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4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ockwellautomation-my.sharepoint.com/personal/amsmidl_rockwellautomation_com/Documents/Desktop/PADR-Career/Personal/Soccer/Fall 24/"/>
    </mc:Choice>
  </mc:AlternateContent>
  <xr:revisionPtr revIDLastSave="52" documentId="8_{7A6342FF-2073-47B8-9EF1-F632A0B4CAAE}" xr6:coauthVersionLast="47" xr6:coauthVersionMax="47" xr10:uidLastSave="{3114240A-02D5-4413-85BC-E4E2E368D9FF}"/>
  <bookViews>
    <workbookView xWindow="-108" yWindow="-108" windowWidth="23256" windowHeight="12576" tabRatio="962" activeTab="6" xr2:uid="{00000000-000D-0000-FFFF-FFFF00000000}"/>
  </bookViews>
  <sheets>
    <sheet name="Schedule Changes" sheetId="76" r:id="rId1"/>
    <sheet name="Scheduled" sheetId="69" state="hidden" r:id="rId2"/>
    <sheet name="Checks" sheetId="51" r:id="rId3"/>
    <sheet name="Special Request Notes" sheetId="31" state="hidden" r:id="rId4"/>
    <sheet name="Sheet1" sheetId="67" state="hidden" r:id="rId5"/>
    <sheet name="Special Req's" sheetId="77" r:id="rId6"/>
    <sheet name="Master FINAL 2024 8-19-24" sheetId="46" r:id="rId7"/>
    <sheet name="Team Info" sheetId="48" r:id="rId8"/>
    <sheet name="9 Team temp (2)" sheetId="26" state="hidden" r:id="rId9"/>
    <sheet name="coach updates for KW" sheetId="35" state="hidden" r:id="rId10"/>
    <sheet name="Pivot" sheetId="49" state="hidden" r:id="rId11"/>
    <sheet name="HT Away" sheetId="73" state="hidden" r:id="rId12"/>
    <sheet name="SL Home" sheetId="71" state="hidden" r:id="rId13"/>
    <sheet name="ER Home" sheetId="72" state="hidden" r:id="rId14"/>
    <sheet name="OLD - Spring 2023" sheetId="27" state="hidden" r:id="rId15"/>
    <sheet name="BR Team Games" sheetId="54" r:id="rId16"/>
    <sheet name="ER Team Games" sheetId="55" r:id="rId17"/>
    <sheet name="HT Team Games" sheetId="56" r:id="rId18"/>
    <sheet name="HU Team Games" sheetId="58" r:id="rId19"/>
    <sheet name="JK Team Games" sheetId="59" r:id="rId20"/>
    <sheet name="JU Team Games" sheetId="60" r:id="rId21"/>
    <sheet name="KW Team Games" sheetId="61" r:id="rId22"/>
    <sheet name="RL Team Games" sheetId="66" r:id="rId23"/>
    <sheet name="RF Team Games" sheetId="62" r:id="rId24"/>
    <sheet name="SL Team Games" sheetId="63" r:id="rId25"/>
    <sheet name="Wsh Cty Team Games" sheetId="78" r:id="rId26"/>
    <sheet name="WA Team Games" sheetId="64" r:id="rId27"/>
    <sheet name="WB Team Games" sheetId="65" r:id="rId28"/>
    <sheet name="All Teams" sheetId="2" state="hidden" r:id="rId29"/>
    <sheet name="8 team" sheetId="18" state="hidden" r:id="rId30"/>
    <sheet name="Template 8 teams" sheetId="28" state="hidden" r:id="rId31"/>
    <sheet name="Play" sheetId="23" state="hidden" r:id="rId32"/>
    <sheet name="9 Team temp" sheetId="25" state="hidden" r:id="rId33"/>
    <sheet name="SL_TEAMS" sheetId="1" state="hidden" r:id="rId34"/>
    <sheet name="RF_TEAMS" sheetId="3" state="hidden" r:id="rId35"/>
    <sheet name="KW_TEAMS" sheetId="4" state="hidden" r:id="rId36"/>
    <sheet name="JU_TEAMS" sheetId="5" state="hidden" r:id="rId37"/>
    <sheet name="JK_TEAMS" sheetId="6" state="hidden" r:id="rId38"/>
    <sheet name="HU_TEAMS" sheetId="7" state="hidden" r:id="rId39"/>
    <sheet name="HT_TEAMS" sheetId="8" state="hidden" r:id="rId40"/>
    <sheet name="EW_TEAMS" sheetId="9" state="hidden" r:id="rId41"/>
    <sheet name="WB_TEAMS" sheetId="10" state="hidden" r:id="rId42"/>
    <sheet name="BR_TEAMS" sheetId="11" state="hidden" r:id="rId43"/>
    <sheet name="ER_TEAMS" sheetId="12" state="hidden" r:id="rId44"/>
  </sheets>
  <definedNames>
    <definedName name="_xlnm._FilterDatabase" localSheetId="29" hidden="1">'8 team'!$D$1:$I$29</definedName>
    <definedName name="_xlnm._FilterDatabase" localSheetId="32" hidden="1">'9 Team temp'!$D$1:$J$36</definedName>
    <definedName name="_xlnm._FilterDatabase" localSheetId="8" hidden="1">'9 Team temp (2)'!$D$1:$J$36</definedName>
    <definedName name="_xlnm._FilterDatabase" localSheetId="28" hidden="1">'All Teams'!$A$1:$S$172</definedName>
    <definedName name="_xlnm._FilterDatabase" localSheetId="15" hidden="1">'BR Team Games'!$A$1:$S$23</definedName>
    <definedName name="_xlnm._FilterDatabase" localSheetId="16" hidden="1">'ER Team Games'!$A$1:$S$152</definedName>
    <definedName name="_xlnm._FilterDatabase" localSheetId="17" hidden="1">'HT Team Games'!$A$1:$S$212</definedName>
    <definedName name="_xlnm._FilterDatabase" localSheetId="18" hidden="1">'HU Team Games'!$A$1:$S$112</definedName>
    <definedName name="_xlnm._FilterDatabase" localSheetId="19" hidden="1">'JK Team Games'!$A$1:$S$144</definedName>
    <definedName name="_xlnm._FilterDatabase" localSheetId="20" hidden="1">'JU Team Games'!$A$1:$S$22</definedName>
    <definedName name="_xlnm._FilterDatabase" localSheetId="21" hidden="1">'KW Team Games'!$A$1:$S$219</definedName>
    <definedName name="_xlnm._FilterDatabase" localSheetId="6" hidden="1">'Master FINAL 2024 8-19-24'!$A$1:$T$700</definedName>
    <definedName name="_xlnm._FilterDatabase" localSheetId="14" hidden="1">'OLD - Spring 2023'!$A$1:$O$575</definedName>
    <definedName name="_xlnm._FilterDatabase" localSheetId="31" hidden="1">Play!$C$1:$J$29</definedName>
    <definedName name="_xlnm._FilterDatabase" localSheetId="23" hidden="1">'RF Team Games'!$A$1:$S$23</definedName>
    <definedName name="_xlnm._FilterDatabase" localSheetId="22" hidden="1">'RL Team Games'!$A$1:$S$9</definedName>
    <definedName name="_xlnm._FilterDatabase" localSheetId="24" hidden="1">'SL Team Games'!$A$1:$S$186</definedName>
    <definedName name="_xlnm._FilterDatabase" localSheetId="5" hidden="1">'Special Req''s'!$B$1:$D$36</definedName>
    <definedName name="_xlnm._FilterDatabase" localSheetId="7" hidden="1">'Team Info'!$A$1:$V$162</definedName>
    <definedName name="_xlnm._FilterDatabase" localSheetId="30" hidden="1">'Template 8 teams'!$C$1:$J$29</definedName>
    <definedName name="_xlnm._FilterDatabase" localSheetId="26" hidden="1">'WA Team Games'!$A$1:$S$17</definedName>
    <definedName name="_xlnm._FilterDatabase" localSheetId="27" hidden="1">'WB Team Games'!$A$1:$S$23</definedName>
    <definedName name="_xlnm._FilterDatabase" localSheetId="25" hidden="1">'Wsh Cty Team Games'!$A$1:$S$8</definedName>
  </definedNames>
  <calcPr calcId="191029"/>
  <pivotCaches>
    <pivotCache cacheId="0" r:id="rId45"/>
    <pivotCache cacheId="1" r:id="rId46"/>
    <pivotCache cacheId="2" r:id="rId47"/>
    <pivotCache cacheId="3" r:id="rId48"/>
    <pivotCache cacheId="4" r:id="rId49"/>
    <pivotCache cacheId="5" r:id="rId50"/>
    <pivotCache cacheId="6" r:id="rId5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4" i="59" l="1"/>
  <c r="I94" i="59"/>
  <c r="H94" i="59"/>
  <c r="J50" i="58"/>
  <c r="I50" i="58"/>
  <c r="H50" i="58"/>
  <c r="J96" i="61"/>
  <c r="I96" i="61"/>
  <c r="H96" i="61"/>
  <c r="J45" i="55"/>
  <c r="I45" i="55"/>
  <c r="H45" i="55"/>
  <c r="E45" i="55"/>
  <c r="D45" i="55"/>
  <c r="C45" i="55"/>
  <c r="A109" i="56"/>
  <c r="J109" i="56"/>
  <c r="I109" i="56"/>
  <c r="H109" i="56"/>
  <c r="J77" i="63"/>
  <c r="I77" i="63"/>
  <c r="H77" i="63"/>
  <c r="J95" i="56"/>
  <c r="I95" i="56"/>
  <c r="H95" i="56"/>
  <c r="J100" i="56"/>
  <c r="I100" i="56"/>
  <c r="H100" i="56"/>
  <c r="E100" i="56"/>
  <c r="D100" i="56"/>
  <c r="C100" i="56"/>
  <c r="R624" i="46"/>
  <c r="S624" i="46"/>
  <c r="T624" i="46"/>
  <c r="R98" i="46"/>
  <c r="S98" i="46"/>
  <c r="T98" i="46"/>
  <c r="R162" i="46"/>
  <c r="S162" i="46"/>
  <c r="T162" i="46"/>
  <c r="R227" i="46"/>
  <c r="S227" i="46"/>
  <c r="T227" i="46"/>
  <c r="R325" i="46"/>
  <c r="S325" i="46"/>
  <c r="T325" i="46"/>
  <c r="R362" i="46"/>
  <c r="S362" i="46"/>
  <c r="T362" i="46"/>
  <c r="R469" i="46"/>
  <c r="S469" i="46"/>
  <c r="T469" i="46"/>
  <c r="R279" i="46"/>
  <c r="S279" i="46"/>
  <c r="T279" i="46"/>
  <c r="R622" i="46"/>
  <c r="S622" i="46"/>
  <c r="T622" i="46"/>
  <c r="C622" i="46"/>
  <c r="C279" i="46"/>
  <c r="C469" i="46"/>
  <c r="C362" i="46"/>
  <c r="C325" i="46"/>
  <c r="C227" i="46"/>
  <c r="C162" i="46"/>
  <c r="C98" i="46"/>
  <c r="F622" i="46"/>
  <c r="F279" i="46"/>
  <c r="F469" i="46"/>
  <c r="F362" i="46"/>
  <c r="F325" i="46"/>
  <c r="F227" i="46"/>
  <c r="F162" i="46"/>
  <c r="F98" i="46"/>
  <c r="N98" i="46"/>
  <c r="N622" i="46"/>
  <c r="N279" i="46"/>
  <c r="N469" i="46"/>
  <c r="N362" i="46"/>
  <c r="N325" i="46"/>
  <c r="N227" i="46"/>
  <c r="N162" i="46"/>
  <c r="K622" i="46"/>
  <c r="K279" i="46"/>
  <c r="K469" i="46"/>
  <c r="K362" i="46"/>
  <c r="K325" i="46"/>
  <c r="K227" i="46"/>
  <c r="K162" i="46"/>
  <c r="K98" i="46"/>
  <c r="F94" i="59" l="1"/>
  <c r="Q622" i="46"/>
  <c r="F50" i="58"/>
  <c r="F96" i="61"/>
  <c r="F45" i="55"/>
  <c r="Q227" i="46"/>
  <c r="F109" i="56"/>
  <c r="F77" i="63"/>
  <c r="F95" i="56"/>
  <c r="Q98" i="46"/>
  <c r="F100" i="56"/>
  <c r="Q362" i="46"/>
  <c r="Q279" i="46"/>
  <c r="Q162" i="46"/>
  <c r="Q325" i="46"/>
  <c r="Q624" i="46"/>
  <c r="Q469" i="46"/>
  <c r="K62" i="46"/>
  <c r="N357" i="46" l="1"/>
  <c r="N421" i="46"/>
  <c r="N51" i="46"/>
  <c r="N103" i="46"/>
  <c r="N232" i="46"/>
  <c r="N267" i="46"/>
  <c r="N369" i="46"/>
  <c r="N484" i="46"/>
  <c r="N580" i="46"/>
  <c r="N660" i="46"/>
  <c r="N5" i="46"/>
  <c r="N134" i="46"/>
  <c r="N206" i="46"/>
  <c r="N361" i="46"/>
  <c r="N401" i="46"/>
  <c r="N603" i="46"/>
  <c r="N557" i="46"/>
  <c r="N661" i="46"/>
  <c r="N38" i="46"/>
  <c r="N104" i="46"/>
  <c r="N250" i="46"/>
  <c r="N231" i="46"/>
  <c r="N450" i="46"/>
  <c r="N419" i="46"/>
  <c r="N438" i="46"/>
  <c r="N356" i="46"/>
  <c r="N79" i="46"/>
  <c r="N135" i="46"/>
  <c r="N198" i="46"/>
  <c r="N437" i="46"/>
  <c r="N23" i="46"/>
  <c r="N120" i="46"/>
  <c r="N339" i="46"/>
  <c r="N596" i="46"/>
  <c r="N142" i="46"/>
  <c r="N436" i="46"/>
  <c r="N515" i="46"/>
  <c r="N641" i="46"/>
  <c r="N230" i="46"/>
  <c r="N316" i="46"/>
  <c r="N550" i="46"/>
  <c r="N688" i="46"/>
  <c r="N133" i="46"/>
  <c r="N247" i="46"/>
  <c r="N400" i="46"/>
  <c r="N475" i="46"/>
  <c r="N28" i="46"/>
  <c r="N177" i="46"/>
  <c r="N328" i="46"/>
  <c r="N390" i="46"/>
  <c r="F278" i="46" l="1"/>
  <c r="F199" i="46"/>
  <c r="F700" i="46"/>
  <c r="F698" i="46"/>
  <c r="F699" i="46"/>
  <c r="F697" i="46"/>
  <c r="F696" i="46"/>
  <c r="F695" i="46"/>
  <c r="F694" i="46"/>
  <c r="F692" i="46"/>
  <c r="F686" i="46"/>
  <c r="F681" i="46"/>
  <c r="F689" i="46"/>
  <c r="F685" i="46"/>
  <c r="F687" i="46"/>
  <c r="F654" i="46"/>
  <c r="F615" i="46"/>
  <c r="F608" i="46"/>
  <c r="F595" i="46"/>
  <c r="F604" i="46"/>
  <c r="F606" i="46"/>
  <c r="F583" i="46"/>
  <c r="F527" i="46"/>
  <c r="F526" i="46"/>
  <c r="F500" i="46"/>
  <c r="F458" i="46"/>
  <c r="F524" i="46"/>
  <c r="F525" i="46"/>
  <c r="F447" i="46"/>
  <c r="F446" i="46"/>
  <c r="F435" i="46"/>
  <c r="F444" i="46"/>
  <c r="F445" i="46"/>
  <c r="F443" i="46"/>
  <c r="F418" i="46"/>
  <c r="F379" i="46"/>
  <c r="F354" i="46"/>
  <c r="F353" i="46"/>
  <c r="F352" i="46"/>
  <c r="F347" i="46"/>
  <c r="F350" i="46"/>
  <c r="F272" i="46"/>
  <c r="F243" i="46"/>
  <c r="F209" i="46"/>
  <c r="F271" i="46"/>
  <c r="F179" i="46"/>
  <c r="F178" i="46"/>
  <c r="F115" i="46"/>
  <c r="F171" i="46"/>
  <c r="F86" i="46"/>
  <c r="F83" i="46"/>
  <c r="F82" i="46"/>
  <c r="F78" i="46"/>
  <c r="F81" i="46"/>
  <c r="F62" i="46"/>
  <c r="J5" i="66"/>
  <c r="I5" i="66"/>
  <c r="H5" i="66"/>
  <c r="J3" i="65"/>
  <c r="I3" i="65"/>
  <c r="H3" i="65"/>
  <c r="J14" i="64"/>
  <c r="I14" i="64"/>
  <c r="H14" i="64"/>
  <c r="J9" i="78"/>
  <c r="I9" i="78"/>
  <c r="H9" i="78"/>
  <c r="E9" i="78"/>
  <c r="D9" i="78"/>
  <c r="A9" i="78"/>
  <c r="C9" i="78" s="1"/>
  <c r="T232" i="78"/>
  <c r="T231" i="78"/>
  <c r="T230" i="78"/>
  <c r="T229" i="78"/>
  <c r="T228" i="78"/>
  <c r="T227" i="78"/>
  <c r="T226" i="78"/>
  <c r="T225" i="78"/>
  <c r="T224" i="78"/>
  <c r="T223" i="78"/>
  <c r="T222" i="78"/>
  <c r="T221" i="78"/>
  <c r="T220" i="78"/>
  <c r="T219" i="78"/>
  <c r="T218" i="78"/>
  <c r="T217" i="78"/>
  <c r="T216" i="78"/>
  <c r="T215" i="78"/>
  <c r="T214" i="78"/>
  <c r="T213" i="78"/>
  <c r="T212" i="78"/>
  <c r="T211" i="78"/>
  <c r="T210" i="78"/>
  <c r="T209" i="78"/>
  <c r="T208" i="78"/>
  <c r="T207" i="78"/>
  <c r="T206" i="78"/>
  <c r="T205" i="78"/>
  <c r="T204" i="78"/>
  <c r="T203" i="78"/>
  <c r="T202" i="78"/>
  <c r="T201" i="78"/>
  <c r="T200" i="78"/>
  <c r="T199" i="78"/>
  <c r="T198" i="78"/>
  <c r="T197" i="78"/>
  <c r="T196" i="78"/>
  <c r="T195" i="78"/>
  <c r="T194" i="78"/>
  <c r="T193" i="78"/>
  <c r="T192" i="78"/>
  <c r="T191" i="78"/>
  <c r="T190" i="78"/>
  <c r="T189" i="78"/>
  <c r="T188" i="78"/>
  <c r="T187" i="78"/>
  <c r="T186" i="78"/>
  <c r="T185" i="78"/>
  <c r="T184" i="78"/>
  <c r="T183" i="78"/>
  <c r="T182" i="78"/>
  <c r="T181" i="78"/>
  <c r="T180" i="78"/>
  <c r="T179" i="78"/>
  <c r="T178" i="78"/>
  <c r="T177" i="78"/>
  <c r="T176" i="78"/>
  <c r="T175" i="78"/>
  <c r="T174" i="78"/>
  <c r="T173" i="78"/>
  <c r="T172" i="78"/>
  <c r="T171" i="78"/>
  <c r="T170" i="78"/>
  <c r="T169" i="78"/>
  <c r="T168" i="78"/>
  <c r="T167" i="78"/>
  <c r="T166" i="78"/>
  <c r="T165" i="78"/>
  <c r="T164" i="78"/>
  <c r="T163" i="78"/>
  <c r="T162" i="78"/>
  <c r="T161" i="78"/>
  <c r="T160" i="78"/>
  <c r="T159" i="78"/>
  <c r="T158" i="78"/>
  <c r="T157" i="78"/>
  <c r="T156" i="78"/>
  <c r="T155" i="78"/>
  <c r="T154" i="78"/>
  <c r="T153" i="78"/>
  <c r="T152" i="78"/>
  <c r="T151" i="78"/>
  <c r="T150" i="78"/>
  <c r="T149" i="78"/>
  <c r="T148" i="78"/>
  <c r="T147" i="78"/>
  <c r="T146" i="78"/>
  <c r="T145" i="78"/>
  <c r="T144" i="78"/>
  <c r="T143" i="78"/>
  <c r="T142" i="78"/>
  <c r="T141" i="78"/>
  <c r="T140" i="78"/>
  <c r="T139" i="78"/>
  <c r="T138" i="78"/>
  <c r="T137" i="78"/>
  <c r="T136" i="78"/>
  <c r="T135" i="78"/>
  <c r="T134" i="78"/>
  <c r="T133" i="78"/>
  <c r="T132" i="78"/>
  <c r="T131" i="78"/>
  <c r="T130" i="78"/>
  <c r="T129" i="78"/>
  <c r="T128" i="78"/>
  <c r="T127" i="78"/>
  <c r="T126" i="78"/>
  <c r="T125" i="78"/>
  <c r="T124" i="78"/>
  <c r="T123" i="78"/>
  <c r="T122" i="78"/>
  <c r="T121" i="78"/>
  <c r="T120" i="78"/>
  <c r="T119" i="78"/>
  <c r="T118" i="78"/>
  <c r="T117" i="78"/>
  <c r="T116" i="78"/>
  <c r="T115" i="78"/>
  <c r="T114" i="78"/>
  <c r="T113" i="78"/>
  <c r="T112" i="78"/>
  <c r="T111" i="78"/>
  <c r="T110" i="78"/>
  <c r="T109" i="78"/>
  <c r="T108" i="78"/>
  <c r="T107" i="78"/>
  <c r="T106" i="78"/>
  <c r="T105" i="78"/>
  <c r="T104" i="78"/>
  <c r="T103" i="78"/>
  <c r="T102" i="78"/>
  <c r="T101" i="78"/>
  <c r="T100" i="78"/>
  <c r="T99" i="78"/>
  <c r="T98" i="78"/>
  <c r="T97" i="78"/>
  <c r="T96" i="78"/>
  <c r="T95" i="78"/>
  <c r="T94" i="78"/>
  <c r="T93" i="78"/>
  <c r="T92" i="78"/>
  <c r="T91" i="78"/>
  <c r="T90" i="78"/>
  <c r="T89" i="78"/>
  <c r="T88" i="78"/>
  <c r="T87" i="78"/>
  <c r="T86" i="78"/>
  <c r="T85" i="78"/>
  <c r="T84" i="78"/>
  <c r="T83" i="78"/>
  <c r="T82" i="78"/>
  <c r="T81" i="78"/>
  <c r="T80" i="78"/>
  <c r="T79" i="78"/>
  <c r="T78" i="78"/>
  <c r="T77" i="78"/>
  <c r="T76" i="78"/>
  <c r="T75" i="78"/>
  <c r="T74" i="78"/>
  <c r="T73" i="78"/>
  <c r="T72" i="78"/>
  <c r="T71" i="78"/>
  <c r="T70" i="78"/>
  <c r="T69" i="78"/>
  <c r="T68" i="78"/>
  <c r="T67" i="78"/>
  <c r="T66" i="78"/>
  <c r="T65" i="78"/>
  <c r="T64" i="78"/>
  <c r="T63" i="78"/>
  <c r="T62" i="78"/>
  <c r="T61" i="78"/>
  <c r="T60" i="78"/>
  <c r="T59" i="78"/>
  <c r="T58" i="78"/>
  <c r="T57" i="78"/>
  <c r="T56" i="78"/>
  <c r="T55" i="78"/>
  <c r="T54" i="78"/>
  <c r="T53" i="78"/>
  <c r="T52" i="78"/>
  <c r="T51" i="78"/>
  <c r="T50" i="78"/>
  <c r="T49" i="78"/>
  <c r="T48" i="78"/>
  <c r="T47" i="78"/>
  <c r="T46" i="78"/>
  <c r="T45" i="78"/>
  <c r="T44" i="78"/>
  <c r="T43" i="78"/>
  <c r="T42" i="78"/>
  <c r="T41" i="78"/>
  <c r="T40" i="78"/>
  <c r="T39" i="78"/>
  <c r="T38" i="78"/>
  <c r="T37" i="78"/>
  <c r="T36" i="78"/>
  <c r="T35" i="78"/>
  <c r="T34" i="78"/>
  <c r="T33" i="78"/>
  <c r="T32" i="78"/>
  <c r="T31" i="78"/>
  <c r="T30" i="78"/>
  <c r="T29" i="78"/>
  <c r="T28" i="78"/>
  <c r="T27" i="78"/>
  <c r="T26" i="78"/>
  <c r="T25" i="78"/>
  <c r="T24" i="78"/>
  <c r="T23" i="78"/>
  <c r="T22" i="78"/>
  <c r="T21" i="78"/>
  <c r="T20" i="78"/>
  <c r="T19" i="78"/>
  <c r="T18" i="78"/>
  <c r="T17" i="78"/>
  <c r="T16" i="78"/>
  <c r="T15" i="78"/>
  <c r="T14" i="78"/>
  <c r="T13" i="78"/>
  <c r="T12" i="78"/>
  <c r="T11" i="78"/>
  <c r="T10" i="78"/>
  <c r="J8" i="78"/>
  <c r="I8" i="78"/>
  <c r="H8" i="78"/>
  <c r="J7" i="78"/>
  <c r="I7" i="78"/>
  <c r="H7" i="78"/>
  <c r="J6" i="78"/>
  <c r="I6" i="78"/>
  <c r="H6" i="78"/>
  <c r="J5" i="78"/>
  <c r="I5" i="78"/>
  <c r="H5" i="78"/>
  <c r="J4" i="78"/>
  <c r="I4" i="78"/>
  <c r="H4" i="78"/>
  <c r="J3" i="78"/>
  <c r="I3" i="78"/>
  <c r="H3" i="78"/>
  <c r="A3" i="78"/>
  <c r="A4" i="78" s="1"/>
  <c r="J2" i="78"/>
  <c r="I2" i="78"/>
  <c r="H2" i="78"/>
  <c r="E2" i="78"/>
  <c r="D2" i="78"/>
  <c r="C2" i="78"/>
  <c r="A11" i="64"/>
  <c r="A12" i="64" s="1"/>
  <c r="A15" i="64" s="1"/>
  <c r="A16" i="64" s="1"/>
  <c r="A13" i="64" s="1"/>
  <c r="A3" i="64"/>
  <c r="A4" i="64" s="1"/>
  <c r="A5" i="64" s="1"/>
  <c r="A7" i="64" s="1"/>
  <c r="A8" i="64" s="1"/>
  <c r="A6" i="64" s="1"/>
  <c r="A19" i="65"/>
  <c r="A20" i="65" s="1"/>
  <c r="A21" i="65" s="1"/>
  <c r="A22" i="65" s="1"/>
  <c r="A23" i="65" s="1"/>
  <c r="A24" i="65" s="1"/>
  <c r="A25" i="65" s="1"/>
  <c r="A11" i="65"/>
  <c r="A12" i="65" s="1"/>
  <c r="A13" i="65" s="1"/>
  <c r="A14" i="65" s="1"/>
  <c r="A15" i="65" s="1"/>
  <c r="A16" i="65" s="1"/>
  <c r="A17" i="65" s="1"/>
  <c r="J193" i="62"/>
  <c r="I193" i="62"/>
  <c r="H193" i="62"/>
  <c r="J192" i="62"/>
  <c r="I192" i="62"/>
  <c r="H192" i="62"/>
  <c r="J191" i="62"/>
  <c r="I191" i="62"/>
  <c r="H191" i="62"/>
  <c r="J190" i="62"/>
  <c r="I190" i="62"/>
  <c r="H190" i="62"/>
  <c r="J189" i="62"/>
  <c r="I189" i="62"/>
  <c r="H189" i="62"/>
  <c r="J188" i="62"/>
  <c r="I188" i="62"/>
  <c r="H188" i="62"/>
  <c r="J187" i="62"/>
  <c r="I187" i="62"/>
  <c r="H187" i="62"/>
  <c r="A187" i="62"/>
  <c r="E187" i="62" s="1"/>
  <c r="J186" i="62"/>
  <c r="I186" i="62"/>
  <c r="H186" i="62"/>
  <c r="E186" i="62"/>
  <c r="D186" i="62"/>
  <c r="C186" i="62"/>
  <c r="J185" i="62"/>
  <c r="I185" i="62"/>
  <c r="H185" i="62"/>
  <c r="J184" i="62"/>
  <c r="I184" i="62"/>
  <c r="H184" i="62"/>
  <c r="J183" i="62"/>
  <c r="I183" i="62"/>
  <c r="H183" i="62"/>
  <c r="J182" i="62"/>
  <c r="I182" i="62"/>
  <c r="H182" i="62"/>
  <c r="J181" i="62"/>
  <c r="I181" i="62"/>
  <c r="H181" i="62"/>
  <c r="J180" i="62"/>
  <c r="I180" i="62"/>
  <c r="H180" i="62"/>
  <c r="J179" i="62"/>
  <c r="I179" i="62"/>
  <c r="H179" i="62"/>
  <c r="A179" i="62"/>
  <c r="D179" i="62" s="1"/>
  <c r="J178" i="62"/>
  <c r="I178" i="62"/>
  <c r="H178" i="62"/>
  <c r="E178" i="62"/>
  <c r="D178" i="62"/>
  <c r="C178" i="62"/>
  <c r="J177" i="62"/>
  <c r="I177" i="62"/>
  <c r="H177" i="62"/>
  <c r="J176" i="62"/>
  <c r="I176" i="62"/>
  <c r="H176" i="62"/>
  <c r="J175" i="62"/>
  <c r="I175" i="62"/>
  <c r="H175" i="62"/>
  <c r="J174" i="62"/>
  <c r="I174" i="62"/>
  <c r="H174" i="62"/>
  <c r="J173" i="62"/>
  <c r="I173" i="62"/>
  <c r="H173" i="62"/>
  <c r="J172" i="62"/>
  <c r="I172" i="62"/>
  <c r="H172" i="62"/>
  <c r="J171" i="62"/>
  <c r="I171" i="62"/>
  <c r="H171" i="62"/>
  <c r="A171" i="62"/>
  <c r="D171" i="62" s="1"/>
  <c r="J170" i="62"/>
  <c r="I170" i="62"/>
  <c r="H170" i="62"/>
  <c r="E170" i="62"/>
  <c r="D170" i="62"/>
  <c r="C170" i="62"/>
  <c r="J167" i="62"/>
  <c r="I167" i="62"/>
  <c r="H167" i="62"/>
  <c r="J169" i="62"/>
  <c r="I169" i="62"/>
  <c r="H169" i="62"/>
  <c r="J168" i="62"/>
  <c r="I168" i="62"/>
  <c r="H168" i="62"/>
  <c r="J166" i="62"/>
  <c r="I166" i="62"/>
  <c r="H166" i="62"/>
  <c r="J165" i="62"/>
  <c r="I165" i="62"/>
  <c r="H165" i="62"/>
  <c r="J164" i="62"/>
  <c r="I164" i="62"/>
  <c r="H164" i="62"/>
  <c r="J163" i="62"/>
  <c r="I163" i="62"/>
  <c r="H163" i="62"/>
  <c r="A163" i="62"/>
  <c r="E163" i="62" s="1"/>
  <c r="J162" i="62"/>
  <c r="I162" i="62"/>
  <c r="H162" i="62"/>
  <c r="E162" i="62"/>
  <c r="D162" i="62"/>
  <c r="C162" i="62"/>
  <c r="J156" i="62"/>
  <c r="I156" i="62"/>
  <c r="H156" i="62"/>
  <c r="J161" i="62"/>
  <c r="I161" i="62"/>
  <c r="H161" i="62"/>
  <c r="F161" i="62" s="1"/>
  <c r="J160" i="62"/>
  <c r="I160" i="62"/>
  <c r="H160" i="62"/>
  <c r="J159" i="62"/>
  <c r="I159" i="62"/>
  <c r="H159" i="62"/>
  <c r="F159" i="62" s="1"/>
  <c r="J158" i="62"/>
  <c r="I158" i="62"/>
  <c r="H158" i="62"/>
  <c r="J157" i="62"/>
  <c r="I157" i="62"/>
  <c r="H157" i="62"/>
  <c r="F157" i="62" s="1"/>
  <c r="J155" i="62"/>
  <c r="I155" i="62"/>
  <c r="H155" i="62"/>
  <c r="A155" i="62"/>
  <c r="E155" i="62" s="1"/>
  <c r="J154" i="62"/>
  <c r="I154" i="62"/>
  <c r="H154" i="62"/>
  <c r="F154" i="62" s="1"/>
  <c r="E154" i="62"/>
  <c r="D154" i="62"/>
  <c r="C154" i="62"/>
  <c r="J153" i="62"/>
  <c r="I153" i="62"/>
  <c r="H153" i="62"/>
  <c r="J152" i="62"/>
  <c r="I152" i="62"/>
  <c r="H152" i="62"/>
  <c r="J151" i="62"/>
  <c r="I151" i="62"/>
  <c r="H151" i="62"/>
  <c r="J150" i="62"/>
  <c r="I150" i="62"/>
  <c r="H150" i="62"/>
  <c r="J149" i="62"/>
  <c r="I149" i="62"/>
  <c r="H149" i="62"/>
  <c r="J148" i="62"/>
  <c r="I148" i="62"/>
  <c r="H148" i="62"/>
  <c r="J147" i="62"/>
  <c r="I147" i="62"/>
  <c r="H147" i="62"/>
  <c r="A147" i="62"/>
  <c r="D147" i="62" s="1"/>
  <c r="J146" i="62"/>
  <c r="I146" i="62"/>
  <c r="H146" i="62"/>
  <c r="E146" i="62"/>
  <c r="D146" i="62"/>
  <c r="C146" i="62"/>
  <c r="A139" i="62"/>
  <c r="A140" i="62" s="1"/>
  <c r="J145" i="62"/>
  <c r="I145" i="62"/>
  <c r="H145" i="62"/>
  <c r="J144" i="62"/>
  <c r="I144" i="62"/>
  <c r="H144" i="62"/>
  <c r="J143" i="62"/>
  <c r="I143" i="62"/>
  <c r="H143" i="62"/>
  <c r="J142" i="62"/>
  <c r="I142" i="62"/>
  <c r="H142" i="62"/>
  <c r="J141" i="62"/>
  <c r="I141" i="62"/>
  <c r="H141" i="62"/>
  <c r="J140" i="62"/>
  <c r="I140" i="62"/>
  <c r="H140" i="62"/>
  <c r="J139" i="62"/>
  <c r="I139" i="62"/>
  <c r="H139" i="62"/>
  <c r="J138" i="62"/>
  <c r="I138" i="62"/>
  <c r="H138" i="62"/>
  <c r="E138" i="62"/>
  <c r="D138" i="62"/>
  <c r="C138" i="62"/>
  <c r="J114" i="61"/>
  <c r="I114" i="61"/>
  <c r="H114" i="61"/>
  <c r="J113" i="61"/>
  <c r="I113" i="61"/>
  <c r="H113" i="61"/>
  <c r="J112" i="61"/>
  <c r="I112" i="61"/>
  <c r="H112" i="61"/>
  <c r="J111" i="61"/>
  <c r="I111" i="61"/>
  <c r="H111" i="61"/>
  <c r="J110" i="61"/>
  <c r="I110" i="61"/>
  <c r="H110" i="61"/>
  <c r="J109" i="61"/>
  <c r="I109" i="61"/>
  <c r="H109" i="61"/>
  <c r="J108" i="61"/>
  <c r="I108" i="61"/>
  <c r="H108" i="61"/>
  <c r="A108" i="61"/>
  <c r="D108" i="61" s="1"/>
  <c r="J107" i="61"/>
  <c r="I107" i="61"/>
  <c r="H107" i="61"/>
  <c r="E107" i="61"/>
  <c r="D107" i="61"/>
  <c r="C107" i="61"/>
  <c r="J106" i="61"/>
  <c r="I106" i="61"/>
  <c r="H106" i="61"/>
  <c r="J105" i="61"/>
  <c r="I105" i="61"/>
  <c r="H105" i="61"/>
  <c r="J104" i="61"/>
  <c r="I104" i="61"/>
  <c r="H104" i="61"/>
  <c r="J103" i="61"/>
  <c r="I103" i="61"/>
  <c r="H103" i="61"/>
  <c r="J102" i="61"/>
  <c r="I102" i="61"/>
  <c r="H102" i="61"/>
  <c r="J101" i="61"/>
  <c r="I101" i="61"/>
  <c r="H101" i="61"/>
  <c r="J100" i="61"/>
  <c r="I100" i="61"/>
  <c r="H100" i="61"/>
  <c r="A100" i="61"/>
  <c r="A101" i="61" s="1"/>
  <c r="J99" i="61"/>
  <c r="I99" i="61"/>
  <c r="H99" i="61"/>
  <c r="E99" i="61"/>
  <c r="D99" i="61"/>
  <c r="C99" i="61"/>
  <c r="J92" i="61"/>
  <c r="I92" i="61"/>
  <c r="H92" i="61"/>
  <c r="J98" i="61"/>
  <c r="I98" i="61"/>
  <c r="H98" i="61"/>
  <c r="J97" i="61"/>
  <c r="I97" i="61"/>
  <c r="H97" i="61"/>
  <c r="J95" i="61"/>
  <c r="I95" i="61"/>
  <c r="H95" i="61"/>
  <c r="J94" i="61"/>
  <c r="I94" i="61"/>
  <c r="H94" i="61"/>
  <c r="J93" i="61"/>
  <c r="I93" i="61"/>
  <c r="H93" i="61"/>
  <c r="J91" i="61"/>
  <c r="I91" i="61"/>
  <c r="H91" i="61"/>
  <c r="A91" i="61"/>
  <c r="D91" i="61" s="1"/>
  <c r="J90" i="61"/>
  <c r="I90" i="61"/>
  <c r="H90" i="61"/>
  <c r="E90" i="61"/>
  <c r="D90" i="61"/>
  <c r="C90" i="61"/>
  <c r="J85" i="61"/>
  <c r="I85" i="61"/>
  <c r="H85" i="61"/>
  <c r="J89" i="61"/>
  <c r="I89" i="61"/>
  <c r="H89" i="61"/>
  <c r="J88" i="61"/>
  <c r="I88" i="61"/>
  <c r="H88" i="61"/>
  <c r="J87" i="61"/>
  <c r="I87" i="61"/>
  <c r="H87" i="61"/>
  <c r="J86" i="61"/>
  <c r="I86" i="61"/>
  <c r="H86" i="61"/>
  <c r="J84" i="61"/>
  <c r="I84" i="61"/>
  <c r="H84" i="61"/>
  <c r="J83" i="61"/>
  <c r="I83" i="61"/>
  <c r="H83" i="61"/>
  <c r="A83" i="61"/>
  <c r="A84" i="61" s="1"/>
  <c r="J82" i="61"/>
  <c r="I82" i="61"/>
  <c r="H82" i="61"/>
  <c r="E82" i="61"/>
  <c r="D82" i="61"/>
  <c r="C82" i="61"/>
  <c r="J49" i="60"/>
  <c r="I49" i="60"/>
  <c r="H49" i="60"/>
  <c r="J48" i="60"/>
  <c r="I48" i="60"/>
  <c r="H48" i="60"/>
  <c r="J47" i="60"/>
  <c r="I47" i="60"/>
  <c r="H47" i="60"/>
  <c r="J46" i="60"/>
  <c r="I46" i="60"/>
  <c r="H46" i="60"/>
  <c r="J45" i="60"/>
  <c r="I45" i="60"/>
  <c r="H45" i="60"/>
  <c r="J44" i="60"/>
  <c r="I44" i="60"/>
  <c r="H44" i="60"/>
  <c r="J43" i="60"/>
  <c r="I43" i="60"/>
  <c r="H43" i="60"/>
  <c r="A43" i="60"/>
  <c r="E43" i="60" s="1"/>
  <c r="J42" i="60"/>
  <c r="I42" i="60"/>
  <c r="H42" i="60"/>
  <c r="E42" i="60"/>
  <c r="D42" i="60"/>
  <c r="C42" i="60"/>
  <c r="J35" i="60"/>
  <c r="I35" i="60"/>
  <c r="H35" i="60"/>
  <c r="J38" i="60"/>
  <c r="I38" i="60"/>
  <c r="H38" i="60"/>
  <c r="J41" i="60"/>
  <c r="I41" i="60"/>
  <c r="H41" i="60"/>
  <c r="J40" i="60"/>
  <c r="I40" i="60"/>
  <c r="H40" i="60"/>
  <c r="J39" i="60"/>
  <c r="I39" i="60"/>
  <c r="H39" i="60"/>
  <c r="J37" i="60"/>
  <c r="I37" i="60"/>
  <c r="H37" i="60"/>
  <c r="J36" i="60"/>
  <c r="I36" i="60"/>
  <c r="H36" i="60"/>
  <c r="A36" i="60"/>
  <c r="A37" i="60" s="1"/>
  <c r="J34" i="60"/>
  <c r="I34" i="60"/>
  <c r="H34" i="60"/>
  <c r="E34" i="60"/>
  <c r="D34" i="60"/>
  <c r="C34" i="60"/>
  <c r="J28" i="60"/>
  <c r="I28" i="60"/>
  <c r="H28" i="60"/>
  <c r="J30" i="60"/>
  <c r="I30" i="60"/>
  <c r="H30" i="60"/>
  <c r="J33" i="60"/>
  <c r="I33" i="60"/>
  <c r="H33" i="60"/>
  <c r="J32" i="60"/>
  <c r="I32" i="60"/>
  <c r="H32" i="60"/>
  <c r="J31" i="60"/>
  <c r="I31" i="60"/>
  <c r="H31" i="60"/>
  <c r="J29" i="60"/>
  <c r="I29" i="60"/>
  <c r="H29" i="60"/>
  <c r="J27" i="60"/>
  <c r="I27" i="60"/>
  <c r="H27" i="60"/>
  <c r="A27" i="60"/>
  <c r="E27" i="60" s="1"/>
  <c r="J26" i="60"/>
  <c r="I26" i="60"/>
  <c r="H26" i="60"/>
  <c r="E26" i="60"/>
  <c r="D26" i="60"/>
  <c r="C26" i="60"/>
  <c r="J199" i="59"/>
  <c r="I199" i="59"/>
  <c r="H199" i="59"/>
  <c r="J196" i="59"/>
  <c r="I196" i="59"/>
  <c r="H196" i="59"/>
  <c r="J202" i="59"/>
  <c r="I202" i="59"/>
  <c r="H202" i="59"/>
  <c r="J201" i="59"/>
  <c r="I201" i="59"/>
  <c r="H201" i="59"/>
  <c r="J200" i="59"/>
  <c r="I200" i="59"/>
  <c r="H200" i="59"/>
  <c r="J198" i="59"/>
  <c r="I198" i="59"/>
  <c r="H198" i="59"/>
  <c r="J197" i="59"/>
  <c r="I197" i="59"/>
  <c r="H197" i="59"/>
  <c r="A197" i="59"/>
  <c r="E197" i="59" s="1"/>
  <c r="J195" i="59"/>
  <c r="I195" i="59"/>
  <c r="H195" i="59"/>
  <c r="E195" i="59"/>
  <c r="D195" i="59"/>
  <c r="C195" i="59"/>
  <c r="J190" i="59"/>
  <c r="I190" i="59"/>
  <c r="H190" i="59"/>
  <c r="J194" i="59"/>
  <c r="I194" i="59"/>
  <c r="H194" i="59"/>
  <c r="J193" i="59"/>
  <c r="I193" i="59"/>
  <c r="H193" i="59"/>
  <c r="J192" i="59"/>
  <c r="I192" i="59"/>
  <c r="H192" i="59"/>
  <c r="J191" i="59"/>
  <c r="I191" i="59"/>
  <c r="H191" i="59"/>
  <c r="J189" i="59"/>
  <c r="I189" i="59"/>
  <c r="H189" i="59"/>
  <c r="J188" i="59"/>
  <c r="I188" i="59"/>
  <c r="H188" i="59"/>
  <c r="A188" i="59"/>
  <c r="E188" i="59" s="1"/>
  <c r="J187" i="59"/>
  <c r="I187" i="59"/>
  <c r="H187" i="59"/>
  <c r="E187" i="59"/>
  <c r="D187" i="59"/>
  <c r="C187" i="59"/>
  <c r="J184" i="59"/>
  <c r="I184" i="59"/>
  <c r="H184" i="59"/>
  <c r="J186" i="59"/>
  <c r="I186" i="59"/>
  <c r="H186" i="59"/>
  <c r="J185" i="59"/>
  <c r="I185" i="59"/>
  <c r="H185" i="59"/>
  <c r="J183" i="59"/>
  <c r="I183" i="59"/>
  <c r="H183" i="59"/>
  <c r="J182" i="59"/>
  <c r="I182" i="59"/>
  <c r="H182" i="59"/>
  <c r="J181" i="59"/>
  <c r="I181" i="59"/>
  <c r="H181" i="59"/>
  <c r="J180" i="59"/>
  <c r="I180" i="59"/>
  <c r="H180" i="59"/>
  <c r="A180" i="59"/>
  <c r="E180" i="59" s="1"/>
  <c r="J179" i="59"/>
  <c r="I179" i="59"/>
  <c r="H179" i="59"/>
  <c r="E179" i="59"/>
  <c r="D179" i="59"/>
  <c r="C179" i="59"/>
  <c r="J178" i="59"/>
  <c r="I178" i="59"/>
  <c r="H178" i="59"/>
  <c r="J177" i="59"/>
  <c r="I177" i="59"/>
  <c r="H177" i="59"/>
  <c r="J176" i="59"/>
  <c r="I176" i="59"/>
  <c r="H176" i="59"/>
  <c r="J175" i="59"/>
  <c r="I175" i="59"/>
  <c r="H175" i="59"/>
  <c r="J174" i="59"/>
  <c r="I174" i="59"/>
  <c r="H174" i="59"/>
  <c r="J173" i="59"/>
  <c r="I173" i="59"/>
  <c r="H173" i="59"/>
  <c r="J172" i="59"/>
  <c r="I172" i="59"/>
  <c r="H172" i="59"/>
  <c r="A172" i="59"/>
  <c r="E172" i="59" s="1"/>
  <c r="J171" i="59"/>
  <c r="I171" i="59"/>
  <c r="H171" i="59"/>
  <c r="E171" i="59"/>
  <c r="D171" i="59"/>
  <c r="C171" i="59"/>
  <c r="J170" i="59"/>
  <c r="I170" i="59"/>
  <c r="H170" i="59"/>
  <c r="J169" i="59"/>
  <c r="I169" i="59"/>
  <c r="H169" i="59"/>
  <c r="J168" i="59"/>
  <c r="I168" i="59"/>
  <c r="H168" i="59"/>
  <c r="J167" i="59"/>
  <c r="I167" i="59"/>
  <c r="H167" i="59"/>
  <c r="J166" i="59"/>
  <c r="I166" i="59"/>
  <c r="H166" i="59"/>
  <c r="J165" i="59"/>
  <c r="I165" i="59"/>
  <c r="H165" i="59"/>
  <c r="J164" i="59"/>
  <c r="I164" i="59"/>
  <c r="H164" i="59"/>
  <c r="A164" i="59"/>
  <c r="E164" i="59" s="1"/>
  <c r="J163" i="59"/>
  <c r="I163" i="59"/>
  <c r="H163" i="59"/>
  <c r="E163" i="59"/>
  <c r="D163" i="59"/>
  <c r="C163" i="59"/>
  <c r="J162" i="59"/>
  <c r="I162" i="59"/>
  <c r="H162" i="59"/>
  <c r="J161" i="59"/>
  <c r="I161" i="59"/>
  <c r="H161" i="59"/>
  <c r="J160" i="59"/>
  <c r="I160" i="59"/>
  <c r="H160" i="59"/>
  <c r="J159" i="59"/>
  <c r="I159" i="59"/>
  <c r="H159" i="59"/>
  <c r="J158" i="59"/>
  <c r="I158" i="59"/>
  <c r="H158" i="59"/>
  <c r="J157" i="59"/>
  <c r="I157" i="59"/>
  <c r="H157" i="59"/>
  <c r="J156" i="59"/>
  <c r="I156" i="59"/>
  <c r="H156" i="59"/>
  <c r="A156" i="59"/>
  <c r="E156" i="59" s="1"/>
  <c r="J155" i="59"/>
  <c r="I155" i="59"/>
  <c r="H155" i="59"/>
  <c r="E155" i="59"/>
  <c r="D155" i="59"/>
  <c r="C155" i="59"/>
  <c r="J150" i="59"/>
  <c r="I150" i="59"/>
  <c r="H150" i="59"/>
  <c r="J149" i="59"/>
  <c r="I149" i="59"/>
  <c r="H149" i="59"/>
  <c r="J154" i="59"/>
  <c r="I154" i="59"/>
  <c r="H154" i="59"/>
  <c r="J153" i="59"/>
  <c r="I153" i="59"/>
  <c r="H153" i="59"/>
  <c r="J152" i="59"/>
  <c r="I152" i="59"/>
  <c r="H152" i="59"/>
  <c r="J151" i="59"/>
  <c r="I151" i="59"/>
  <c r="H151" i="59"/>
  <c r="J148" i="59"/>
  <c r="I148" i="59"/>
  <c r="H148" i="59"/>
  <c r="A148" i="59"/>
  <c r="E148" i="59" s="1"/>
  <c r="J147" i="59"/>
  <c r="I147" i="59"/>
  <c r="H147" i="59"/>
  <c r="E147" i="59"/>
  <c r="D147" i="59"/>
  <c r="C147" i="59"/>
  <c r="J146" i="59"/>
  <c r="I146" i="59"/>
  <c r="H146" i="59"/>
  <c r="J145" i="59"/>
  <c r="I145" i="59"/>
  <c r="H145" i="59"/>
  <c r="J144" i="59"/>
  <c r="I144" i="59"/>
  <c r="H144" i="59"/>
  <c r="J143" i="59"/>
  <c r="I143" i="59"/>
  <c r="H143" i="59"/>
  <c r="J142" i="59"/>
  <c r="I142" i="59"/>
  <c r="H142" i="59"/>
  <c r="J141" i="59"/>
  <c r="I141" i="59"/>
  <c r="H141" i="59"/>
  <c r="J140" i="59"/>
  <c r="I140" i="59"/>
  <c r="H140" i="59"/>
  <c r="J139" i="59"/>
  <c r="I139" i="59"/>
  <c r="H139" i="59"/>
  <c r="E139" i="59"/>
  <c r="D139" i="59"/>
  <c r="C139" i="59"/>
  <c r="A60" i="58"/>
  <c r="A62" i="58" s="1"/>
  <c r="A63" i="58" s="1"/>
  <c r="A64" i="58" s="1"/>
  <c r="A65" i="58" s="1"/>
  <c r="A66" i="58" s="1"/>
  <c r="A61" i="58" s="1"/>
  <c r="J90" i="58"/>
  <c r="I90" i="58"/>
  <c r="H90" i="58"/>
  <c r="J89" i="58"/>
  <c r="I89" i="58"/>
  <c r="H89" i="58"/>
  <c r="J88" i="58"/>
  <c r="I88" i="58"/>
  <c r="H88" i="58"/>
  <c r="J87" i="58"/>
  <c r="I87" i="58"/>
  <c r="H87" i="58"/>
  <c r="J86" i="58"/>
  <c r="I86" i="58"/>
  <c r="H86" i="58"/>
  <c r="J85" i="58"/>
  <c r="I85" i="58"/>
  <c r="H85" i="58"/>
  <c r="J84" i="58"/>
  <c r="I84" i="58"/>
  <c r="H84" i="58"/>
  <c r="A84" i="58"/>
  <c r="E84" i="58" s="1"/>
  <c r="J83" i="58"/>
  <c r="I83" i="58"/>
  <c r="H83" i="58"/>
  <c r="E83" i="58"/>
  <c r="D83" i="58"/>
  <c r="C83" i="58"/>
  <c r="J77" i="58"/>
  <c r="I77" i="58"/>
  <c r="H77" i="58"/>
  <c r="J82" i="58"/>
  <c r="I82" i="58"/>
  <c r="H82" i="58"/>
  <c r="J81" i="58"/>
  <c r="I81" i="58"/>
  <c r="H81" i="58"/>
  <c r="J80" i="58"/>
  <c r="I80" i="58"/>
  <c r="H80" i="58"/>
  <c r="J79" i="58"/>
  <c r="I79" i="58"/>
  <c r="H79" i="58"/>
  <c r="J78" i="58"/>
  <c r="I78" i="58"/>
  <c r="H78" i="58"/>
  <c r="J76" i="58"/>
  <c r="I76" i="58"/>
  <c r="H76" i="58"/>
  <c r="A76" i="58"/>
  <c r="E76" i="58" s="1"/>
  <c r="J75" i="58"/>
  <c r="I75" i="58"/>
  <c r="H75" i="58"/>
  <c r="E75" i="58"/>
  <c r="D75" i="58"/>
  <c r="C75" i="58"/>
  <c r="J74" i="58"/>
  <c r="I74" i="58"/>
  <c r="H74" i="58"/>
  <c r="J73" i="58"/>
  <c r="I73" i="58"/>
  <c r="H73" i="58"/>
  <c r="J72" i="58"/>
  <c r="I72" i="58"/>
  <c r="H72" i="58"/>
  <c r="J71" i="58"/>
  <c r="I71" i="58"/>
  <c r="H71" i="58"/>
  <c r="J70" i="58"/>
  <c r="I70" i="58"/>
  <c r="H70" i="58"/>
  <c r="J69" i="58"/>
  <c r="I69" i="58"/>
  <c r="H69" i="58"/>
  <c r="J68" i="58"/>
  <c r="I68" i="58"/>
  <c r="H68" i="58"/>
  <c r="A68" i="58"/>
  <c r="E68" i="58" s="1"/>
  <c r="J67" i="58"/>
  <c r="I67" i="58"/>
  <c r="H67" i="58"/>
  <c r="E67" i="58"/>
  <c r="D67" i="58"/>
  <c r="C67" i="58"/>
  <c r="A11" i="63"/>
  <c r="A12" i="63" s="1"/>
  <c r="A13" i="63" s="1"/>
  <c r="A14" i="63" s="1"/>
  <c r="A15" i="63" s="1"/>
  <c r="A16" i="63" s="1"/>
  <c r="A17" i="63" s="1"/>
  <c r="A3" i="63"/>
  <c r="A4" i="63" s="1"/>
  <c r="A5" i="63" s="1"/>
  <c r="A6" i="63" s="1"/>
  <c r="A7" i="63" s="1"/>
  <c r="A8" i="63" s="1"/>
  <c r="A9" i="63" s="1"/>
  <c r="A12" i="62"/>
  <c r="A13" i="62" s="1"/>
  <c r="A14" i="62" s="1"/>
  <c r="A15" i="62" s="1"/>
  <c r="A16" i="62" s="1"/>
  <c r="A17" i="62" s="1"/>
  <c r="A11" i="62" s="1"/>
  <c r="A4" i="62"/>
  <c r="A5" i="62" s="1"/>
  <c r="A6" i="62" s="1"/>
  <c r="A7" i="62" s="1"/>
  <c r="A8" i="62" s="1"/>
  <c r="A9" i="62" s="1"/>
  <c r="A3" i="62" s="1"/>
  <c r="A124" i="61"/>
  <c r="A126" i="61" s="1"/>
  <c r="A127" i="61" s="1"/>
  <c r="A128" i="61" s="1"/>
  <c r="A129" i="61" s="1"/>
  <c r="A130" i="61" s="1"/>
  <c r="A125" i="61" s="1"/>
  <c r="A116" i="61"/>
  <c r="A117" i="61" s="1"/>
  <c r="A118" i="61" s="1"/>
  <c r="A119" i="61" s="1"/>
  <c r="A120" i="61" s="1"/>
  <c r="A121" i="61" s="1"/>
  <c r="A122" i="61" s="1"/>
  <c r="A11" i="60"/>
  <c r="A12" i="60" s="1"/>
  <c r="A13" i="60" s="1"/>
  <c r="A14" i="60" s="1"/>
  <c r="A15" i="60" s="1"/>
  <c r="A16" i="60" s="1"/>
  <c r="A17" i="60" s="1"/>
  <c r="A3" i="60"/>
  <c r="A4" i="60" s="1"/>
  <c r="A5" i="60" s="1"/>
  <c r="A6" i="60" s="1"/>
  <c r="A7" i="60" s="1"/>
  <c r="A8" i="60" s="1"/>
  <c r="A9" i="60" s="1"/>
  <c r="A11" i="59"/>
  <c r="A12" i="59" s="1"/>
  <c r="A13" i="59" s="1"/>
  <c r="A14" i="59" s="1"/>
  <c r="A15" i="59" s="1"/>
  <c r="A16" i="59" s="1"/>
  <c r="A17" i="59" s="1"/>
  <c r="A3" i="59"/>
  <c r="A6" i="59" s="1"/>
  <c r="A7" i="59" s="1"/>
  <c r="A8" i="59" s="1"/>
  <c r="A9" i="59" s="1"/>
  <c r="A5" i="59" s="1"/>
  <c r="A4" i="59" s="1"/>
  <c r="A11" i="58"/>
  <c r="A12" i="58" s="1"/>
  <c r="A13" i="58" s="1"/>
  <c r="A14" i="58" s="1"/>
  <c r="A15" i="58" s="1"/>
  <c r="A16" i="58" s="1"/>
  <c r="A17" i="58" s="1"/>
  <c r="A3" i="58"/>
  <c r="A4" i="58" s="1"/>
  <c r="A6" i="58" s="1"/>
  <c r="A7" i="58" s="1"/>
  <c r="A8" i="58" s="1"/>
  <c r="A9" i="58" s="1"/>
  <c r="A5" i="58" s="1"/>
  <c r="A3" i="56"/>
  <c r="A5" i="56" s="1"/>
  <c r="A6" i="56" s="1"/>
  <c r="A7" i="56" s="1"/>
  <c r="A8" i="56" s="1"/>
  <c r="A9" i="56" s="1"/>
  <c r="A4" i="56" s="1"/>
  <c r="J82" i="55"/>
  <c r="I82" i="55"/>
  <c r="H82" i="55"/>
  <c r="E82" i="55"/>
  <c r="D82" i="55"/>
  <c r="C82" i="55"/>
  <c r="J81" i="55"/>
  <c r="I81" i="55"/>
  <c r="H81" i="55"/>
  <c r="E81" i="55"/>
  <c r="D81" i="55"/>
  <c r="C81" i="55"/>
  <c r="J80" i="55"/>
  <c r="I80" i="55"/>
  <c r="H80" i="55"/>
  <c r="F80" i="55" s="1"/>
  <c r="E80" i="55"/>
  <c r="D80" i="55"/>
  <c r="C80" i="55"/>
  <c r="J79" i="55"/>
  <c r="I79" i="55"/>
  <c r="H79" i="55"/>
  <c r="E79" i="55"/>
  <c r="D79" i="55"/>
  <c r="C79" i="55"/>
  <c r="J78" i="55"/>
  <c r="I78" i="55"/>
  <c r="H78" i="55"/>
  <c r="E78" i="55"/>
  <c r="D78" i="55"/>
  <c r="C78" i="55"/>
  <c r="J77" i="55"/>
  <c r="I77" i="55"/>
  <c r="H77" i="55"/>
  <c r="E77" i="55"/>
  <c r="D77" i="55"/>
  <c r="C77" i="55"/>
  <c r="J76" i="55"/>
  <c r="I76" i="55"/>
  <c r="H76" i="55"/>
  <c r="E76" i="55"/>
  <c r="D76" i="55"/>
  <c r="C76" i="55"/>
  <c r="J75" i="55"/>
  <c r="I75" i="55"/>
  <c r="H75" i="55"/>
  <c r="E75" i="55"/>
  <c r="D75" i="55"/>
  <c r="C75" i="55"/>
  <c r="J74" i="55"/>
  <c r="I74" i="55"/>
  <c r="H74" i="55"/>
  <c r="E74" i="55"/>
  <c r="D74" i="55"/>
  <c r="C74" i="55"/>
  <c r="J73" i="55"/>
  <c r="I73" i="55"/>
  <c r="H73" i="55"/>
  <c r="E73" i="55"/>
  <c r="D73" i="55"/>
  <c r="C73" i="55"/>
  <c r="J31" i="54"/>
  <c r="I31" i="54"/>
  <c r="H31" i="54"/>
  <c r="E31" i="54"/>
  <c r="D31" i="54"/>
  <c r="C31" i="54"/>
  <c r="H3" i="54"/>
  <c r="H4" i="54"/>
  <c r="H6" i="54"/>
  <c r="H7" i="54"/>
  <c r="H8" i="54"/>
  <c r="H9" i="54"/>
  <c r="H5" i="54"/>
  <c r="H10" i="54"/>
  <c r="H11" i="54"/>
  <c r="H14" i="54"/>
  <c r="H16" i="54"/>
  <c r="H17" i="54"/>
  <c r="H12" i="54"/>
  <c r="H15" i="54"/>
  <c r="H13" i="54"/>
  <c r="H18" i="54"/>
  <c r="H19" i="54"/>
  <c r="H20" i="54"/>
  <c r="H22" i="54"/>
  <c r="H23" i="54"/>
  <c r="H24" i="54"/>
  <c r="F24" i="54" s="1"/>
  <c r="H25" i="54"/>
  <c r="F25" i="54" s="1"/>
  <c r="H21" i="54"/>
  <c r="F21" i="54" s="1"/>
  <c r="H26" i="54"/>
  <c r="F26" i="54" s="1"/>
  <c r="H27" i="54"/>
  <c r="F27" i="54" s="1"/>
  <c r="H28" i="54"/>
  <c r="F28" i="54" s="1"/>
  <c r="H29" i="54"/>
  <c r="F29" i="54" s="1"/>
  <c r="H30" i="54"/>
  <c r="F30" i="54" s="1"/>
  <c r="H32" i="54"/>
  <c r="F32" i="54" s="1"/>
  <c r="H33" i="54"/>
  <c r="F33" i="54" s="1"/>
  <c r="H2" i="54"/>
  <c r="J33" i="54"/>
  <c r="I33" i="54"/>
  <c r="E33" i="54"/>
  <c r="D33" i="54"/>
  <c r="C33" i="54"/>
  <c r="J32" i="54"/>
  <c r="I32" i="54"/>
  <c r="E32" i="54"/>
  <c r="D32" i="54"/>
  <c r="C32" i="54"/>
  <c r="J30" i="54"/>
  <c r="I30" i="54"/>
  <c r="E30" i="54"/>
  <c r="D30" i="54"/>
  <c r="C30" i="54"/>
  <c r="J29" i="54"/>
  <c r="I29" i="54"/>
  <c r="E29" i="54"/>
  <c r="D29" i="54"/>
  <c r="C29" i="54"/>
  <c r="J28" i="54"/>
  <c r="I28" i="54"/>
  <c r="E28" i="54"/>
  <c r="D28" i="54"/>
  <c r="C28" i="54"/>
  <c r="J27" i="54"/>
  <c r="I27" i="54"/>
  <c r="E27" i="54"/>
  <c r="D27" i="54"/>
  <c r="C27" i="54"/>
  <c r="J26" i="54"/>
  <c r="I26" i="54"/>
  <c r="E26" i="54"/>
  <c r="D26" i="54"/>
  <c r="C26" i="54"/>
  <c r="J21" i="54"/>
  <c r="I21" i="54"/>
  <c r="E21" i="54"/>
  <c r="D21" i="54"/>
  <c r="C21" i="54"/>
  <c r="J25" i="54"/>
  <c r="I25" i="54"/>
  <c r="E25" i="54"/>
  <c r="D25" i="54"/>
  <c r="C25" i="54"/>
  <c r="J24" i="54"/>
  <c r="I24" i="54"/>
  <c r="E24" i="54"/>
  <c r="D24" i="54"/>
  <c r="C24" i="54"/>
  <c r="C10" i="71"/>
  <c r="C11" i="71"/>
  <c r="A9" i="64" l="1"/>
  <c r="C148" i="59"/>
  <c r="A173" i="59"/>
  <c r="A174" i="59" s="1"/>
  <c r="A175" i="59" s="1"/>
  <c r="A157" i="59"/>
  <c r="A158" i="59" s="1"/>
  <c r="D158" i="59" s="1"/>
  <c r="F5" i="66"/>
  <c r="F3" i="65"/>
  <c r="F14" i="64"/>
  <c r="F9" i="78"/>
  <c r="A5" i="78"/>
  <c r="E4" i="78"/>
  <c r="D4" i="78"/>
  <c r="C4" i="78"/>
  <c r="F2" i="78"/>
  <c r="F4" i="78"/>
  <c r="F6" i="78"/>
  <c r="F8" i="78"/>
  <c r="C3" i="78"/>
  <c r="D3" i="78"/>
  <c r="E3" i="78"/>
  <c r="F3" i="78"/>
  <c r="F5" i="78"/>
  <c r="F7" i="78"/>
  <c r="C155" i="62"/>
  <c r="A188" i="62"/>
  <c r="D188" i="62" s="1"/>
  <c r="C187" i="62"/>
  <c r="A180" i="62"/>
  <c r="D180" i="62" s="1"/>
  <c r="C179" i="62"/>
  <c r="E179" i="62"/>
  <c r="A172" i="62"/>
  <c r="A173" i="62" s="1"/>
  <c r="C173" i="62" s="1"/>
  <c r="C171" i="62"/>
  <c r="E171" i="62"/>
  <c r="A164" i="62"/>
  <c r="A165" i="62" s="1"/>
  <c r="C165" i="62" s="1"/>
  <c r="C163" i="62"/>
  <c r="A157" i="62"/>
  <c r="A158" i="62" s="1"/>
  <c r="C158" i="62" s="1"/>
  <c r="A148" i="62"/>
  <c r="A149" i="62" s="1"/>
  <c r="E149" i="62" s="1"/>
  <c r="C147" i="62"/>
  <c r="E147" i="62"/>
  <c r="E139" i="62"/>
  <c r="F186" i="62"/>
  <c r="F188" i="62"/>
  <c r="F190" i="62"/>
  <c r="F192" i="62"/>
  <c r="D187" i="62"/>
  <c r="F187" i="62"/>
  <c r="F189" i="62"/>
  <c r="F191" i="62"/>
  <c r="F193" i="62"/>
  <c r="F178" i="62"/>
  <c r="F180" i="62"/>
  <c r="F182" i="62"/>
  <c r="F184" i="62"/>
  <c r="F179" i="62"/>
  <c r="F181" i="62"/>
  <c r="F183" i="62"/>
  <c r="F185" i="62"/>
  <c r="D172" i="62"/>
  <c r="E172" i="62"/>
  <c r="F170" i="62"/>
  <c r="F172" i="62"/>
  <c r="F174" i="62"/>
  <c r="F176" i="62"/>
  <c r="F171" i="62"/>
  <c r="F173" i="62"/>
  <c r="F175" i="62"/>
  <c r="F177" i="62"/>
  <c r="F162" i="62"/>
  <c r="F164" i="62"/>
  <c r="F166" i="62"/>
  <c r="F169" i="62"/>
  <c r="D163" i="62"/>
  <c r="F163" i="62"/>
  <c r="F165" i="62"/>
  <c r="F168" i="62"/>
  <c r="F167" i="62"/>
  <c r="D158" i="62"/>
  <c r="D157" i="62"/>
  <c r="D155" i="62"/>
  <c r="F155" i="62"/>
  <c r="F158" i="62"/>
  <c r="F160" i="62"/>
  <c r="F156" i="62"/>
  <c r="F146" i="62"/>
  <c r="F148" i="62"/>
  <c r="F150" i="62"/>
  <c r="F152" i="62"/>
  <c r="F147" i="62"/>
  <c r="F149" i="62"/>
  <c r="F151" i="62"/>
  <c r="F153" i="62"/>
  <c r="C139" i="62"/>
  <c r="A141" i="62"/>
  <c r="C141" i="62" s="1"/>
  <c r="C140" i="62"/>
  <c r="D140" i="62"/>
  <c r="E140" i="62"/>
  <c r="F138" i="62"/>
  <c r="F140" i="62"/>
  <c r="F142" i="62"/>
  <c r="F144" i="62"/>
  <c r="D139" i="62"/>
  <c r="F139" i="62"/>
  <c r="F141" i="62"/>
  <c r="F143" i="62"/>
  <c r="F145" i="62"/>
  <c r="C108" i="61"/>
  <c r="E108" i="61"/>
  <c r="A109" i="61"/>
  <c r="E109" i="61" s="1"/>
  <c r="C83" i="61"/>
  <c r="C100" i="61"/>
  <c r="A102" i="61"/>
  <c r="C102" i="61" s="1"/>
  <c r="E101" i="61"/>
  <c r="D101" i="61"/>
  <c r="C101" i="61"/>
  <c r="D100" i="61"/>
  <c r="E100" i="61"/>
  <c r="A93" i="61"/>
  <c r="C93" i="61" s="1"/>
  <c r="E91" i="61"/>
  <c r="F107" i="61"/>
  <c r="F109" i="61"/>
  <c r="F111" i="61"/>
  <c r="F113" i="61"/>
  <c r="F108" i="61"/>
  <c r="F110" i="61"/>
  <c r="F112" i="61"/>
  <c r="F114" i="61"/>
  <c r="F99" i="61"/>
  <c r="F101" i="61"/>
  <c r="F103" i="61"/>
  <c r="F105" i="61"/>
  <c r="F100" i="61"/>
  <c r="F102" i="61"/>
  <c r="F104" i="61"/>
  <c r="F106" i="61"/>
  <c r="F90" i="61"/>
  <c r="F93" i="61"/>
  <c r="F95" i="61"/>
  <c r="F98" i="61"/>
  <c r="C91" i="61"/>
  <c r="F91" i="61"/>
  <c r="F94" i="61"/>
  <c r="F97" i="61"/>
  <c r="F92" i="61"/>
  <c r="E84" i="61"/>
  <c r="D84" i="61"/>
  <c r="C84" i="61"/>
  <c r="D83" i="61"/>
  <c r="E83" i="61"/>
  <c r="F82" i="61"/>
  <c r="F84" i="61"/>
  <c r="F87" i="61"/>
  <c r="F89" i="61"/>
  <c r="A86" i="61"/>
  <c r="F83" i="61"/>
  <c r="F86" i="61"/>
  <c r="F88" i="61"/>
  <c r="F85" i="61"/>
  <c r="A44" i="60"/>
  <c r="A45" i="60" s="1"/>
  <c r="E45" i="60" s="1"/>
  <c r="A29" i="60"/>
  <c r="A31" i="60" s="1"/>
  <c r="E31" i="60" s="1"/>
  <c r="A39" i="60"/>
  <c r="D39" i="60" s="1"/>
  <c r="C37" i="60"/>
  <c r="C36" i="60"/>
  <c r="D36" i="60"/>
  <c r="E36" i="60"/>
  <c r="C43" i="60"/>
  <c r="F42" i="60"/>
  <c r="F44" i="60"/>
  <c r="F46" i="60"/>
  <c r="F48" i="60"/>
  <c r="D43" i="60"/>
  <c r="F43" i="60"/>
  <c r="F45" i="60"/>
  <c r="F47" i="60"/>
  <c r="F49" i="60"/>
  <c r="D37" i="60"/>
  <c r="E37" i="60"/>
  <c r="F34" i="60"/>
  <c r="F37" i="60"/>
  <c r="F40" i="60"/>
  <c r="F38" i="60"/>
  <c r="F36" i="60"/>
  <c r="F39" i="60"/>
  <c r="F41" i="60"/>
  <c r="F35" i="60"/>
  <c r="C27" i="60"/>
  <c r="F26" i="60"/>
  <c r="F29" i="60"/>
  <c r="F32" i="60"/>
  <c r="F30" i="60"/>
  <c r="D27" i="60"/>
  <c r="F27" i="60"/>
  <c r="F31" i="60"/>
  <c r="F33" i="60"/>
  <c r="F28" i="60"/>
  <c r="C197" i="59"/>
  <c r="A198" i="59"/>
  <c r="D198" i="59" s="1"/>
  <c r="C188" i="59"/>
  <c r="A189" i="59"/>
  <c r="F195" i="59"/>
  <c r="F198" i="59"/>
  <c r="F201" i="59"/>
  <c r="F196" i="59"/>
  <c r="D197" i="59"/>
  <c r="F197" i="59"/>
  <c r="F200" i="59"/>
  <c r="F202" i="59"/>
  <c r="F199" i="59"/>
  <c r="A181" i="59"/>
  <c r="A182" i="59" s="1"/>
  <c r="E182" i="59" s="1"/>
  <c r="C180" i="59"/>
  <c r="D180" i="59"/>
  <c r="C172" i="59"/>
  <c r="A165" i="59"/>
  <c r="A166" i="59" s="1"/>
  <c r="C166" i="59" s="1"/>
  <c r="C164" i="59"/>
  <c r="C156" i="59"/>
  <c r="D156" i="59"/>
  <c r="D148" i="59"/>
  <c r="A151" i="59"/>
  <c r="A152" i="59" s="1"/>
  <c r="D152" i="59" s="1"/>
  <c r="F187" i="59"/>
  <c r="F189" i="59"/>
  <c r="F192" i="59"/>
  <c r="F194" i="59"/>
  <c r="D188" i="59"/>
  <c r="F188" i="59"/>
  <c r="F191" i="59"/>
  <c r="F193" i="59"/>
  <c r="F190" i="59"/>
  <c r="F179" i="59"/>
  <c r="F181" i="59"/>
  <c r="F183" i="59"/>
  <c r="F186" i="59"/>
  <c r="F180" i="59"/>
  <c r="F182" i="59"/>
  <c r="F185" i="59"/>
  <c r="F184" i="59"/>
  <c r="F171" i="59"/>
  <c r="F173" i="59"/>
  <c r="F175" i="59"/>
  <c r="F177" i="59"/>
  <c r="D172" i="59"/>
  <c r="F172" i="59"/>
  <c r="F174" i="59"/>
  <c r="F176" i="59"/>
  <c r="F178" i="59"/>
  <c r="C165" i="59"/>
  <c r="F163" i="59"/>
  <c r="F165" i="59"/>
  <c r="F167" i="59"/>
  <c r="F169" i="59"/>
  <c r="D164" i="59"/>
  <c r="F164" i="59"/>
  <c r="F166" i="59"/>
  <c r="F168" i="59"/>
  <c r="F170" i="59"/>
  <c r="A159" i="59"/>
  <c r="F155" i="59"/>
  <c r="F157" i="59"/>
  <c r="F159" i="59"/>
  <c r="F161" i="59"/>
  <c r="F156" i="59"/>
  <c r="F158" i="59"/>
  <c r="F160" i="59"/>
  <c r="F162" i="59"/>
  <c r="F147" i="59"/>
  <c r="F151" i="59"/>
  <c r="F153" i="59"/>
  <c r="F149" i="59"/>
  <c r="F148" i="59"/>
  <c r="F152" i="59"/>
  <c r="F154" i="59"/>
  <c r="F150" i="59"/>
  <c r="F139" i="59"/>
  <c r="F141" i="59"/>
  <c r="F143" i="59"/>
  <c r="F145" i="59"/>
  <c r="F140" i="59"/>
  <c r="F142" i="59"/>
  <c r="F144" i="59"/>
  <c r="F146" i="59"/>
  <c r="C84" i="58"/>
  <c r="D84" i="58"/>
  <c r="C76" i="58"/>
  <c r="A78" i="58"/>
  <c r="A79" i="58" s="1"/>
  <c r="D79" i="58" s="1"/>
  <c r="A85" i="58"/>
  <c r="A86" i="58" s="1"/>
  <c r="A87" i="58" s="1"/>
  <c r="F83" i="58"/>
  <c r="F85" i="58"/>
  <c r="F87" i="58"/>
  <c r="F89" i="58"/>
  <c r="F84" i="58"/>
  <c r="F86" i="58"/>
  <c r="F88" i="58"/>
  <c r="F90" i="58"/>
  <c r="F75" i="58"/>
  <c r="F78" i="58"/>
  <c r="F80" i="58"/>
  <c r="F82" i="58"/>
  <c r="D76" i="58"/>
  <c r="F76" i="58"/>
  <c r="F79" i="58"/>
  <c r="F81" i="58"/>
  <c r="F77" i="58"/>
  <c r="C68" i="58"/>
  <c r="D68" i="58"/>
  <c r="A69" i="58"/>
  <c r="F67" i="58"/>
  <c r="F69" i="58"/>
  <c r="F71" i="58"/>
  <c r="F73" i="58"/>
  <c r="F68" i="58"/>
  <c r="F70" i="58"/>
  <c r="F72" i="58"/>
  <c r="F74" i="58"/>
  <c r="A140" i="61"/>
  <c r="A141" i="61" s="1"/>
  <c r="A142" i="61" s="1"/>
  <c r="A143" i="61" s="1"/>
  <c r="A144" i="61" s="1"/>
  <c r="A145" i="61" s="1"/>
  <c r="A146" i="61" s="1"/>
  <c r="A132" i="61"/>
  <c r="A133" i="61" s="1"/>
  <c r="A134" i="61" s="1"/>
  <c r="A135" i="61" s="1"/>
  <c r="A136" i="61" s="1"/>
  <c r="A137" i="61" s="1"/>
  <c r="A138" i="61" s="1"/>
  <c r="A19" i="60"/>
  <c r="A20" i="60" s="1"/>
  <c r="A21" i="60" s="1"/>
  <c r="A22" i="60" s="1"/>
  <c r="A23" i="60" s="1"/>
  <c r="A24" i="60" s="1"/>
  <c r="A25" i="60" s="1"/>
  <c r="A27" i="58"/>
  <c r="A29" i="58" s="1"/>
  <c r="A30" i="58" s="1"/>
  <c r="A31" i="58" s="1"/>
  <c r="A32" i="58" s="1"/>
  <c r="A33" i="58" s="1"/>
  <c r="A28" i="58" s="1"/>
  <c r="A20" i="56"/>
  <c r="A21" i="56" s="1"/>
  <c r="A22" i="56" s="1"/>
  <c r="A23" i="56" s="1"/>
  <c r="A24" i="56" s="1"/>
  <c r="A25" i="56" s="1"/>
  <c r="A19" i="56" s="1"/>
  <c r="A12" i="56"/>
  <c r="A13" i="56" s="1"/>
  <c r="A14" i="56" s="1"/>
  <c r="A15" i="56" s="1"/>
  <c r="A16" i="56" s="1"/>
  <c r="A17" i="56" s="1"/>
  <c r="A10" i="56" s="1"/>
  <c r="F78" i="55"/>
  <c r="F76" i="55"/>
  <c r="F81" i="55"/>
  <c r="F79" i="55"/>
  <c r="F77" i="55"/>
  <c r="F82" i="55"/>
  <c r="F73" i="55"/>
  <c r="F74" i="55"/>
  <c r="F75" i="55"/>
  <c r="F31" i="54"/>
  <c r="C275" i="46"/>
  <c r="R36" i="46"/>
  <c r="T70" i="46"/>
  <c r="S654" i="46"/>
  <c r="R654" i="46"/>
  <c r="N654" i="46"/>
  <c r="K654" i="46"/>
  <c r="C654" i="46"/>
  <c r="T531" i="46"/>
  <c r="S641" i="46"/>
  <c r="R641" i="46"/>
  <c r="K641" i="46"/>
  <c r="F641" i="46"/>
  <c r="C641" i="46"/>
  <c r="T506" i="46"/>
  <c r="S635" i="46"/>
  <c r="R635" i="46"/>
  <c r="N635" i="46"/>
  <c r="K635" i="46"/>
  <c r="F635" i="46"/>
  <c r="C635" i="46"/>
  <c r="T391" i="46"/>
  <c r="S693" i="46"/>
  <c r="R693" i="46"/>
  <c r="N693" i="46"/>
  <c r="K693" i="46"/>
  <c r="F693" i="46"/>
  <c r="C693" i="46"/>
  <c r="T105" i="46"/>
  <c r="S667" i="46"/>
  <c r="R667" i="46"/>
  <c r="N667" i="46"/>
  <c r="K667" i="46"/>
  <c r="F667" i="46"/>
  <c r="C667" i="46"/>
  <c r="T463" i="46"/>
  <c r="S676" i="46"/>
  <c r="R676" i="46"/>
  <c r="N676" i="46"/>
  <c r="K676" i="46"/>
  <c r="F676" i="46"/>
  <c r="C676" i="46"/>
  <c r="T4" i="46"/>
  <c r="S630" i="46"/>
  <c r="R630" i="46"/>
  <c r="N630" i="46"/>
  <c r="K630" i="46"/>
  <c r="F630" i="46"/>
  <c r="C630" i="46"/>
  <c r="T657" i="46"/>
  <c r="S631" i="46"/>
  <c r="R631" i="46"/>
  <c r="N631" i="46"/>
  <c r="K631" i="46"/>
  <c r="F631" i="46"/>
  <c r="C631" i="46"/>
  <c r="T553" i="46"/>
  <c r="S647" i="46"/>
  <c r="R647" i="46"/>
  <c r="N647" i="46"/>
  <c r="K647" i="46"/>
  <c r="F647" i="46"/>
  <c r="C647" i="46"/>
  <c r="T204" i="46"/>
  <c r="S639" i="46"/>
  <c r="R639" i="46"/>
  <c r="N639" i="46"/>
  <c r="K639" i="46"/>
  <c r="F639" i="46"/>
  <c r="C639" i="46"/>
  <c r="S684" i="46"/>
  <c r="R684" i="46"/>
  <c r="N684" i="46"/>
  <c r="K684" i="46"/>
  <c r="F684" i="46"/>
  <c r="C684" i="46"/>
  <c r="T551" i="46"/>
  <c r="S665" i="46"/>
  <c r="R665" i="46"/>
  <c r="N665" i="46"/>
  <c r="K665" i="46"/>
  <c r="F665" i="46"/>
  <c r="C665" i="46"/>
  <c r="T536" i="46"/>
  <c r="S625" i="46"/>
  <c r="R625" i="46"/>
  <c r="N625" i="46"/>
  <c r="K625" i="46"/>
  <c r="F625" i="46"/>
  <c r="C625" i="46"/>
  <c r="T478" i="46"/>
  <c r="S623" i="46"/>
  <c r="R623" i="46"/>
  <c r="N623" i="46"/>
  <c r="K623" i="46"/>
  <c r="F623" i="46"/>
  <c r="C623" i="46"/>
  <c r="T396" i="46"/>
  <c r="S679" i="46"/>
  <c r="R679" i="46"/>
  <c r="N679" i="46"/>
  <c r="K679" i="46"/>
  <c r="F679" i="46"/>
  <c r="C679" i="46"/>
  <c r="T228" i="46"/>
  <c r="S653" i="46"/>
  <c r="R653" i="46"/>
  <c r="N653" i="46"/>
  <c r="K653" i="46"/>
  <c r="F653" i="46"/>
  <c r="C653" i="46"/>
  <c r="T644" i="46"/>
  <c r="T195" i="46"/>
  <c r="S668" i="46"/>
  <c r="R668" i="46"/>
  <c r="N668" i="46"/>
  <c r="K668" i="46"/>
  <c r="F668" i="46"/>
  <c r="C668" i="46"/>
  <c r="T404" i="46"/>
  <c r="S632" i="46"/>
  <c r="R632" i="46"/>
  <c r="N632" i="46"/>
  <c r="K632" i="46"/>
  <c r="F632" i="46"/>
  <c r="C632" i="46"/>
  <c r="T139" i="46"/>
  <c r="S649" i="46"/>
  <c r="R649" i="46"/>
  <c r="N649" i="46"/>
  <c r="K649" i="46"/>
  <c r="F649" i="46"/>
  <c r="C649" i="46"/>
  <c r="T646" i="46"/>
  <c r="S640" i="46"/>
  <c r="R640" i="46"/>
  <c r="N640" i="46"/>
  <c r="K640" i="46"/>
  <c r="F640" i="46"/>
  <c r="C640" i="46"/>
  <c r="T423" i="46"/>
  <c r="S626" i="46"/>
  <c r="R626" i="46"/>
  <c r="N626" i="46"/>
  <c r="K626" i="46"/>
  <c r="F626" i="46"/>
  <c r="C626" i="46"/>
  <c r="T337" i="46"/>
  <c r="S678" i="46"/>
  <c r="R678" i="46"/>
  <c r="N678" i="46"/>
  <c r="K678" i="46"/>
  <c r="F678" i="46"/>
  <c r="C678" i="46"/>
  <c r="T640" i="46"/>
  <c r="S660" i="46"/>
  <c r="R660" i="46"/>
  <c r="K660" i="46"/>
  <c r="F660" i="46"/>
  <c r="C660" i="46"/>
  <c r="T626" i="46"/>
  <c r="S669" i="46"/>
  <c r="R669" i="46"/>
  <c r="N669" i="46"/>
  <c r="K669" i="46"/>
  <c r="F669" i="46"/>
  <c r="C669" i="46"/>
  <c r="T399" i="46"/>
  <c r="S638" i="46"/>
  <c r="R638" i="46"/>
  <c r="N638" i="46"/>
  <c r="K638" i="46"/>
  <c r="F638" i="46"/>
  <c r="C638" i="46"/>
  <c r="T426" i="46"/>
  <c r="S634" i="46"/>
  <c r="R634" i="46"/>
  <c r="N634" i="46"/>
  <c r="K634" i="46"/>
  <c r="F634" i="46"/>
  <c r="C634" i="46"/>
  <c r="T249" i="46"/>
  <c r="S620" i="46"/>
  <c r="R620" i="46"/>
  <c r="N620" i="46"/>
  <c r="K620" i="46"/>
  <c r="F620" i="46"/>
  <c r="C620" i="46"/>
  <c r="T20" i="46"/>
  <c r="S657" i="46"/>
  <c r="R657" i="46"/>
  <c r="N657" i="46"/>
  <c r="K657" i="46"/>
  <c r="F657" i="46"/>
  <c r="C657" i="46"/>
  <c r="T675" i="46"/>
  <c r="S96" i="46"/>
  <c r="R96" i="46"/>
  <c r="N96" i="46"/>
  <c r="K96" i="46"/>
  <c r="F96" i="46"/>
  <c r="C96" i="46"/>
  <c r="T492" i="46"/>
  <c r="S661" i="46"/>
  <c r="R661" i="46"/>
  <c r="K661" i="46"/>
  <c r="F661" i="46"/>
  <c r="C661" i="46"/>
  <c r="T192" i="46"/>
  <c r="S677" i="46"/>
  <c r="R677" i="46"/>
  <c r="N677" i="46"/>
  <c r="K677" i="46"/>
  <c r="F677" i="46"/>
  <c r="C677" i="46"/>
  <c r="T427" i="46"/>
  <c r="S690" i="46"/>
  <c r="R690" i="46"/>
  <c r="N690" i="46"/>
  <c r="K690" i="46"/>
  <c r="F690" i="46"/>
  <c r="C690" i="46"/>
  <c r="T386" i="46"/>
  <c r="S616" i="46"/>
  <c r="R616" i="46"/>
  <c r="N616" i="46"/>
  <c r="K616" i="46"/>
  <c r="F616" i="46"/>
  <c r="C616" i="46"/>
  <c r="T412" i="46"/>
  <c r="S675" i="46"/>
  <c r="R675" i="46"/>
  <c r="N675" i="46"/>
  <c r="K675" i="46"/>
  <c r="F675" i="46"/>
  <c r="C675" i="46"/>
  <c r="T240" i="46"/>
  <c r="S656" i="46"/>
  <c r="R656" i="46"/>
  <c r="N656" i="46"/>
  <c r="K656" i="46"/>
  <c r="F656" i="46"/>
  <c r="C656" i="46"/>
  <c r="T166" i="46"/>
  <c r="S633" i="46"/>
  <c r="R633" i="46"/>
  <c r="N633" i="46"/>
  <c r="K633" i="46"/>
  <c r="F633" i="46"/>
  <c r="C633" i="46"/>
  <c r="T174" i="46"/>
  <c r="S659" i="46"/>
  <c r="R659" i="46"/>
  <c r="N659" i="46"/>
  <c r="K659" i="46"/>
  <c r="F659" i="46"/>
  <c r="C659" i="46"/>
  <c r="T36" i="46"/>
  <c r="S650" i="46"/>
  <c r="R650" i="46"/>
  <c r="N650" i="46"/>
  <c r="K650" i="46"/>
  <c r="F650" i="46"/>
  <c r="C650" i="46"/>
  <c r="T567" i="46"/>
  <c r="S629" i="46"/>
  <c r="R629" i="46"/>
  <c r="N629" i="46"/>
  <c r="K629" i="46"/>
  <c r="F629" i="46"/>
  <c r="C629" i="46"/>
  <c r="T566" i="46"/>
  <c r="S88" i="46"/>
  <c r="R88" i="46"/>
  <c r="N88" i="46"/>
  <c r="K88" i="46"/>
  <c r="F88" i="46"/>
  <c r="C88" i="46"/>
  <c r="T496" i="46"/>
  <c r="S670" i="46"/>
  <c r="R670" i="46"/>
  <c r="N670" i="46"/>
  <c r="K670" i="46"/>
  <c r="F670" i="46"/>
  <c r="C670" i="46"/>
  <c r="T411" i="46"/>
  <c r="S636" i="46"/>
  <c r="R636" i="46"/>
  <c r="N636" i="46"/>
  <c r="K636" i="46"/>
  <c r="F636" i="46"/>
  <c r="C636" i="46"/>
  <c r="T239" i="46"/>
  <c r="S618" i="46"/>
  <c r="R618" i="46"/>
  <c r="N618" i="46"/>
  <c r="K618" i="46"/>
  <c r="F618" i="46"/>
  <c r="C618" i="46"/>
  <c r="T143" i="46"/>
  <c r="S637" i="46"/>
  <c r="R637" i="46"/>
  <c r="N637" i="46"/>
  <c r="K637" i="46"/>
  <c r="F637" i="46"/>
  <c r="C637" i="46"/>
  <c r="T650" i="46"/>
  <c r="S617" i="46"/>
  <c r="R617" i="46"/>
  <c r="N617" i="46"/>
  <c r="K617" i="46"/>
  <c r="F617" i="46"/>
  <c r="C617" i="46"/>
  <c r="T558" i="46"/>
  <c r="S673" i="46"/>
  <c r="R673" i="46"/>
  <c r="N673" i="46"/>
  <c r="K673" i="46"/>
  <c r="F673" i="46"/>
  <c r="C673" i="46"/>
  <c r="T530" i="46"/>
  <c r="S655" i="46"/>
  <c r="R655" i="46"/>
  <c r="N655" i="46"/>
  <c r="K655" i="46"/>
  <c r="F655" i="46"/>
  <c r="C655" i="46"/>
  <c r="T505" i="46"/>
  <c r="S627" i="46"/>
  <c r="R627" i="46"/>
  <c r="N627" i="46"/>
  <c r="K627" i="46"/>
  <c r="F627" i="46"/>
  <c r="C627" i="46"/>
  <c r="T364" i="46"/>
  <c r="S644" i="46"/>
  <c r="R644" i="46"/>
  <c r="N644" i="46"/>
  <c r="K644" i="46"/>
  <c r="F644" i="46"/>
  <c r="C644" i="46"/>
  <c r="T186" i="46"/>
  <c r="K624" i="46"/>
  <c r="F624" i="46"/>
  <c r="C624" i="46"/>
  <c r="T39" i="46"/>
  <c r="S680" i="46"/>
  <c r="R680" i="46"/>
  <c r="N680" i="46"/>
  <c r="K680" i="46"/>
  <c r="F680" i="46"/>
  <c r="C680" i="46"/>
  <c r="T647" i="46"/>
  <c r="S652" i="46"/>
  <c r="R652" i="46"/>
  <c r="N652" i="46"/>
  <c r="K652" i="46"/>
  <c r="F652" i="46"/>
  <c r="C652" i="46"/>
  <c r="T409" i="46"/>
  <c r="S651" i="46"/>
  <c r="R651" i="46"/>
  <c r="N651" i="46"/>
  <c r="K651" i="46"/>
  <c r="F651" i="46"/>
  <c r="C651" i="46"/>
  <c r="T258" i="46"/>
  <c r="S666" i="46"/>
  <c r="R666" i="46"/>
  <c r="N666" i="46"/>
  <c r="K666" i="46"/>
  <c r="F666" i="46"/>
  <c r="C666" i="46"/>
  <c r="T697" i="46"/>
  <c r="S662" i="46"/>
  <c r="R662" i="46"/>
  <c r="N662" i="46"/>
  <c r="K662" i="46"/>
  <c r="F662" i="46"/>
  <c r="C662" i="46"/>
  <c r="S645" i="46"/>
  <c r="R645" i="46"/>
  <c r="N645" i="46"/>
  <c r="K645" i="46"/>
  <c r="F645" i="46"/>
  <c r="C645" i="46"/>
  <c r="T696" i="46"/>
  <c r="S674" i="46"/>
  <c r="R674" i="46"/>
  <c r="N674" i="46"/>
  <c r="K674" i="46"/>
  <c r="F674" i="46"/>
  <c r="C674" i="46"/>
  <c r="T695" i="46"/>
  <c r="S613" i="46"/>
  <c r="R613" i="46"/>
  <c r="N613" i="46"/>
  <c r="K613" i="46"/>
  <c r="F613" i="46"/>
  <c r="C613" i="46"/>
  <c r="T694" i="46"/>
  <c r="S621" i="46"/>
  <c r="R621" i="46"/>
  <c r="N621" i="46"/>
  <c r="K621" i="46"/>
  <c r="F621" i="46"/>
  <c r="C621" i="46"/>
  <c r="T520" i="46"/>
  <c r="S619" i="46"/>
  <c r="R619" i="46"/>
  <c r="N619" i="46"/>
  <c r="K619" i="46"/>
  <c r="F619" i="46"/>
  <c r="C619" i="46"/>
  <c r="T458" i="46"/>
  <c r="S646" i="46"/>
  <c r="R646" i="46"/>
  <c r="N646" i="46"/>
  <c r="K646" i="46"/>
  <c r="F646" i="46"/>
  <c r="C646" i="46"/>
  <c r="T524" i="46"/>
  <c r="S648" i="46"/>
  <c r="R648" i="46"/>
  <c r="N648" i="46"/>
  <c r="K648" i="46"/>
  <c r="F648" i="46"/>
  <c r="C648" i="46"/>
  <c r="T525" i="46"/>
  <c r="S672" i="46"/>
  <c r="R672" i="46"/>
  <c r="N672" i="46"/>
  <c r="K672" i="46"/>
  <c r="F672" i="46"/>
  <c r="C672" i="46"/>
  <c r="T513" i="46"/>
  <c r="S688" i="46"/>
  <c r="R688" i="46"/>
  <c r="K688" i="46"/>
  <c r="F688" i="46"/>
  <c r="C688" i="46"/>
  <c r="T344" i="46"/>
  <c r="S360" i="46"/>
  <c r="R360" i="46"/>
  <c r="N360" i="46"/>
  <c r="K360" i="46"/>
  <c r="F360" i="46"/>
  <c r="C360" i="46"/>
  <c r="T343" i="46"/>
  <c r="S628" i="46"/>
  <c r="R628" i="46"/>
  <c r="N628" i="46"/>
  <c r="K628" i="46"/>
  <c r="F628" i="46"/>
  <c r="C628" i="46"/>
  <c r="T350" i="46"/>
  <c r="S99" i="46"/>
  <c r="R99" i="46"/>
  <c r="N99" i="46"/>
  <c r="K99" i="46"/>
  <c r="F99" i="46"/>
  <c r="C99" i="46"/>
  <c r="T213" i="46"/>
  <c r="S664" i="46"/>
  <c r="R664" i="46"/>
  <c r="N664" i="46"/>
  <c r="K664" i="46"/>
  <c r="F664" i="46"/>
  <c r="C664" i="46"/>
  <c r="T156" i="46"/>
  <c r="S691" i="46"/>
  <c r="R691" i="46"/>
  <c r="N691" i="46"/>
  <c r="K691" i="46"/>
  <c r="F691" i="46"/>
  <c r="C691" i="46"/>
  <c r="T326" i="46"/>
  <c r="S663" i="46"/>
  <c r="R663" i="46"/>
  <c r="N663" i="46"/>
  <c r="K663" i="46"/>
  <c r="F663" i="46"/>
  <c r="C663" i="46"/>
  <c r="T313" i="46"/>
  <c r="S643" i="46"/>
  <c r="R643" i="46"/>
  <c r="N643" i="46"/>
  <c r="K643" i="46"/>
  <c r="F643" i="46"/>
  <c r="C643" i="46"/>
  <c r="T298" i="46"/>
  <c r="S671" i="46"/>
  <c r="R671" i="46"/>
  <c r="N671" i="46"/>
  <c r="K671" i="46"/>
  <c r="F671" i="46"/>
  <c r="C671" i="46"/>
  <c r="I3" i="51"/>
  <c r="I4" i="51"/>
  <c r="J4" i="51"/>
  <c r="G4" i="51"/>
  <c r="C4" i="51"/>
  <c r="T15" i="46"/>
  <c r="S642" i="46"/>
  <c r="R642" i="46"/>
  <c r="N642" i="46"/>
  <c r="K642" i="46"/>
  <c r="F642" i="46"/>
  <c r="C642" i="46"/>
  <c r="T19" i="46"/>
  <c r="S612" i="46"/>
  <c r="R612" i="46"/>
  <c r="N612" i="46"/>
  <c r="K612" i="46"/>
  <c r="F612" i="46"/>
  <c r="C612" i="46"/>
  <c r="T43" i="46"/>
  <c r="S611" i="46"/>
  <c r="R611" i="46"/>
  <c r="N611" i="46"/>
  <c r="K611" i="46"/>
  <c r="F611" i="46"/>
  <c r="C611" i="46"/>
  <c r="T71" i="46"/>
  <c r="S682" i="46"/>
  <c r="R682" i="46"/>
  <c r="N682" i="46"/>
  <c r="K682" i="46"/>
  <c r="F682" i="46"/>
  <c r="C682" i="46"/>
  <c r="T345" i="46"/>
  <c r="S358" i="46"/>
  <c r="R358" i="46"/>
  <c r="N358" i="46"/>
  <c r="K358" i="46"/>
  <c r="F358" i="46"/>
  <c r="C358" i="46"/>
  <c r="F658" i="46"/>
  <c r="F614" i="46"/>
  <c r="K614" i="46"/>
  <c r="N614" i="46"/>
  <c r="R614" i="46"/>
  <c r="S614" i="46"/>
  <c r="T85" i="46"/>
  <c r="K658" i="46"/>
  <c r="N658" i="46"/>
  <c r="R658" i="46"/>
  <c r="S658" i="46"/>
  <c r="K615" i="46"/>
  <c r="N615" i="46"/>
  <c r="R615" i="46"/>
  <c r="S615" i="46"/>
  <c r="T365" i="46"/>
  <c r="C615" i="46"/>
  <c r="C658" i="46"/>
  <c r="C614" i="46"/>
  <c r="C157" i="59" l="1"/>
  <c r="D157" i="59"/>
  <c r="A32" i="60"/>
  <c r="A33" i="60" s="1"/>
  <c r="D174" i="59"/>
  <c r="C158" i="59"/>
  <c r="C174" i="59"/>
  <c r="C148" i="62"/>
  <c r="A103" i="61"/>
  <c r="A104" i="61" s="1"/>
  <c r="D102" i="61"/>
  <c r="C29" i="60"/>
  <c r="E29" i="60"/>
  <c r="D29" i="60"/>
  <c r="C31" i="60"/>
  <c r="D44" i="60"/>
  <c r="D31" i="60"/>
  <c r="C44" i="60"/>
  <c r="C39" i="60"/>
  <c r="C45" i="60"/>
  <c r="E157" i="59"/>
  <c r="D173" i="59"/>
  <c r="C173" i="59"/>
  <c r="C181" i="59"/>
  <c r="E158" i="59"/>
  <c r="E174" i="59"/>
  <c r="D181" i="59"/>
  <c r="A183" i="59"/>
  <c r="A185" i="59" s="1"/>
  <c r="E181" i="59"/>
  <c r="C182" i="59"/>
  <c r="D182" i="59"/>
  <c r="E173" i="59"/>
  <c r="E152" i="59"/>
  <c r="E165" i="59"/>
  <c r="C151" i="59"/>
  <c r="D165" i="59"/>
  <c r="A167" i="59"/>
  <c r="A168" i="59" s="1"/>
  <c r="D166" i="59"/>
  <c r="E151" i="59"/>
  <c r="E166" i="59"/>
  <c r="D151" i="59"/>
  <c r="A153" i="59"/>
  <c r="E153" i="59" s="1"/>
  <c r="C152" i="59"/>
  <c r="D78" i="58"/>
  <c r="E78" i="58"/>
  <c r="E85" i="58"/>
  <c r="A80" i="58"/>
  <c r="C80" i="58" s="1"/>
  <c r="D85" i="58"/>
  <c r="C78" i="58"/>
  <c r="C79" i="58"/>
  <c r="C85" i="58"/>
  <c r="E79" i="58"/>
  <c r="D86" i="58"/>
  <c r="E86" i="58"/>
  <c r="E180" i="62"/>
  <c r="E165" i="62"/>
  <c r="E188" i="62"/>
  <c r="D148" i="62"/>
  <c r="E102" i="61"/>
  <c r="E5" i="78"/>
  <c r="D5" i="78"/>
  <c r="C5" i="78"/>
  <c r="A7" i="78"/>
  <c r="E157" i="62"/>
  <c r="D165" i="62"/>
  <c r="C172" i="62"/>
  <c r="C157" i="62"/>
  <c r="A174" i="62"/>
  <c r="A175" i="62" s="1"/>
  <c r="A142" i="62"/>
  <c r="C142" i="62" s="1"/>
  <c r="D173" i="62"/>
  <c r="D141" i="62"/>
  <c r="E158" i="62"/>
  <c r="E164" i="62"/>
  <c r="E141" i="62"/>
  <c r="E148" i="62"/>
  <c r="A159" i="62"/>
  <c r="E159" i="62" s="1"/>
  <c r="D164" i="62"/>
  <c r="C164" i="62"/>
  <c r="A166" i="62"/>
  <c r="A168" i="62" s="1"/>
  <c r="A189" i="62"/>
  <c r="C188" i="62"/>
  <c r="A181" i="62"/>
  <c r="C180" i="62"/>
  <c r="E173" i="62"/>
  <c r="A150" i="62"/>
  <c r="E150" i="62" s="1"/>
  <c r="C149" i="62"/>
  <c r="D149" i="62"/>
  <c r="A160" i="62"/>
  <c r="D109" i="61"/>
  <c r="A110" i="61"/>
  <c r="C109" i="61"/>
  <c r="A94" i="61"/>
  <c r="E93" i="61"/>
  <c r="D93" i="61"/>
  <c r="E86" i="61"/>
  <c r="D86" i="61"/>
  <c r="C86" i="61"/>
  <c r="A87" i="61"/>
  <c r="D45" i="60"/>
  <c r="A46" i="60"/>
  <c r="D46" i="60" s="1"/>
  <c r="E44" i="60"/>
  <c r="E39" i="60"/>
  <c r="A40" i="60"/>
  <c r="C40" i="60" s="1"/>
  <c r="A41" i="60"/>
  <c r="E198" i="59"/>
  <c r="A200" i="59"/>
  <c r="C198" i="59"/>
  <c r="A191" i="59"/>
  <c r="E189" i="59"/>
  <c r="C189" i="59"/>
  <c r="D189" i="59"/>
  <c r="A176" i="59"/>
  <c r="D175" i="59"/>
  <c r="E175" i="59"/>
  <c r="C175" i="59"/>
  <c r="A160" i="59"/>
  <c r="E159" i="59"/>
  <c r="D159" i="59"/>
  <c r="C159" i="59"/>
  <c r="A19" i="59"/>
  <c r="A20" i="59" s="1"/>
  <c r="A21" i="59" s="1"/>
  <c r="A22" i="59" s="1"/>
  <c r="A23" i="59" s="1"/>
  <c r="A24" i="59" s="1"/>
  <c r="A25" i="59" s="1"/>
  <c r="C86" i="58"/>
  <c r="D87" i="58"/>
  <c r="A88" i="58"/>
  <c r="E87" i="58"/>
  <c r="C87" i="58"/>
  <c r="A70" i="58"/>
  <c r="E69" i="58"/>
  <c r="D69" i="58"/>
  <c r="C69" i="58"/>
  <c r="A19" i="58"/>
  <c r="A20" i="58" s="1"/>
  <c r="A21" i="58" s="1"/>
  <c r="A22" i="58" s="1"/>
  <c r="A23" i="58" s="1"/>
  <c r="A24" i="58" s="1"/>
  <c r="A25" i="58" s="1"/>
  <c r="A19" i="63"/>
  <c r="A20" i="63" s="1"/>
  <c r="A21" i="63" s="1"/>
  <c r="A22" i="63" s="1"/>
  <c r="A23" i="63" s="1"/>
  <c r="A24" i="63" s="1"/>
  <c r="A25" i="63" s="1"/>
  <c r="A19" i="62"/>
  <c r="A21" i="62" s="1"/>
  <c r="A22" i="62" s="1"/>
  <c r="A23" i="62" s="1"/>
  <c r="A24" i="62" s="1"/>
  <c r="A25" i="62" s="1"/>
  <c r="A20" i="62" s="1"/>
  <c r="A148" i="61"/>
  <c r="A149" i="61" s="1"/>
  <c r="A150" i="61" s="1"/>
  <c r="A151" i="61" s="1"/>
  <c r="A152" i="61" s="1"/>
  <c r="A153" i="61" s="1"/>
  <c r="A154" i="61" s="1"/>
  <c r="A36" i="58"/>
  <c r="A37" i="58" s="1"/>
  <c r="A38" i="58" s="1"/>
  <c r="A39" i="58" s="1"/>
  <c r="A40" i="58" s="1"/>
  <c r="A41" i="58" s="1"/>
  <c r="A35" i="58" s="1"/>
  <c r="A27" i="56"/>
  <c r="A28" i="56" s="1"/>
  <c r="A29" i="56" s="1"/>
  <c r="A30" i="56" s="1"/>
  <c r="A31" i="56" s="1"/>
  <c r="A32" i="56" s="1"/>
  <c r="A33" i="56" s="1"/>
  <c r="Q666" i="46"/>
  <c r="Q652" i="46"/>
  <c r="Q644" i="46"/>
  <c r="Q673" i="46"/>
  <c r="Q655" i="46"/>
  <c r="Q627" i="46"/>
  <c r="Q617" i="46"/>
  <c r="Q636" i="46"/>
  <c r="Q618" i="46"/>
  <c r="Q629" i="46"/>
  <c r="Q670" i="46"/>
  <c r="Q637" i="46"/>
  <c r="Q88" i="46"/>
  <c r="Q659" i="46"/>
  <c r="Q616" i="46"/>
  <c r="Q650" i="46"/>
  <c r="Q675" i="46"/>
  <c r="Q656" i="46"/>
  <c r="Q633" i="46"/>
  <c r="Q661" i="46"/>
  <c r="Q96" i="46"/>
  <c r="Q677" i="46"/>
  <c r="Q690" i="46"/>
  <c r="Q657" i="46"/>
  <c r="Q638" i="46"/>
  <c r="Q634" i="46"/>
  <c r="Q678" i="46"/>
  <c r="Q620" i="46"/>
  <c r="Q660" i="46"/>
  <c r="Q669" i="46"/>
  <c r="Q635" i="46"/>
  <c r="Q693" i="46"/>
  <c r="Q667" i="46"/>
  <c r="Q654" i="46"/>
  <c r="Q676" i="46"/>
  <c r="Q641" i="46"/>
  <c r="Q665" i="46"/>
  <c r="Q630" i="46"/>
  <c r="Q647" i="46"/>
  <c r="Q623" i="46"/>
  <c r="Q625" i="46"/>
  <c r="Q668" i="46"/>
  <c r="Q679" i="46"/>
  <c r="Q640" i="46"/>
  <c r="Q632" i="46"/>
  <c r="Q649" i="46"/>
  <c r="Q639" i="46"/>
  <c r="Q631" i="46"/>
  <c r="Q684" i="46"/>
  <c r="Q653" i="46"/>
  <c r="Q626" i="46"/>
  <c r="Q651" i="46"/>
  <c r="Q680" i="46"/>
  <c r="Q645" i="46"/>
  <c r="Q674" i="46"/>
  <c r="Q613" i="46"/>
  <c r="Q621" i="46"/>
  <c r="Q662" i="46"/>
  <c r="Q646" i="46"/>
  <c r="Q648" i="46"/>
  <c r="Q672" i="46"/>
  <c r="Q688" i="46"/>
  <c r="Q619" i="46"/>
  <c r="Q360" i="46"/>
  <c r="Q643" i="46"/>
  <c r="Q663" i="46"/>
  <c r="Q99" i="46"/>
  <c r="Q664" i="46"/>
  <c r="Q691" i="46"/>
  <c r="Q671" i="46"/>
  <c r="Q628" i="46"/>
  <c r="Q358" i="46"/>
  <c r="Q612" i="46"/>
  <c r="Q611" i="46"/>
  <c r="Q642" i="46"/>
  <c r="Q682" i="46"/>
  <c r="Q658" i="46"/>
  <c r="Q615" i="46"/>
  <c r="Q614" i="46"/>
  <c r="C157" i="51"/>
  <c r="G157" i="51"/>
  <c r="I157" i="51"/>
  <c r="J157" i="51"/>
  <c r="C158" i="51"/>
  <c r="G158" i="51"/>
  <c r="I158" i="51"/>
  <c r="J158" i="51"/>
  <c r="C159" i="51"/>
  <c r="G159" i="51"/>
  <c r="I159" i="51"/>
  <c r="J159" i="51"/>
  <c r="C160" i="51"/>
  <c r="G160" i="51"/>
  <c r="I160" i="51"/>
  <c r="J160" i="51"/>
  <c r="C161" i="51"/>
  <c r="G161" i="51"/>
  <c r="I161" i="51"/>
  <c r="J161" i="51"/>
  <c r="C162" i="51"/>
  <c r="G162" i="51"/>
  <c r="I162" i="51"/>
  <c r="J162" i="51"/>
  <c r="C163" i="51"/>
  <c r="G163" i="51"/>
  <c r="I163" i="51"/>
  <c r="J163" i="51"/>
  <c r="C164" i="51"/>
  <c r="G164" i="51"/>
  <c r="I164" i="51"/>
  <c r="J164" i="51"/>
  <c r="C165" i="51"/>
  <c r="G165" i="51"/>
  <c r="I165" i="51"/>
  <c r="J165" i="51"/>
  <c r="J12" i="48"/>
  <c r="O655" i="46" s="1"/>
  <c r="J13" i="48"/>
  <c r="L625" i="46" s="1"/>
  <c r="J14" i="48"/>
  <c r="J15" i="48"/>
  <c r="J16" i="48"/>
  <c r="O659" i="46" s="1"/>
  <c r="J17" i="48"/>
  <c r="L650" i="46" s="1"/>
  <c r="J18" i="48"/>
  <c r="J19" i="48"/>
  <c r="L637" i="46" s="1"/>
  <c r="J20" i="48"/>
  <c r="L629" i="46" s="1"/>
  <c r="J21" i="48"/>
  <c r="L688" i="46" s="1"/>
  <c r="J22" i="48"/>
  <c r="L613" i="46" s="1"/>
  <c r="J23" i="48"/>
  <c r="L626" i="46" s="1"/>
  <c r="J24" i="48"/>
  <c r="L640" i="46" s="1"/>
  <c r="J25" i="48"/>
  <c r="L668" i="46" s="1"/>
  <c r="J26" i="48"/>
  <c r="O674" i="46" s="1"/>
  <c r="J27" i="48"/>
  <c r="L325" i="46" s="1"/>
  <c r="K95" i="56" s="1"/>
  <c r="J28" i="48"/>
  <c r="J29" i="48"/>
  <c r="O162" i="46" s="1"/>
  <c r="M109" i="56" s="1"/>
  <c r="J30" i="48"/>
  <c r="L682" i="46" s="1"/>
  <c r="J31" i="48"/>
  <c r="J32" i="48"/>
  <c r="L651" i="46" s="1"/>
  <c r="J33" i="48"/>
  <c r="J34" i="48"/>
  <c r="L639" i="46" s="1"/>
  <c r="K170" i="59" s="1"/>
  <c r="J35" i="48"/>
  <c r="O625" i="46" s="1"/>
  <c r="J36" i="48"/>
  <c r="L647" i="46" s="1"/>
  <c r="J37" i="48"/>
  <c r="O360" i="46" s="1"/>
  <c r="J38" i="48"/>
  <c r="O99" i="46" s="1"/>
  <c r="J39" i="48"/>
  <c r="L691" i="46" s="1"/>
  <c r="J40" i="48"/>
  <c r="J41" i="48"/>
  <c r="L23" i="46" s="1"/>
  <c r="J42" i="48"/>
  <c r="L633" i="46" s="1"/>
  <c r="J43" i="48"/>
  <c r="O618" i="46" s="1"/>
  <c r="J44" i="48"/>
  <c r="O646" i="46" s="1"/>
  <c r="J45" i="48"/>
  <c r="O645" i="46" s="1"/>
  <c r="J46" i="48"/>
  <c r="J47" i="48"/>
  <c r="L622" i="46" s="1"/>
  <c r="K50" i="58" s="1"/>
  <c r="J48" i="48"/>
  <c r="J49" i="48"/>
  <c r="L611" i="46" s="1"/>
  <c r="J50" i="48"/>
  <c r="B69" i="58" s="1"/>
  <c r="J51" i="48"/>
  <c r="B78" i="58" s="1"/>
  <c r="J52" i="48"/>
  <c r="B87" i="58" s="1"/>
  <c r="J53" i="48"/>
  <c r="O656" i="46" s="1"/>
  <c r="J54" i="48"/>
  <c r="L659" i="46" s="1"/>
  <c r="J55" i="48"/>
  <c r="O636" i="46" s="1"/>
  <c r="J56" i="48"/>
  <c r="O637" i="46" s="1"/>
  <c r="J57" i="48"/>
  <c r="L670" i="46" s="1"/>
  <c r="J58" i="48"/>
  <c r="L618" i="46" s="1"/>
  <c r="J59" i="48"/>
  <c r="L619" i="46" s="1"/>
  <c r="J60" i="48"/>
  <c r="O621" i="46" s="1"/>
  <c r="J61" i="48"/>
  <c r="L649" i="46" s="1"/>
  <c r="J62" i="48"/>
  <c r="L632" i="46" s="1"/>
  <c r="J63" i="48"/>
  <c r="J64" i="48"/>
  <c r="J65" i="48"/>
  <c r="O638" i="46" s="1"/>
  <c r="J66" i="48"/>
  <c r="O611" i="46" s="1"/>
  <c r="J67" i="48"/>
  <c r="O682" i="46" s="1"/>
  <c r="J68" i="48"/>
  <c r="O673" i="46" s="1"/>
  <c r="J69" i="48"/>
  <c r="J70" i="48"/>
  <c r="J71" i="48"/>
  <c r="J72" i="48"/>
  <c r="B159" i="59" s="1"/>
  <c r="J73" i="48"/>
  <c r="J74" i="48"/>
  <c r="B175" i="59" s="1"/>
  <c r="J75" i="48"/>
  <c r="J76" i="48"/>
  <c r="L693" i="46" s="1"/>
  <c r="J77" i="48"/>
  <c r="J78" i="48"/>
  <c r="O619" i="46" s="1"/>
  <c r="J79" i="48"/>
  <c r="L662" i="46" s="1"/>
  <c r="J80" i="48"/>
  <c r="J81" i="48"/>
  <c r="L419" i="46" s="1"/>
  <c r="J82" i="48"/>
  <c r="J83" i="48"/>
  <c r="J84" i="48"/>
  <c r="J85" i="48"/>
  <c r="J86" i="48"/>
  <c r="J87" i="48"/>
  <c r="L612" i="46" s="1"/>
  <c r="J88" i="48"/>
  <c r="O684" i="46" s="1"/>
  <c r="M153" i="62" s="1"/>
  <c r="J89" i="48"/>
  <c r="O647" i="46" s="1"/>
  <c r="J90" i="48"/>
  <c r="O691" i="46" s="1"/>
  <c r="J91" i="48"/>
  <c r="O628" i="46" s="1"/>
  <c r="J92" i="48"/>
  <c r="J93" i="48"/>
  <c r="J94" i="48"/>
  <c r="L614" i="46" s="1"/>
  <c r="J95" i="48"/>
  <c r="O675" i="46" s="1"/>
  <c r="J96" i="48"/>
  <c r="J97" i="48"/>
  <c r="L636" i="46" s="1"/>
  <c r="J98" i="48"/>
  <c r="J99" i="48"/>
  <c r="O88" i="46" s="1"/>
  <c r="J100" i="48"/>
  <c r="L672" i="46" s="1"/>
  <c r="J101" i="48"/>
  <c r="L621" i="46" s="1"/>
  <c r="J102" i="48"/>
  <c r="O626" i="46" s="1"/>
  <c r="J103" i="48"/>
  <c r="O640" i="46" s="1"/>
  <c r="J104" i="48"/>
  <c r="O668" i="46" s="1"/>
  <c r="J105" i="48"/>
  <c r="J106" i="48"/>
  <c r="J107" i="48"/>
  <c r="L103" i="46" s="1"/>
  <c r="J108" i="48"/>
  <c r="L232" i="46" s="1"/>
  <c r="J109" i="48"/>
  <c r="L120" i="46" s="1"/>
  <c r="J110" i="48"/>
  <c r="L656" i="46" s="1"/>
  <c r="J111" i="48"/>
  <c r="L616" i="46" s="1"/>
  <c r="J112" i="48"/>
  <c r="O650" i="46" s="1"/>
  <c r="J113" i="48"/>
  <c r="O670" i="46" s="1"/>
  <c r="J114" i="48"/>
  <c r="O629" i="46" s="1"/>
  <c r="J115" i="48"/>
  <c r="O648" i="46" s="1"/>
  <c r="J116" i="48"/>
  <c r="L674" i="46" s="1"/>
  <c r="J117" i="48"/>
  <c r="O649" i="46" s="1"/>
  <c r="J118" i="48"/>
  <c r="L653" i="46" s="1"/>
  <c r="J119" i="48"/>
  <c r="L679" i="46" s="1"/>
  <c r="J120" i="48"/>
  <c r="L96" i="46" s="1"/>
  <c r="J121" i="48"/>
  <c r="J122" i="48"/>
  <c r="L660" i="46" s="1"/>
  <c r="J123" i="48"/>
  <c r="J124" i="48"/>
  <c r="J125" i="48"/>
  <c r="J126" i="48"/>
  <c r="J127" i="48"/>
  <c r="J128" i="48"/>
  <c r="J129" i="48"/>
  <c r="B157" i="62" s="1"/>
  <c r="J130" i="48"/>
  <c r="J131" i="48"/>
  <c r="J132" i="48"/>
  <c r="B180" i="62" s="1"/>
  <c r="J133" i="48"/>
  <c r="J134" i="48"/>
  <c r="O672" i="46" s="1"/>
  <c r="J135" i="48"/>
  <c r="O613" i="46" s="1"/>
  <c r="J136" i="48"/>
  <c r="O632" i="46" s="1"/>
  <c r="J137" i="48"/>
  <c r="O679" i="46" s="1"/>
  <c r="J138" i="48"/>
  <c r="O653" i="46" s="1"/>
  <c r="J139" i="48"/>
  <c r="L645" i="46" s="1"/>
  <c r="J140" i="48"/>
  <c r="O662" i="46" s="1"/>
  <c r="J141" i="48"/>
  <c r="L648" i="46" s="1"/>
  <c r="J142" i="48"/>
  <c r="J143" i="48"/>
  <c r="L227" i="46" s="1"/>
  <c r="K77" i="63" s="1"/>
  <c r="J144" i="48"/>
  <c r="J145" i="48"/>
  <c r="J146" i="48"/>
  <c r="J147" i="48"/>
  <c r="O657" i="46" l="1"/>
  <c r="O362" i="46"/>
  <c r="M94" i="59" s="1"/>
  <c r="O622" i="46"/>
  <c r="M50" i="58" s="1"/>
  <c r="T50" i="58" s="1"/>
  <c r="O325" i="46"/>
  <c r="M95" i="56" s="1"/>
  <c r="O227" i="46"/>
  <c r="M77" i="63" s="1"/>
  <c r="T77" i="63" s="1"/>
  <c r="L162" i="46"/>
  <c r="K109" i="56" s="1"/>
  <c r="L279" i="46"/>
  <c r="K45" i="55" s="1"/>
  <c r="L362" i="46"/>
  <c r="K94" i="59" s="1"/>
  <c r="L469" i="46"/>
  <c r="K96" i="61" s="1"/>
  <c r="O98" i="46"/>
  <c r="M100" i="56" s="1"/>
  <c r="L401" i="46"/>
  <c r="O469" i="46"/>
  <c r="M96" i="61" s="1"/>
  <c r="L638" i="46"/>
  <c r="B100" i="56"/>
  <c r="L98" i="46"/>
  <c r="K100" i="56" s="1"/>
  <c r="B183" i="59"/>
  <c r="E94" i="61"/>
  <c r="A96" i="61"/>
  <c r="C32" i="60"/>
  <c r="D32" i="60"/>
  <c r="E32" i="60"/>
  <c r="E183" i="59"/>
  <c r="E142" i="62"/>
  <c r="A143" i="62"/>
  <c r="A144" i="62" s="1"/>
  <c r="D142" i="62"/>
  <c r="B142" i="62"/>
  <c r="C103" i="61"/>
  <c r="D103" i="61"/>
  <c r="E103" i="61"/>
  <c r="D40" i="60"/>
  <c r="E40" i="60"/>
  <c r="A47" i="60"/>
  <c r="D47" i="60" s="1"/>
  <c r="C46" i="60"/>
  <c r="E46" i="60"/>
  <c r="C167" i="59"/>
  <c r="D167" i="59"/>
  <c r="E167" i="59"/>
  <c r="C183" i="59"/>
  <c r="D183" i="59"/>
  <c r="C153" i="59"/>
  <c r="A154" i="59"/>
  <c r="D154" i="59" s="1"/>
  <c r="B167" i="59"/>
  <c r="D153" i="59"/>
  <c r="D80" i="58"/>
  <c r="A81" i="58"/>
  <c r="C81" i="58" s="1"/>
  <c r="E80" i="58"/>
  <c r="D166" i="62"/>
  <c r="E166" i="62"/>
  <c r="E174" i="62"/>
  <c r="B166" i="62"/>
  <c r="A151" i="62"/>
  <c r="E151" i="62" s="1"/>
  <c r="C166" i="62"/>
  <c r="C159" i="62"/>
  <c r="B150" i="62"/>
  <c r="D159" i="62"/>
  <c r="C174" i="62"/>
  <c r="D174" i="62"/>
  <c r="L644" i="46"/>
  <c r="O231" i="46"/>
  <c r="L104" i="46"/>
  <c r="O419" i="46"/>
  <c r="O356" i="46"/>
  <c r="O38" i="46"/>
  <c r="L624" i="46"/>
  <c r="K9" i="78" s="1"/>
  <c r="O652" i="46"/>
  <c r="L17" i="46"/>
  <c r="L690" i="46"/>
  <c r="K89" i="61" s="1"/>
  <c r="L134" i="46"/>
  <c r="L655" i="46"/>
  <c r="L38" i="46"/>
  <c r="L666" i="46"/>
  <c r="K146" i="59" s="1"/>
  <c r="L437" i="46"/>
  <c r="O678" i="46"/>
  <c r="L369" i="46"/>
  <c r="L678" i="46"/>
  <c r="O267" i="46"/>
  <c r="L580" i="46"/>
  <c r="O51" i="46"/>
  <c r="O103" i="46"/>
  <c r="O369" i="46"/>
  <c r="B188" i="62"/>
  <c r="L142" i="46"/>
  <c r="O580" i="46"/>
  <c r="O660" i="46"/>
  <c r="O232" i="46"/>
  <c r="O484" i="46"/>
  <c r="O627" i="46"/>
  <c r="L231" i="46"/>
  <c r="L438" i="46"/>
  <c r="O644" i="46"/>
  <c r="L450" i="46"/>
  <c r="B198" i="59"/>
  <c r="L596" i="46"/>
  <c r="O654" i="46"/>
  <c r="L186" i="46"/>
  <c r="L657" i="46"/>
  <c r="L206" i="46"/>
  <c r="L603" i="46"/>
  <c r="O5" i="46"/>
  <c r="O361" i="46"/>
  <c r="O603" i="46"/>
  <c r="O661" i="46"/>
  <c r="B46" i="60"/>
  <c r="L515" i="46"/>
  <c r="O96" i="46"/>
  <c r="L557" i="46"/>
  <c r="L627" i="46"/>
  <c r="O250" i="46"/>
  <c r="O450" i="46"/>
  <c r="O438" i="46"/>
  <c r="O104" i="46"/>
  <c r="L421" i="46"/>
  <c r="L641" i="46"/>
  <c r="K82" i="55" s="1"/>
  <c r="L677" i="46"/>
  <c r="K98" i="61" s="1"/>
  <c r="O134" i="46"/>
  <c r="O206" i="46"/>
  <c r="L5" i="46"/>
  <c r="O401" i="46"/>
  <c r="O557" i="46"/>
  <c r="B86" i="61"/>
  <c r="L361" i="46"/>
  <c r="L658" i="46"/>
  <c r="K202" i="59" s="1"/>
  <c r="L339" i="46"/>
  <c r="O680" i="46"/>
  <c r="L198" i="46"/>
  <c r="L652" i="46"/>
  <c r="L540" i="46"/>
  <c r="L79" i="46"/>
  <c r="L669" i="46"/>
  <c r="K106" i="61" s="1"/>
  <c r="L267" i="46"/>
  <c r="O693" i="46"/>
  <c r="M194" i="59" s="1"/>
  <c r="L357" i="46"/>
  <c r="L673" i="46"/>
  <c r="L356" i="46"/>
  <c r="L250" i="46"/>
  <c r="O620" i="46"/>
  <c r="M114" i="61" s="1"/>
  <c r="L484" i="46"/>
  <c r="O651" i="46"/>
  <c r="L135" i="46"/>
  <c r="O358" i="46"/>
  <c r="M199" i="59" s="1"/>
  <c r="O615" i="46"/>
  <c r="A95" i="61"/>
  <c r="A97" i="61" s="1"/>
  <c r="C94" i="61"/>
  <c r="D94" i="61"/>
  <c r="L620" i="46"/>
  <c r="K114" i="61" s="1"/>
  <c r="B107" i="61"/>
  <c r="B108" i="61"/>
  <c r="O671" i="46"/>
  <c r="M177" i="62" s="1"/>
  <c r="B170" i="62"/>
  <c r="B172" i="62"/>
  <c r="B171" i="62"/>
  <c r="O669" i="46"/>
  <c r="M106" i="61" s="1"/>
  <c r="B99" i="61"/>
  <c r="B102" i="61"/>
  <c r="B101" i="61"/>
  <c r="B100" i="61"/>
  <c r="O635" i="46"/>
  <c r="M193" i="62" s="1"/>
  <c r="B42" i="60"/>
  <c r="B43" i="60"/>
  <c r="B45" i="60"/>
  <c r="B44" i="60"/>
  <c r="O623" i="46"/>
  <c r="M154" i="59" s="1"/>
  <c r="B147" i="59"/>
  <c r="B148" i="59"/>
  <c r="B151" i="59"/>
  <c r="B152" i="59"/>
  <c r="L667" i="46"/>
  <c r="K185" i="62" s="1"/>
  <c r="B178" i="62"/>
  <c r="B179" i="62"/>
  <c r="O630" i="46"/>
  <c r="M169" i="62" s="1"/>
  <c r="B162" i="62"/>
  <c r="B163" i="62"/>
  <c r="O677" i="46"/>
  <c r="M98" i="61" s="1"/>
  <c r="B90" i="61"/>
  <c r="B91" i="61"/>
  <c r="O665" i="46"/>
  <c r="M41" i="60" s="1"/>
  <c r="B34" i="60"/>
  <c r="B36" i="60"/>
  <c r="B37" i="60"/>
  <c r="O666" i="46"/>
  <c r="M146" i="59" s="1"/>
  <c r="B139" i="59"/>
  <c r="B93" i="61"/>
  <c r="B174" i="62"/>
  <c r="O639" i="46"/>
  <c r="M170" i="59" s="1"/>
  <c r="T170" i="59" s="1"/>
  <c r="B163" i="59"/>
  <c r="B164" i="59"/>
  <c r="B166" i="59"/>
  <c r="B165" i="59"/>
  <c r="B26" i="60"/>
  <c r="B31" i="60"/>
  <c r="B29" i="60"/>
  <c r="B27" i="60"/>
  <c r="B32" i="60"/>
  <c r="L684" i="46"/>
  <c r="K153" i="62" s="1"/>
  <c r="T153" i="62" s="1"/>
  <c r="B146" i="62"/>
  <c r="B147" i="62"/>
  <c r="L642" i="46"/>
  <c r="K145" i="62" s="1"/>
  <c r="B138" i="62"/>
  <c r="B139" i="62"/>
  <c r="B140" i="62"/>
  <c r="B39" i="60"/>
  <c r="B94" i="61"/>
  <c r="L635" i="46"/>
  <c r="K193" i="62" s="1"/>
  <c r="B186" i="62"/>
  <c r="B187" i="62"/>
  <c r="O631" i="46"/>
  <c r="M74" i="58" s="1"/>
  <c r="B154" i="62"/>
  <c r="B155" i="62"/>
  <c r="O690" i="46"/>
  <c r="M89" i="61" s="1"/>
  <c r="B82" i="61"/>
  <c r="B84" i="61"/>
  <c r="B83" i="61"/>
  <c r="B148" i="62"/>
  <c r="B141" i="62"/>
  <c r="L630" i="46"/>
  <c r="K169" i="62" s="1"/>
  <c r="B155" i="59"/>
  <c r="B158" i="59"/>
  <c r="B156" i="59"/>
  <c r="B157" i="59"/>
  <c r="B195" i="59"/>
  <c r="B197" i="59"/>
  <c r="B153" i="59"/>
  <c r="B109" i="61"/>
  <c r="B165" i="62"/>
  <c r="K194" i="59"/>
  <c r="B188" i="59"/>
  <c r="B187" i="59"/>
  <c r="B83" i="58"/>
  <c r="B84" i="58"/>
  <c r="B86" i="58"/>
  <c r="B85" i="58"/>
  <c r="B159" i="62"/>
  <c r="B158" i="62"/>
  <c r="O667" i="46"/>
  <c r="M185" i="62" s="1"/>
  <c r="B179" i="59"/>
  <c r="B181" i="59"/>
  <c r="B180" i="59"/>
  <c r="B182" i="59"/>
  <c r="O664" i="46"/>
  <c r="M82" i="58" s="1"/>
  <c r="B75" i="58"/>
  <c r="B76" i="58"/>
  <c r="B79" i="58"/>
  <c r="B76" i="55"/>
  <c r="B81" i="55"/>
  <c r="B77" i="55"/>
  <c r="B79" i="55"/>
  <c r="B78" i="55"/>
  <c r="B82" i="55"/>
  <c r="B75" i="55"/>
  <c r="B80" i="55"/>
  <c r="B80" i="58"/>
  <c r="B103" i="61"/>
  <c r="B149" i="62"/>
  <c r="B164" i="62"/>
  <c r="L663" i="46"/>
  <c r="K178" i="59" s="1"/>
  <c r="B171" i="59"/>
  <c r="B172" i="59"/>
  <c r="B174" i="59"/>
  <c r="B173" i="59"/>
  <c r="L631" i="46"/>
  <c r="K74" i="58" s="1"/>
  <c r="B67" i="58"/>
  <c r="B68" i="58"/>
  <c r="L643" i="46"/>
  <c r="K74" i="55" s="1"/>
  <c r="B74" i="55"/>
  <c r="B73" i="55"/>
  <c r="B189" i="59"/>
  <c r="B173" i="62"/>
  <c r="A8" i="78"/>
  <c r="E7" i="78"/>
  <c r="D7" i="78"/>
  <c r="C7" i="78"/>
  <c r="B189" i="62"/>
  <c r="E189" i="62"/>
  <c r="D189" i="62"/>
  <c r="C189" i="62"/>
  <c r="A190" i="62"/>
  <c r="A182" i="62"/>
  <c r="E181" i="62"/>
  <c r="D181" i="62"/>
  <c r="C181" i="62"/>
  <c r="B181" i="62"/>
  <c r="C150" i="62"/>
  <c r="D150" i="62"/>
  <c r="E175" i="62"/>
  <c r="D175" i="62"/>
  <c r="A176" i="62"/>
  <c r="C175" i="62"/>
  <c r="B175" i="62"/>
  <c r="E168" i="62"/>
  <c r="D168" i="62"/>
  <c r="C168" i="62"/>
  <c r="B168" i="62"/>
  <c r="A169" i="62"/>
  <c r="E160" i="62"/>
  <c r="D160" i="62"/>
  <c r="C160" i="62"/>
  <c r="B160" i="62"/>
  <c r="A161" i="62"/>
  <c r="B151" i="62"/>
  <c r="E143" i="62"/>
  <c r="D143" i="62"/>
  <c r="C143" i="62"/>
  <c r="B143" i="62"/>
  <c r="D110" i="61"/>
  <c r="E110" i="61"/>
  <c r="C110" i="61"/>
  <c r="B110" i="61"/>
  <c r="A111" i="61"/>
  <c r="E104" i="61"/>
  <c r="D104" i="61"/>
  <c r="C104" i="61"/>
  <c r="B104" i="61"/>
  <c r="A105" i="61"/>
  <c r="B87" i="61"/>
  <c r="A88" i="61"/>
  <c r="E87" i="61"/>
  <c r="D87" i="61"/>
  <c r="C87" i="61"/>
  <c r="B40" i="60"/>
  <c r="E41" i="60"/>
  <c r="D41" i="60"/>
  <c r="C41" i="60"/>
  <c r="B41" i="60"/>
  <c r="A38" i="60"/>
  <c r="A30" i="60"/>
  <c r="E33" i="60"/>
  <c r="D33" i="60"/>
  <c r="C33" i="60"/>
  <c r="B33" i="60"/>
  <c r="A201" i="59"/>
  <c r="E200" i="59"/>
  <c r="B200" i="59"/>
  <c r="D200" i="59"/>
  <c r="C200" i="59"/>
  <c r="E191" i="59"/>
  <c r="D191" i="59"/>
  <c r="C191" i="59"/>
  <c r="B191" i="59"/>
  <c r="A192" i="59"/>
  <c r="E185" i="59"/>
  <c r="D185" i="59"/>
  <c r="C185" i="59"/>
  <c r="A186" i="59"/>
  <c r="B185" i="59"/>
  <c r="E176" i="59"/>
  <c r="A177" i="59"/>
  <c r="D176" i="59"/>
  <c r="C176" i="59"/>
  <c r="B176" i="59"/>
  <c r="E168" i="59"/>
  <c r="A169" i="59"/>
  <c r="D168" i="59"/>
  <c r="C168" i="59"/>
  <c r="B168" i="59"/>
  <c r="E160" i="59"/>
  <c r="D160" i="59"/>
  <c r="C160" i="59"/>
  <c r="B160" i="59"/>
  <c r="A161" i="59"/>
  <c r="C154" i="59"/>
  <c r="A149" i="59"/>
  <c r="A27" i="59"/>
  <c r="A28" i="59" s="1"/>
  <c r="A29" i="59" s="1"/>
  <c r="A30" i="59" s="1"/>
  <c r="A31" i="59" s="1"/>
  <c r="A32" i="59" s="1"/>
  <c r="A33" i="59" s="1"/>
  <c r="E88" i="58"/>
  <c r="D88" i="58"/>
  <c r="C88" i="58"/>
  <c r="B88" i="58"/>
  <c r="A89" i="58"/>
  <c r="E70" i="58"/>
  <c r="D70" i="58"/>
  <c r="C70" i="58"/>
  <c r="B70" i="58"/>
  <c r="A71" i="58"/>
  <c r="A27" i="63"/>
  <c r="A29" i="63" s="1"/>
  <c r="A28" i="63" s="1"/>
  <c r="A30" i="63" s="1"/>
  <c r="A31" i="63" s="1"/>
  <c r="A32" i="63" s="1"/>
  <c r="A33" i="63" s="1"/>
  <c r="A27" i="62"/>
  <c r="A28" i="62" s="1"/>
  <c r="A29" i="62" s="1"/>
  <c r="A30" i="62" s="1"/>
  <c r="A31" i="62" s="1"/>
  <c r="A32" i="62" s="1"/>
  <c r="A33" i="62" s="1"/>
  <c r="A156" i="61"/>
  <c r="A157" i="61" s="1"/>
  <c r="A158" i="61" s="1"/>
  <c r="A159" i="61" s="1"/>
  <c r="A160" i="61" s="1"/>
  <c r="A161" i="61" s="1"/>
  <c r="A162" i="61" s="1"/>
  <c r="A44" i="58"/>
  <c r="A45" i="58" s="1"/>
  <c r="A46" i="58" s="1"/>
  <c r="A47" i="58" s="1"/>
  <c r="A48" i="58" s="1"/>
  <c r="A36" i="56"/>
  <c r="A37" i="56" s="1"/>
  <c r="A38" i="56" s="1"/>
  <c r="A39" i="56" s="1"/>
  <c r="A40" i="56" s="1"/>
  <c r="A41" i="56" s="1"/>
  <c r="A35" i="56" s="1"/>
  <c r="L617" i="46"/>
  <c r="L88" i="46"/>
  <c r="O658" i="46"/>
  <c r="M202" i="59" s="1"/>
  <c r="L358" i="46"/>
  <c r="K199" i="59" s="1"/>
  <c r="C7" i="51"/>
  <c r="E6" i="69"/>
  <c r="E7" i="69"/>
  <c r="E8" i="69"/>
  <c r="E9" i="69"/>
  <c r="E10" i="69"/>
  <c r="E11" i="69"/>
  <c r="E12" i="69"/>
  <c r="E13" i="69"/>
  <c r="E14" i="69"/>
  <c r="E5" i="69"/>
  <c r="T96" i="61" l="1"/>
  <c r="T94" i="59"/>
  <c r="T109" i="56"/>
  <c r="T95" i="56"/>
  <c r="T100" i="56"/>
  <c r="A49" i="58"/>
  <c r="A43" i="58" s="1"/>
  <c r="A50" i="58"/>
  <c r="E96" i="61"/>
  <c r="D96" i="61"/>
  <c r="C96" i="61"/>
  <c r="B96" i="61"/>
  <c r="A152" i="62"/>
  <c r="D152" i="62" s="1"/>
  <c r="E154" i="59"/>
  <c r="B154" i="59"/>
  <c r="A48" i="60"/>
  <c r="E47" i="60"/>
  <c r="D81" i="58"/>
  <c r="E81" i="58"/>
  <c r="A82" i="58"/>
  <c r="C82" i="58" s="1"/>
  <c r="B81" i="58"/>
  <c r="B95" i="61"/>
  <c r="E95" i="61"/>
  <c r="C95" i="61"/>
  <c r="D95" i="61"/>
  <c r="B47" i="60"/>
  <c r="C47" i="60"/>
  <c r="C151" i="62"/>
  <c r="D151" i="62"/>
  <c r="T194" i="59"/>
  <c r="T114" i="61"/>
  <c r="T106" i="61"/>
  <c r="T98" i="61"/>
  <c r="T89" i="61"/>
  <c r="M25" i="54"/>
  <c r="M49" i="60"/>
  <c r="M162" i="59"/>
  <c r="M161" i="62"/>
  <c r="K49" i="60"/>
  <c r="K162" i="59"/>
  <c r="K186" i="59"/>
  <c r="K161" i="62"/>
  <c r="T169" i="62"/>
  <c r="T185" i="62"/>
  <c r="T146" i="59"/>
  <c r="T199" i="59"/>
  <c r="M186" i="59"/>
  <c r="T202" i="59"/>
  <c r="T193" i="62"/>
  <c r="T74" i="58"/>
  <c r="A6" i="78"/>
  <c r="E8" i="78"/>
  <c r="D8" i="78"/>
  <c r="C8" i="78"/>
  <c r="D190" i="62"/>
  <c r="C190" i="62"/>
  <c r="A191" i="62"/>
  <c r="E190" i="62"/>
  <c r="B190" i="62"/>
  <c r="E182" i="62"/>
  <c r="D182" i="62"/>
  <c r="C182" i="62"/>
  <c r="B182" i="62"/>
  <c r="A183" i="62"/>
  <c r="A177" i="62"/>
  <c r="E176" i="62"/>
  <c r="D176" i="62"/>
  <c r="C176" i="62"/>
  <c r="B176" i="62"/>
  <c r="B169" i="62"/>
  <c r="A167" i="62"/>
  <c r="E169" i="62"/>
  <c r="D169" i="62"/>
  <c r="C169" i="62"/>
  <c r="A156" i="62"/>
  <c r="E161" i="62"/>
  <c r="C161" i="62"/>
  <c r="B161" i="62"/>
  <c r="D161" i="62"/>
  <c r="A145" i="62"/>
  <c r="B144" i="62"/>
  <c r="E144" i="62"/>
  <c r="D144" i="62"/>
  <c r="C144" i="62"/>
  <c r="D111" i="61"/>
  <c r="B111" i="61"/>
  <c r="C111" i="61"/>
  <c r="A112" i="61"/>
  <c r="E111" i="61"/>
  <c r="B105" i="61"/>
  <c r="A106" i="61"/>
  <c r="E105" i="61"/>
  <c r="D105" i="61"/>
  <c r="C105" i="61"/>
  <c r="E97" i="61"/>
  <c r="D97" i="61"/>
  <c r="C97" i="61"/>
  <c r="B97" i="61"/>
  <c r="A98" i="61"/>
  <c r="E88" i="61"/>
  <c r="D88" i="61"/>
  <c r="C88" i="61"/>
  <c r="B88" i="61"/>
  <c r="A89" i="61"/>
  <c r="A49" i="60"/>
  <c r="D48" i="60"/>
  <c r="E48" i="60"/>
  <c r="C48" i="60"/>
  <c r="B48" i="60"/>
  <c r="A35" i="60"/>
  <c r="C38" i="60"/>
  <c r="B38" i="60"/>
  <c r="E38" i="60"/>
  <c r="D38" i="60"/>
  <c r="A28" i="60"/>
  <c r="E30" i="60"/>
  <c r="D30" i="60"/>
  <c r="C30" i="60"/>
  <c r="B30" i="60"/>
  <c r="B201" i="59"/>
  <c r="A202" i="59"/>
  <c r="C201" i="59"/>
  <c r="E201" i="59"/>
  <c r="D201" i="59"/>
  <c r="D192" i="59"/>
  <c r="A193" i="59"/>
  <c r="E192" i="59"/>
  <c r="C192" i="59"/>
  <c r="B192" i="59"/>
  <c r="A184" i="59"/>
  <c r="E186" i="59"/>
  <c r="B186" i="59"/>
  <c r="D186" i="59"/>
  <c r="C186" i="59"/>
  <c r="A178" i="59"/>
  <c r="E177" i="59"/>
  <c r="D177" i="59"/>
  <c r="C177" i="59"/>
  <c r="B177" i="59"/>
  <c r="A170" i="59"/>
  <c r="E169" i="59"/>
  <c r="D169" i="59"/>
  <c r="C169" i="59"/>
  <c r="B169" i="59"/>
  <c r="A162" i="59"/>
  <c r="B161" i="59"/>
  <c r="E161" i="59"/>
  <c r="D161" i="59"/>
  <c r="C161" i="59"/>
  <c r="A150" i="59"/>
  <c r="B149" i="59"/>
  <c r="E149" i="59"/>
  <c r="D149" i="59"/>
  <c r="C149" i="59"/>
  <c r="A35" i="59"/>
  <c r="A36" i="59" s="1"/>
  <c r="A37" i="59" s="1"/>
  <c r="A38" i="59" s="1"/>
  <c r="A39" i="59" s="1"/>
  <c r="A40" i="59" s="1"/>
  <c r="A41" i="59" s="1"/>
  <c r="D89" i="58"/>
  <c r="A90" i="58"/>
  <c r="E89" i="58"/>
  <c r="C89" i="58"/>
  <c r="B89" i="58"/>
  <c r="A72" i="58"/>
  <c r="E71" i="58"/>
  <c r="D71" i="58"/>
  <c r="C71" i="58"/>
  <c r="B71" i="58"/>
  <c r="A35" i="63"/>
  <c r="A37" i="63" s="1"/>
  <c r="A38" i="63" s="1"/>
  <c r="A36" i="63" s="1"/>
  <c r="A39" i="63" s="1"/>
  <c r="A40" i="63" s="1"/>
  <c r="A41" i="63" s="1"/>
  <c r="A35" i="62"/>
  <c r="A36" i="62" s="1"/>
  <c r="A37" i="62" s="1"/>
  <c r="A38" i="62" s="1"/>
  <c r="A39" i="62" s="1"/>
  <c r="A40" i="62" s="1"/>
  <c r="A41" i="62" s="1"/>
  <c r="A164" i="61"/>
  <c r="A165" i="61" s="1"/>
  <c r="A166" i="61" s="1"/>
  <c r="A167" i="61" s="1"/>
  <c r="A168" i="61" s="1"/>
  <c r="A169" i="61" s="1"/>
  <c r="A170" i="61" s="1"/>
  <c r="A52" i="58"/>
  <c r="A54" i="58" s="1"/>
  <c r="A56" i="58" s="1"/>
  <c r="A57" i="58" s="1"/>
  <c r="A58" i="58" s="1"/>
  <c r="A55" i="58" s="1"/>
  <c r="A53" i="58" s="1"/>
  <c r="A44" i="56"/>
  <c r="A45" i="56" s="1"/>
  <c r="A46" i="56" s="1"/>
  <c r="A47" i="56" s="1"/>
  <c r="A48" i="56" s="1"/>
  <c r="A49" i="56" s="1"/>
  <c r="A43" i="56" s="1"/>
  <c r="J7" i="48"/>
  <c r="O616" i="46" s="1"/>
  <c r="J8" i="48"/>
  <c r="O617" i="46" s="1"/>
  <c r="J9" i="48"/>
  <c r="L646" i="46" s="1"/>
  <c r="J10" i="48"/>
  <c r="L661" i="46" s="1"/>
  <c r="J11" i="48"/>
  <c r="J148" i="48"/>
  <c r="J149" i="48"/>
  <c r="O642" i="46" s="1"/>
  <c r="M145" i="62" s="1"/>
  <c r="J150" i="48"/>
  <c r="O612" i="46" s="1"/>
  <c r="J151" i="48"/>
  <c r="L665" i="46" s="1"/>
  <c r="K41" i="60" s="1"/>
  <c r="J152" i="48"/>
  <c r="O643" i="46" s="1"/>
  <c r="M74" i="55" s="1"/>
  <c r="J153" i="48"/>
  <c r="J154" i="48"/>
  <c r="O663" i="46" s="1"/>
  <c r="M178" i="59" s="1"/>
  <c r="J155" i="48"/>
  <c r="J156" i="48"/>
  <c r="O614" i="46" s="1"/>
  <c r="J157" i="48"/>
  <c r="J158" i="48"/>
  <c r="J159" i="48"/>
  <c r="J160" i="48"/>
  <c r="J161" i="48"/>
  <c r="J162" i="48"/>
  <c r="T555" i="46"/>
  <c r="J194" i="56"/>
  <c r="I194" i="56"/>
  <c r="H194" i="56"/>
  <c r="J131" i="59"/>
  <c r="I131" i="59"/>
  <c r="H131" i="59"/>
  <c r="F440" i="46"/>
  <c r="C440" i="46"/>
  <c r="F318" i="46"/>
  <c r="C318" i="46"/>
  <c r="J8" i="64"/>
  <c r="I8" i="64"/>
  <c r="H8" i="64"/>
  <c r="T37" i="46"/>
  <c r="F49" i="46"/>
  <c r="C49" i="46"/>
  <c r="J202" i="56"/>
  <c r="I202" i="56"/>
  <c r="H202" i="56"/>
  <c r="T690" i="46"/>
  <c r="F236" i="46"/>
  <c r="C236" i="46"/>
  <c r="J126" i="59"/>
  <c r="I126" i="59"/>
  <c r="H126" i="59"/>
  <c r="T611" i="46"/>
  <c r="F392" i="46"/>
  <c r="C392" i="46"/>
  <c r="T659" i="46"/>
  <c r="F39" i="46"/>
  <c r="C39" i="46"/>
  <c r="J68" i="61"/>
  <c r="I68" i="61"/>
  <c r="H68" i="61"/>
  <c r="J65" i="61"/>
  <c r="I65" i="61"/>
  <c r="H65" i="61"/>
  <c r="J67" i="61"/>
  <c r="I67" i="61"/>
  <c r="H67" i="61"/>
  <c r="J66" i="61"/>
  <c r="I66" i="61"/>
  <c r="H66" i="61"/>
  <c r="J61" i="61"/>
  <c r="I61" i="61"/>
  <c r="H61" i="61"/>
  <c r="J64" i="61"/>
  <c r="I64" i="61"/>
  <c r="H64" i="61"/>
  <c r="J63" i="61"/>
  <c r="I63" i="61"/>
  <c r="H63" i="61"/>
  <c r="T452" i="46"/>
  <c r="C204" i="46"/>
  <c r="F204" i="46"/>
  <c r="T91" i="46"/>
  <c r="O634" i="46" l="1"/>
  <c r="B45" i="55"/>
  <c r="O279" i="46"/>
  <c r="M45" i="55" s="1"/>
  <c r="D82" i="58"/>
  <c r="E82" i="58"/>
  <c r="A77" i="58"/>
  <c r="E50" i="58"/>
  <c r="D50" i="58"/>
  <c r="C50" i="58"/>
  <c r="B50" i="58"/>
  <c r="B82" i="58"/>
  <c r="C152" i="62"/>
  <c r="B152" i="62"/>
  <c r="E152" i="62"/>
  <c r="A153" i="62"/>
  <c r="O550" i="46"/>
  <c r="O316" i="46"/>
  <c r="O688" i="46"/>
  <c r="O230" i="46"/>
  <c r="L675" i="46"/>
  <c r="O390" i="46"/>
  <c r="O28" i="46"/>
  <c r="O177" i="46"/>
  <c r="O328" i="46"/>
  <c r="L680" i="46"/>
  <c r="O437" i="46"/>
  <c r="L218" i="46"/>
  <c r="O79" i="46"/>
  <c r="O135" i="46"/>
  <c r="O198" i="46"/>
  <c r="L615" i="46"/>
  <c r="O23" i="46"/>
  <c r="O120" i="46"/>
  <c r="O339" i="46"/>
  <c r="O596" i="46"/>
  <c r="O142" i="46"/>
  <c r="O436" i="46"/>
  <c r="O515" i="46"/>
  <c r="O641" i="46"/>
  <c r="M82" i="55" s="1"/>
  <c r="T82" i="55" s="1"/>
  <c r="L634" i="46"/>
  <c r="L51" i="46"/>
  <c r="O133" i="46"/>
  <c r="O247" i="46"/>
  <c r="O400" i="46"/>
  <c r="O475" i="46"/>
  <c r="O540" i="46"/>
  <c r="O624" i="46"/>
  <c r="M9" i="78" s="1"/>
  <c r="O218" i="46"/>
  <c r="O17" i="46"/>
  <c r="L654" i="46"/>
  <c r="O357" i="46"/>
  <c r="O421" i="46"/>
  <c r="T162" i="59"/>
  <c r="T161" i="62"/>
  <c r="T49" i="60"/>
  <c r="B2" i="78"/>
  <c r="B3" i="78"/>
  <c r="B9" i="78"/>
  <c r="B4" i="78"/>
  <c r="B5" i="78"/>
  <c r="B7" i="78"/>
  <c r="B8" i="78"/>
  <c r="T186" i="59"/>
  <c r="T178" i="59"/>
  <c r="T145" i="62"/>
  <c r="T41" i="60"/>
  <c r="B6" i="78"/>
  <c r="E6" i="78"/>
  <c r="D6" i="78"/>
  <c r="C6" i="78"/>
  <c r="C191" i="62"/>
  <c r="B191" i="62"/>
  <c r="A192" i="62"/>
  <c r="D191" i="62"/>
  <c r="E191" i="62"/>
  <c r="B183" i="62"/>
  <c r="A184" i="62"/>
  <c r="D183" i="62"/>
  <c r="C183" i="62"/>
  <c r="E183" i="62"/>
  <c r="E177" i="62"/>
  <c r="D177" i="62"/>
  <c r="C177" i="62"/>
  <c r="B177" i="62"/>
  <c r="E167" i="62"/>
  <c r="D167" i="62"/>
  <c r="C167" i="62"/>
  <c r="B167" i="62"/>
  <c r="E156" i="62"/>
  <c r="D156" i="62"/>
  <c r="C156" i="62"/>
  <c r="B156" i="62"/>
  <c r="E153" i="62"/>
  <c r="D153" i="62"/>
  <c r="C153" i="62"/>
  <c r="B153" i="62"/>
  <c r="E145" i="62"/>
  <c r="D145" i="62"/>
  <c r="C145" i="62"/>
  <c r="B145" i="62"/>
  <c r="E112" i="61"/>
  <c r="D112" i="61"/>
  <c r="C112" i="61"/>
  <c r="B112" i="61"/>
  <c r="A113" i="61"/>
  <c r="E106" i="61"/>
  <c r="D106" i="61"/>
  <c r="C106" i="61"/>
  <c r="B106" i="61"/>
  <c r="E98" i="61"/>
  <c r="D98" i="61"/>
  <c r="A92" i="61"/>
  <c r="C98" i="61"/>
  <c r="B98" i="61"/>
  <c r="B89" i="61"/>
  <c r="A85" i="61"/>
  <c r="D89" i="61"/>
  <c r="E89" i="61"/>
  <c r="C89" i="61"/>
  <c r="E49" i="60"/>
  <c r="D49" i="60"/>
  <c r="C49" i="60"/>
  <c r="B49" i="60"/>
  <c r="E35" i="60"/>
  <c r="D35" i="60"/>
  <c r="C35" i="60"/>
  <c r="B35" i="60"/>
  <c r="E28" i="60"/>
  <c r="D28" i="60"/>
  <c r="C28" i="60"/>
  <c r="B28" i="60"/>
  <c r="E202" i="59"/>
  <c r="D202" i="59"/>
  <c r="C202" i="59"/>
  <c r="B202" i="59"/>
  <c r="A196" i="59"/>
  <c r="E193" i="59"/>
  <c r="D193" i="59"/>
  <c r="C193" i="59"/>
  <c r="B193" i="59"/>
  <c r="A194" i="59"/>
  <c r="E184" i="59"/>
  <c r="D184" i="59"/>
  <c r="C184" i="59"/>
  <c r="B184" i="59"/>
  <c r="E178" i="59"/>
  <c r="D178" i="59"/>
  <c r="C178" i="59"/>
  <c r="B178" i="59"/>
  <c r="E170" i="59"/>
  <c r="D170" i="59"/>
  <c r="C170" i="59"/>
  <c r="B170" i="59"/>
  <c r="E162" i="59"/>
  <c r="D162" i="59"/>
  <c r="C162" i="59"/>
  <c r="B162" i="59"/>
  <c r="E150" i="59"/>
  <c r="D150" i="59"/>
  <c r="C150" i="59"/>
  <c r="B150" i="59"/>
  <c r="A43" i="59"/>
  <c r="A44" i="59" s="1"/>
  <c r="A45" i="59" s="1"/>
  <c r="A46" i="59" s="1"/>
  <c r="A47" i="59" s="1"/>
  <c r="A48" i="59" s="1"/>
  <c r="A49" i="59" s="1"/>
  <c r="E90" i="58"/>
  <c r="D90" i="58"/>
  <c r="C90" i="58"/>
  <c r="B90" i="58"/>
  <c r="E77" i="58"/>
  <c r="D77" i="58"/>
  <c r="C77" i="58"/>
  <c r="B77" i="58"/>
  <c r="E72" i="58"/>
  <c r="D72" i="58"/>
  <c r="C72" i="58"/>
  <c r="B72" i="58"/>
  <c r="A73" i="58"/>
  <c r="A43" i="63"/>
  <c r="A45" i="63" s="1"/>
  <c r="A46" i="63" s="1"/>
  <c r="A47" i="63" s="1"/>
  <c r="A48" i="63" s="1"/>
  <c r="A49" i="63" s="1"/>
  <c r="A44" i="63" s="1"/>
  <c r="A43" i="62"/>
  <c r="A44" i="62" s="1"/>
  <c r="A45" i="62" s="1"/>
  <c r="A46" i="62" s="1"/>
  <c r="A47" i="62" s="1"/>
  <c r="A48" i="62" s="1"/>
  <c r="A49" i="62" s="1"/>
  <c r="A172" i="61"/>
  <c r="A174" i="61" s="1"/>
  <c r="A176" i="61" s="1"/>
  <c r="A177" i="61" s="1"/>
  <c r="A178" i="61" s="1"/>
  <c r="A173" i="61" s="1"/>
  <c r="A175" i="61" s="1"/>
  <c r="A51" i="56"/>
  <c r="A52" i="56" s="1"/>
  <c r="A53" i="56" s="1"/>
  <c r="A54" i="56" s="1"/>
  <c r="A55" i="56" s="1"/>
  <c r="A56" i="56" s="1"/>
  <c r="A57" i="56" s="1"/>
  <c r="T74" i="55"/>
  <c r="L664" i="46"/>
  <c r="K82" i="58" s="1"/>
  <c r="L99" i="46"/>
  <c r="F194" i="56"/>
  <c r="F131" i="59"/>
  <c r="F8" i="64"/>
  <c r="F202" i="56"/>
  <c r="F126" i="59"/>
  <c r="F63" i="61"/>
  <c r="F61" i="61"/>
  <c r="F67" i="61"/>
  <c r="F68" i="61"/>
  <c r="F64" i="61"/>
  <c r="F66" i="61"/>
  <c r="F65" i="61"/>
  <c r="J170" i="63"/>
  <c r="I170" i="63"/>
  <c r="H170" i="63"/>
  <c r="J165" i="63"/>
  <c r="I165" i="63"/>
  <c r="H165" i="63"/>
  <c r="J167" i="63"/>
  <c r="I167" i="63"/>
  <c r="H167" i="63"/>
  <c r="J164" i="63"/>
  <c r="I164" i="63"/>
  <c r="H164" i="63"/>
  <c r="J169" i="63"/>
  <c r="I169" i="63"/>
  <c r="H169" i="63"/>
  <c r="J168" i="63"/>
  <c r="I168" i="63"/>
  <c r="H168" i="63"/>
  <c r="J166" i="63"/>
  <c r="I166" i="63"/>
  <c r="H166" i="63"/>
  <c r="J27" i="63"/>
  <c r="I27" i="63"/>
  <c r="H27" i="63"/>
  <c r="J25" i="63"/>
  <c r="I25" i="63"/>
  <c r="H25" i="63"/>
  <c r="J28" i="63"/>
  <c r="I28" i="63"/>
  <c r="H28" i="63"/>
  <c r="J29" i="63"/>
  <c r="I29" i="63"/>
  <c r="H29" i="63"/>
  <c r="J26" i="63"/>
  <c r="I26" i="63"/>
  <c r="H26" i="63"/>
  <c r="J24" i="63"/>
  <c r="I24" i="63"/>
  <c r="H24" i="63"/>
  <c r="J23" i="63"/>
  <c r="I23" i="63"/>
  <c r="H23" i="63"/>
  <c r="J80" i="63"/>
  <c r="I80" i="63"/>
  <c r="H80" i="63"/>
  <c r="J79" i="63"/>
  <c r="I79" i="63"/>
  <c r="H79" i="63"/>
  <c r="J76" i="63"/>
  <c r="I76" i="63"/>
  <c r="H76" i="63"/>
  <c r="J75" i="63"/>
  <c r="I75" i="63"/>
  <c r="H75" i="63"/>
  <c r="J74" i="63"/>
  <c r="I74" i="63"/>
  <c r="H74" i="63"/>
  <c r="J73" i="63"/>
  <c r="I73" i="63"/>
  <c r="H73" i="63"/>
  <c r="J72" i="63"/>
  <c r="I72" i="63"/>
  <c r="H72" i="63"/>
  <c r="J114" i="62"/>
  <c r="I114" i="62"/>
  <c r="H114" i="62"/>
  <c r="J36" i="62"/>
  <c r="I36" i="62"/>
  <c r="H36" i="62"/>
  <c r="J30" i="62"/>
  <c r="I30" i="62"/>
  <c r="H30" i="62"/>
  <c r="J54" i="61"/>
  <c r="I54" i="61"/>
  <c r="H54" i="61"/>
  <c r="T45" i="55" l="1"/>
  <c r="T9" i="78"/>
  <c r="C192" i="62"/>
  <c r="A193" i="62"/>
  <c r="D192" i="62"/>
  <c r="B192" i="62"/>
  <c r="E192" i="62"/>
  <c r="B184" i="62"/>
  <c r="A185" i="62"/>
  <c r="E184" i="62"/>
  <c r="D184" i="62"/>
  <c r="C184" i="62"/>
  <c r="A114" i="61"/>
  <c r="E113" i="61"/>
  <c r="D113" i="61"/>
  <c r="C113" i="61"/>
  <c r="B113" i="61"/>
  <c r="E92" i="61"/>
  <c r="D92" i="61"/>
  <c r="C92" i="61"/>
  <c r="B92" i="61"/>
  <c r="E85" i="61"/>
  <c r="D85" i="61"/>
  <c r="C85" i="61"/>
  <c r="B85" i="61"/>
  <c r="A199" i="59"/>
  <c r="C196" i="59"/>
  <c r="E196" i="59"/>
  <c r="B196" i="59"/>
  <c r="D196" i="59"/>
  <c r="E194" i="59"/>
  <c r="A190" i="59"/>
  <c r="D194" i="59"/>
  <c r="C194" i="59"/>
  <c r="B194" i="59"/>
  <c r="A51" i="59"/>
  <c r="A52" i="59" s="1"/>
  <c r="A53" i="59" s="1"/>
  <c r="A54" i="59" s="1"/>
  <c r="A55" i="59" s="1"/>
  <c r="A56" i="59" s="1"/>
  <c r="A57" i="59" s="1"/>
  <c r="T82" i="58"/>
  <c r="A74" i="58"/>
  <c r="B73" i="58"/>
  <c r="E73" i="58"/>
  <c r="D73" i="58"/>
  <c r="C73" i="58"/>
  <c r="A51" i="63"/>
  <c r="A52" i="63" s="1"/>
  <c r="A53" i="63" s="1"/>
  <c r="A54" i="63" s="1"/>
  <c r="A55" i="63" s="1"/>
  <c r="A56" i="63" s="1"/>
  <c r="A57" i="63" s="1"/>
  <c r="A51" i="62"/>
  <c r="A52" i="62" s="1"/>
  <c r="A53" i="62" s="1"/>
  <c r="A54" i="62" s="1"/>
  <c r="A55" i="62" s="1"/>
  <c r="A56" i="62" s="1"/>
  <c r="A57" i="62" s="1"/>
  <c r="A181" i="61"/>
  <c r="A182" i="61" s="1"/>
  <c r="A184" i="61" s="1"/>
  <c r="A185" i="61" s="1"/>
  <c r="A186" i="61" s="1"/>
  <c r="A183" i="61" s="1"/>
  <c r="A180" i="61" s="1"/>
  <c r="A59" i="56"/>
  <c r="A62" i="56" s="1"/>
  <c r="A61" i="56" s="1"/>
  <c r="A63" i="56" s="1"/>
  <c r="A64" i="56" s="1"/>
  <c r="A65" i="56" s="1"/>
  <c r="A60" i="56" s="1"/>
  <c r="F168" i="63"/>
  <c r="F164" i="63"/>
  <c r="F165" i="63"/>
  <c r="F166" i="63"/>
  <c r="F169" i="63"/>
  <c r="F167" i="63"/>
  <c r="F170" i="63"/>
  <c r="F24" i="63"/>
  <c r="F29" i="63"/>
  <c r="F25" i="63"/>
  <c r="F23" i="63"/>
  <c r="F26" i="63"/>
  <c r="F28" i="63"/>
  <c r="F27" i="63"/>
  <c r="F73" i="63"/>
  <c r="F75" i="63"/>
  <c r="F79" i="63"/>
  <c r="F72" i="63"/>
  <c r="F74" i="63"/>
  <c r="F76" i="63"/>
  <c r="F80" i="63"/>
  <c r="F114" i="62"/>
  <c r="F36" i="62"/>
  <c r="F30" i="62"/>
  <c r="F54" i="61"/>
  <c r="E193" i="62" l="1"/>
  <c r="D193" i="62"/>
  <c r="C193" i="62"/>
  <c r="B193" i="62"/>
  <c r="E185" i="62"/>
  <c r="C185" i="62"/>
  <c r="B185" i="62"/>
  <c r="D185" i="62"/>
  <c r="E114" i="61"/>
  <c r="D114" i="61"/>
  <c r="C114" i="61"/>
  <c r="B114" i="61"/>
  <c r="E199" i="59"/>
  <c r="D199" i="59"/>
  <c r="C199" i="59"/>
  <c r="B199" i="59"/>
  <c r="E190" i="59"/>
  <c r="D190" i="59"/>
  <c r="C190" i="59"/>
  <c r="B190" i="59"/>
  <c r="A59" i="59"/>
  <c r="A60" i="59" s="1"/>
  <c r="A61" i="59" s="1"/>
  <c r="A62" i="59" s="1"/>
  <c r="A63" i="59" s="1"/>
  <c r="A64" i="59" s="1"/>
  <c r="A65" i="59" s="1"/>
  <c r="E74" i="58"/>
  <c r="D74" i="58"/>
  <c r="C74" i="58"/>
  <c r="B74" i="58"/>
  <c r="A59" i="63"/>
  <c r="A60" i="63" s="1"/>
  <c r="A61" i="63" s="1"/>
  <c r="A62" i="63" s="1"/>
  <c r="A63" i="63" s="1"/>
  <c r="A64" i="63" s="1"/>
  <c r="A65" i="63" s="1"/>
  <c r="A59" i="62"/>
  <c r="A60" i="62" s="1"/>
  <c r="A61" i="62" s="1"/>
  <c r="A62" i="62" s="1"/>
  <c r="A63" i="62" s="1"/>
  <c r="A64" i="62" s="1"/>
  <c r="A65" i="62" s="1"/>
  <c r="A188" i="61"/>
  <c r="A190" i="61" s="1"/>
  <c r="A192" i="61" s="1"/>
  <c r="A193" i="61" s="1"/>
  <c r="A194" i="61" s="1"/>
  <c r="A189" i="61" s="1"/>
  <c r="A191" i="61" s="1"/>
  <c r="A67" i="56"/>
  <c r="A68" i="56" s="1"/>
  <c r="A70" i="56" s="1"/>
  <c r="A69" i="56" s="1"/>
  <c r="A71" i="56" s="1"/>
  <c r="A72" i="56" s="1"/>
  <c r="A73" i="56" s="1"/>
  <c r="I54" i="59"/>
  <c r="A67" i="59" l="1"/>
  <c r="A68" i="59" s="1"/>
  <c r="A69" i="59" s="1"/>
  <c r="A70" i="59" s="1"/>
  <c r="A71" i="59" s="1"/>
  <c r="A72" i="59" s="1"/>
  <c r="A73" i="59" s="1"/>
  <c r="A67" i="63"/>
  <c r="A68" i="63" s="1"/>
  <c r="A69" i="63" s="1"/>
  <c r="A70" i="63" s="1"/>
  <c r="A71" i="63" s="1"/>
  <c r="A72" i="63" s="1"/>
  <c r="A73" i="63" s="1"/>
  <c r="A67" i="62"/>
  <c r="A69" i="62" s="1"/>
  <c r="A70" i="62" s="1"/>
  <c r="A71" i="62" s="1"/>
  <c r="A68" i="62" s="1"/>
  <c r="A72" i="62" s="1"/>
  <c r="A73" i="62" s="1"/>
  <c r="A196" i="61"/>
  <c r="A198" i="61" s="1"/>
  <c r="A199" i="61" s="1"/>
  <c r="A200" i="61" s="1"/>
  <c r="A201" i="61" s="1"/>
  <c r="A202" i="61" s="1"/>
  <c r="A197" i="61" s="1"/>
  <c r="A75" i="56"/>
  <c r="A76" i="56" s="1"/>
  <c r="A77" i="56" s="1"/>
  <c r="A78" i="56" s="1"/>
  <c r="A79" i="56" s="1"/>
  <c r="A80" i="56" s="1"/>
  <c r="A81" i="56" s="1"/>
  <c r="H54" i="59"/>
  <c r="F54" i="59" s="1"/>
  <c r="H28" i="55"/>
  <c r="F28" i="55" s="1"/>
  <c r="J52" i="59"/>
  <c r="H56" i="59"/>
  <c r="F56" i="59" s="1"/>
  <c r="J54" i="59"/>
  <c r="I56" i="59"/>
  <c r="J56" i="59"/>
  <c r="H51" i="59"/>
  <c r="F51" i="59" s="1"/>
  <c r="I51" i="59"/>
  <c r="J51" i="59"/>
  <c r="H57" i="59"/>
  <c r="F57" i="59" s="1"/>
  <c r="H53" i="59"/>
  <c r="I57" i="59"/>
  <c r="I53" i="59"/>
  <c r="H55" i="59"/>
  <c r="F55" i="59" s="1"/>
  <c r="J57" i="59"/>
  <c r="J53" i="59"/>
  <c r="I55" i="59"/>
  <c r="H52" i="59"/>
  <c r="J55" i="59"/>
  <c r="I52" i="59"/>
  <c r="I28" i="55"/>
  <c r="H26" i="56"/>
  <c r="F26" i="56" s="1"/>
  <c r="I26" i="56"/>
  <c r="J26" i="56"/>
  <c r="H198" i="56"/>
  <c r="F198" i="56" s="1"/>
  <c r="I198" i="56"/>
  <c r="J198" i="56"/>
  <c r="H23" i="55"/>
  <c r="F23" i="55" s="1"/>
  <c r="I23" i="55"/>
  <c r="J28" i="55"/>
  <c r="J23" i="55"/>
  <c r="H25" i="55"/>
  <c r="F25" i="55" s="1"/>
  <c r="I25" i="55"/>
  <c r="H27" i="55"/>
  <c r="J25" i="55"/>
  <c r="I27" i="55"/>
  <c r="H24" i="55"/>
  <c r="F24" i="55" s="1"/>
  <c r="J27" i="55"/>
  <c r="H29" i="55"/>
  <c r="F29" i="55" s="1"/>
  <c r="I24" i="55"/>
  <c r="I29" i="55"/>
  <c r="J24" i="55"/>
  <c r="H26" i="55"/>
  <c r="J29" i="55"/>
  <c r="I26" i="55"/>
  <c r="J26" i="55"/>
  <c r="A75" i="59" l="1"/>
  <c r="A76" i="59" s="1"/>
  <c r="A77" i="59" s="1"/>
  <c r="A78" i="59" s="1"/>
  <c r="A79" i="59" s="1"/>
  <c r="A80" i="59" s="1"/>
  <c r="A81" i="59" s="1"/>
  <c r="A75" i="63"/>
  <c r="A76" i="63" s="1"/>
  <c r="A76" i="62"/>
  <c r="A77" i="62" s="1"/>
  <c r="A78" i="62" s="1"/>
  <c r="A79" i="62" s="1"/>
  <c r="A80" i="62" s="1"/>
  <c r="A75" i="62" s="1"/>
  <c r="A81" i="62" s="1"/>
  <c r="A3" i="61"/>
  <c r="A4" i="61" s="1"/>
  <c r="A5" i="61" s="1"/>
  <c r="A6" i="61" s="1"/>
  <c r="A7" i="61" s="1"/>
  <c r="A8" i="61" s="1"/>
  <c r="A9" i="61" s="1"/>
  <c r="A83" i="56"/>
  <c r="A84" i="56" s="1"/>
  <c r="A85" i="56" s="1"/>
  <c r="A86" i="56" s="1"/>
  <c r="A87" i="56" s="1"/>
  <c r="A88" i="56" s="1"/>
  <c r="A89" i="56" s="1"/>
  <c r="F53" i="59"/>
  <c r="F52" i="59"/>
  <c r="F27" i="55"/>
  <c r="F26" i="55"/>
  <c r="A79" i="63" l="1"/>
  <c r="A80" i="63" s="1"/>
  <c r="A81" i="63" s="1"/>
  <c r="A82" i="63" s="1"/>
  <c r="A78" i="63" s="1"/>
  <c r="A77" i="63"/>
  <c r="A83" i="59"/>
  <c r="A84" i="59" s="1"/>
  <c r="A86" i="59" s="1"/>
  <c r="A87" i="59" s="1"/>
  <c r="A88" i="59" s="1"/>
  <c r="A85" i="59" s="1"/>
  <c r="A89" i="59" s="1"/>
  <c r="A84" i="63"/>
  <c r="A85" i="63" s="1"/>
  <c r="A86" i="63" s="1"/>
  <c r="A87" i="63" s="1"/>
  <c r="A88" i="63" s="1"/>
  <c r="A89" i="63" s="1"/>
  <c r="A90" i="63" s="1"/>
  <c r="A83" i="62"/>
  <c r="A84" i="62" s="1"/>
  <c r="A86" i="62" s="1"/>
  <c r="A87" i="62" s="1"/>
  <c r="A88" i="62" s="1"/>
  <c r="A89" i="62" s="1"/>
  <c r="A85" i="62" s="1"/>
  <c r="A13" i="61"/>
  <c r="A14" i="61" s="1"/>
  <c r="A15" i="61" s="1"/>
  <c r="A16" i="61" s="1"/>
  <c r="A17" i="61" s="1"/>
  <c r="A12" i="61" s="1"/>
  <c r="A11" i="61" s="1"/>
  <c r="A91" i="56"/>
  <c r="A93" i="56" s="1"/>
  <c r="A96" i="56" s="1"/>
  <c r="A97" i="56" s="1"/>
  <c r="A98" i="56" s="1"/>
  <c r="A94" i="56" s="1"/>
  <c r="A92" i="56" l="1"/>
  <c r="A95" i="56"/>
  <c r="E77" i="63"/>
  <c r="C77" i="63"/>
  <c r="D77" i="63"/>
  <c r="B77" i="63"/>
  <c r="A91" i="59"/>
  <c r="A92" i="63"/>
  <c r="A93" i="63" s="1"/>
  <c r="A94" i="63" s="1"/>
  <c r="A95" i="63" s="1"/>
  <c r="A96" i="63" s="1"/>
  <c r="A97" i="63" s="1"/>
  <c r="A98" i="63" s="1"/>
  <c r="A91" i="62"/>
  <c r="A92" i="62" s="1"/>
  <c r="A93" i="62" s="1"/>
  <c r="A94" i="62" s="1"/>
  <c r="A95" i="62" s="1"/>
  <c r="A96" i="62" s="1"/>
  <c r="A97" i="62" s="1"/>
  <c r="A19" i="61"/>
  <c r="A20" i="61" s="1"/>
  <c r="A21" i="61" s="1"/>
  <c r="A22" i="61" s="1"/>
  <c r="A23" i="61" s="1"/>
  <c r="A24" i="61" s="1"/>
  <c r="A25" i="61" s="1"/>
  <c r="A101" i="56"/>
  <c r="A102" i="56" s="1"/>
  <c r="A103" i="56" s="1"/>
  <c r="A104" i="56" s="1"/>
  <c r="A105" i="56" s="1"/>
  <c r="A106" i="56" s="1"/>
  <c r="A107" i="56" s="1"/>
  <c r="E109" i="56" l="1"/>
  <c r="D109" i="56"/>
  <c r="C109" i="56"/>
  <c r="B109" i="56"/>
  <c r="E95" i="56"/>
  <c r="B95" i="56"/>
  <c r="C95" i="56"/>
  <c r="D95" i="56"/>
  <c r="A100" i="59"/>
  <c r="A100" i="63"/>
  <c r="A101" i="63" s="1"/>
  <c r="A102" i="63" s="1"/>
  <c r="A104" i="63" s="1"/>
  <c r="A105" i="63" s="1"/>
  <c r="A106" i="63" s="1"/>
  <c r="A103" i="63" s="1"/>
  <c r="A99" i="62"/>
  <c r="A100" i="62" s="1"/>
  <c r="A101" i="62" s="1"/>
  <c r="A102" i="62" s="1"/>
  <c r="A103" i="62" s="1"/>
  <c r="A104" i="62" s="1"/>
  <c r="A105" i="62" s="1"/>
  <c r="A28" i="61"/>
  <c r="A29" i="61" s="1"/>
  <c r="A30" i="61" s="1"/>
  <c r="A31" i="61" s="1"/>
  <c r="A32" i="61" s="1"/>
  <c r="A33" i="61" s="1"/>
  <c r="A27" i="61" s="1"/>
  <c r="A110" i="56"/>
  <c r="A111" i="56" s="1"/>
  <c r="A112" i="56" s="1"/>
  <c r="A113" i="56" s="1"/>
  <c r="A114" i="56" s="1"/>
  <c r="A115" i="56" s="1"/>
  <c r="A116" i="56" s="1"/>
  <c r="A108" i="59" l="1"/>
  <c r="A109" i="63"/>
  <c r="A110" i="63" s="1"/>
  <c r="A112" i="63" s="1"/>
  <c r="A113" i="63" s="1"/>
  <c r="A114" i="63" s="1"/>
  <c r="A111" i="63" s="1"/>
  <c r="A108" i="63" s="1"/>
  <c r="A107" i="62"/>
  <c r="A108" i="62" s="1"/>
  <c r="A109" i="62" s="1"/>
  <c r="A110" i="62" s="1"/>
  <c r="A111" i="62" s="1"/>
  <c r="A112" i="62" s="1"/>
  <c r="A113" i="62" s="1"/>
  <c r="A36" i="61"/>
  <c r="A37" i="61" s="1"/>
  <c r="A38" i="61" s="1"/>
  <c r="A39" i="61" s="1"/>
  <c r="A40" i="61" s="1"/>
  <c r="A41" i="61" s="1"/>
  <c r="A35" i="61" s="1"/>
  <c r="A118" i="56"/>
  <c r="A120" i="56" s="1"/>
  <c r="A121" i="56" s="1"/>
  <c r="A122" i="56" s="1"/>
  <c r="A123" i="56" s="1"/>
  <c r="A124" i="56" s="1"/>
  <c r="A119" i="56" s="1"/>
  <c r="U131" i="48"/>
  <c r="C11" i="73"/>
  <c r="C10" i="73"/>
  <c r="C9" i="73"/>
  <c r="C8" i="73"/>
  <c r="C7" i="73"/>
  <c r="C6" i="73"/>
  <c r="C5" i="73"/>
  <c r="C4" i="73"/>
  <c r="C11" i="72"/>
  <c r="C10" i="72"/>
  <c r="C9" i="72"/>
  <c r="C8" i="72"/>
  <c r="C7" i="72"/>
  <c r="C6" i="72"/>
  <c r="C5" i="72"/>
  <c r="C4" i="72"/>
  <c r="C9" i="71"/>
  <c r="C8" i="71"/>
  <c r="C7" i="71"/>
  <c r="C6" i="71"/>
  <c r="C5" i="71"/>
  <c r="C4" i="71"/>
  <c r="A116" i="59" l="1"/>
  <c r="A116" i="63"/>
  <c r="A118" i="63" s="1"/>
  <c r="A119" i="63" s="1"/>
  <c r="A120" i="63" s="1"/>
  <c r="A121" i="63" s="1"/>
  <c r="A122" i="63" s="1"/>
  <c r="A117" i="63" s="1"/>
  <c r="A116" i="62"/>
  <c r="A117" i="62" s="1"/>
  <c r="A118" i="62" s="1"/>
  <c r="A119" i="62" s="1"/>
  <c r="A120" i="62" s="1"/>
  <c r="A121" i="62" s="1"/>
  <c r="A115" i="62" s="1"/>
  <c r="A44" i="61"/>
  <c r="A45" i="61" s="1"/>
  <c r="A46" i="61" s="1"/>
  <c r="A47" i="61" s="1"/>
  <c r="A48" i="61" s="1"/>
  <c r="A49" i="61" s="1"/>
  <c r="A43" i="61" s="1"/>
  <c r="A126" i="56"/>
  <c r="A127" i="56" s="1"/>
  <c r="A128" i="56" s="1"/>
  <c r="A130" i="56" s="1"/>
  <c r="A131" i="56" s="1"/>
  <c r="A132" i="56" s="1"/>
  <c r="A129" i="56" s="1"/>
  <c r="F269" i="46"/>
  <c r="F242" i="46"/>
  <c r="F263" i="46"/>
  <c r="F249" i="46"/>
  <c r="F600" i="46"/>
  <c r="F484" i="46"/>
  <c r="F91" i="46"/>
  <c r="F546" i="46"/>
  <c r="F170" i="46"/>
  <c r="F556" i="46"/>
  <c r="F193" i="46"/>
  <c r="F121" i="46"/>
  <c r="F285" i="46"/>
  <c r="F198" i="46"/>
  <c r="F108" i="46"/>
  <c r="F235" i="46"/>
  <c r="F298" i="46"/>
  <c r="F552" i="46"/>
  <c r="C269" i="46"/>
  <c r="C242" i="46"/>
  <c r="C263" i="46"/>
  <c r="C249" i="46"/>
  <c r="C600" i="46"/>
  <c r="C484" i="46"/>
  <c r="C91" i="46"/>
  <c r="C546" i="46"/>
  <c r="C170" i="46"/>
  <c r="C556" i="46"/>
  <c r="C193" i="46"/>
  <c r="C121" i="46"/>
  <c r="C285" i="46"/>
  <c r="C198" i="46"/>
  <c r="C108" i="46"/>
  <c r="C235" i="46"/>
  <c r="C298" i="46"/>
  <c r="C552" i="46"/>
  <c r="A124" i="63" l="1"/>
  <c r="A126" i="63" s="1"/>
  <c r="A128" i="63" s="1"/>
  <c r="A129" i="63" s="1"/>
  <c r="A130" i="63" s="1"/>
  <c r="A125" i="63" s="1"/>
  <c r="A127" i="63" s="1"/>
  <c r="A123" i="62"/>
  <c r="A124" i="62" s="1"/>
  <c r="A125" i="62" s="1"/>
  <c r="A126" i="62" s="1"/>
  <c r="A127" i="62" s="1"/>
  <c r="A128" i="62" s="1"/>
  <c r="A129" i="62" s="1"/>
  <c r="A51" i="61"/>
  <c r="A52" i="61" s="1"/>
  <c r="A53" i="61" s="1"/>
  <c r="A54" i="61" s="1"/>
  <c r="A55" i="61" s="1"/>
  <c r="A56" i="61" s="1"/>
  <c r="A57" i="61" s="1"/>
  <c r="A134" i="56"/>
  <c r="A136" i="56" s="1"/>
  <c r="A137" i="56" s="1"/>
  <c r="A138" i="56" s="1"/>
  <c r="A139" i="56" s="1"/>
  <c r="A140" i="56" s="1"/>
  <c r="A135" i="56" s="1"/>
  <c r="U12" i="48"/>
  <c r="D13" i="31"/>
  <c r="A132" i="59" l="1"/>
  <c r="A132" i="63"/>
  <c r="A134" i="63" s="1"/>
  <c r="A135" i="63" s="1"/>
  <c r="A136" i="63" s="1"/>
  <c r="A137" i="63" s="1"/>
  <c r="A138" i="63" s="1"/>
  <c r="A133" i="63" s="1"/>
  <c r="A131" i="62"/>
  <c r="A132" i="62" s="1"/>
  <c r="A133" i="62" s="1"/>
  <c r="A134" i="62" s="1"/>
  <c r="A135" i="62" s="1"/>
  <c r="A136" i="62" s="1"/>
  <c r="A137" i="62" s="1"/>
  <c r="A59" i="61"/>
  <c r="A60" i="61" s="1"/>
  <c r="A62" i="61" s="1"/>
  <c r="A63" i="61" s="1"/>
  <c r="A64" i="61" s="1"/>
  <c r="A65" i="61" s="1"/>
  <c r="A61" i="61" s="1"/>
  <c r="A143" i="56"/>
  <c r="A145" i="56" s="1"/>
  <c r="A146" i="56" s="1"/>
  <c r="A147" i="56" s="1"/>
  <c r="A148" i="56" s="1"/>
  <c r="A142" i="56" s="1"/>
  <c r="A144" i="56" s="1"/>
  <c r="D18" i="31"/>
  <c r="D17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6" i="31"/>
  <c r="D15" i="31"/>
  <c r="D14" i="31"/>
  <c r="D12" i="31"/>
  <c r="D11" i="31"/>
  <c r="D10" i="31"/>
  <c r="D9" i="31"/>
  <c r="D8" i="31"/>
  <c r="D7" i="31"/>
  <c r="D6" i="31"/>
  <c r="D5" i="31"/>
  <c r="D4" i="31"/>
  <c r="A134" i="59" l="1"/>
  <c r="A101" i="59"/>
  <c r="A140" i="63"/>
  <c r="A141" i="63" s="1"/>
  <c r="A143" i="63" s="1"/>
  <c r="A144" i="63" s="1"/>
  <c r="A145" i="63" s="1"/>
  <c r="A146" i="63" s="1"/>
  <c r="A142" i="63" s="1"/>
  <c r="A67" i="61"/>
  <c r="A68" i="61" s="1"/>
  <c r="A69" i="61" s="1"/>
  <c r="A70" i="61" s="1"/>
  <c r="A71" i="61" s="1"/>
  <c r="A72" i="61" s="1"/>
  <c r="A73" i="61" s="1"/>
  <c r="A150" i="56"/>
  <c r="A153" i="56" s="1"/>
  <c r="A154" i="56" s="1"/>
  <c r="A155" i="56" s="1"/>
  <c r="A156" i="56" s="1"/>
  <c r="A152" i="56" s="1"/>
  <c r="A151" i="56" s="1"/>
  <c r="J5" i="48"/>
  <c r="J51" i="58"/>
  <c r="A92" i="59" l="1"/>
  <c r="O676" i="46"/>
  <c r="M90" i="58" s="1"/>
  <c r="L436" i="46"/>
  <c r="L676" i="46"/>
  <c r="K90" i="58" s="1"/>
  <c r="B32" i="54"/>
  <c r="B29" i="54"/>
  <c r="B27" i="54"/>
  <c r="B31" i="54"/>
  <c r="B33" i="54"/>
  <c r="B28" i="54"/>
  <c r="B30" i="54"/>
  <c r="B26" i="54"/>
  <c r="A148" i="63"/>
  <c r="A149" i="63" s="1"/>
  <c r="A150" i="63" s="1"/>
  <c r="A152" i="63" s="1"/>
  <c r="A153" i="63" s="1"/>
  <c r="A154" i="63" s="1"/>
  <c r="A151" i="63" s="1"/>
  <c r="A75" i="61"/>
  <c r="A76" i="61" s="1"/>
  <c r="A77" i="61" s="1"/>
  <c r="A78" i="61" s="1"/>
  <c r="A79" i="61" s="1"/>
  <c r="A80" i="61" s="1"/>
  <c r="A81" i="61" s="1"/>
  <c r="A159" i="56"/>
  <c r="A161" i="56" s="1"/>
  <c r="A162" i="56" s="1"/>
  <c r="A163" i="56" s="1"/>
  <c r="A164" i="56" s="1"/>
  <c r="A160" i="56" s="1"/>
  <c r="A158" i="56" s="1"/>
  <c r="U98" i="48"/>
  <c r="U7" i="48"/>
  <c r="U47" i="48"/>
  <c r="U144" i="48"/>
  <c r="U127" i="48"/>
  <c r="U73" i="48"/>
  <c r="U65" i="48"/>
  <c r="U49" i="48"/>
  <c r="U23" i="48"/>
  <c r="U71" i="48"/>
  <c r="U67" i="48"/>
  <c r="U63" i="48"/>
  <c r="U59" i="48"/>
  <c r="U55" i="48"/>
  <c r="U51" i="48"/>
  <c r="U46" i="48"/>
  <c r="U42" i="48"/>
  <c r="U38" i="48"/>
  <c r="U34" i="48"/>
  <c r="U3" i="48"/>
  <c r="U136" i="48"/>
  <c r="U112" i="48"/>
  <c r="U88" i="48"/>
  <c r="U80" i="48"/>
  <c r="U32" i="48"/>
  <c r="U162" i="48"/>
  <c r="U157" i="48"/>
  <c r="U153" i="48"/>
  <c r="U149" i="48"/>
  <c r="U145" i="48"/>
  <c r="U141" i="48"/>
  <c r="U91" i="48"/>
  <c r="U133" i="48"/>
  <c r="U128" i="48"/>
  <c r="U69" i="48"/>
  <c r="U121" i="48"/>
  <c r="U117" i="48"/>
  <c r="U113" i="48"/>
  <c r="U109" i="48"/>
  <c r="U105" i="48"/>
  <c r="U101" i="48"/>
  <c r="U97" i="48"/>
  <c r="U93" i="48"/>
  <c r="U89" i="48"/>
  <c r="U85" i="48"/>
  <c r="U81" i="48"/>
  <c r="U77" i="48"/>
  <c r="U74" i="48"/>
  <c r="U57" i="48"/>
  <c r="U66" i="48"/>
  <c r="U62" i="48"/>
  <c r="U124" i="48"/>
  <c r="U50" i="48"/>
  <c r="U41" i="48"/>
  <c r="U24" i="48"/>
  <c r="U16" i="48"/>
  <c r="U152" i="48"/>
  <c r="U104" i="48"/>
  <c r="U96" i="48"/>
  <c r="U33" i="48"/>
  <c r="U40" i="48"/>
  <c r="U15" i="48"/>
  <c r="U161" i="48"/>
  <c r="U120" i="48"/>
  <c r="U111" i="48"/>
  <c r="U158" i="48"/>
  <c r="U154" i="48"/>
  <c r="U150" i="48"/>
  <c r="U146" i="48"/>
  <c r="U142" i="48"/>
  <c r="U138" i="48"/>
  <c r="U134" i="48"/>
  <c r="U129" i="48"/>
  <c r="U70" i="48"/>
  <c r="U122" i="48"/>
  <c r="U118" i="48"/>
  <c r="U114" i="48"/>
  <c r="U110" i="48"/>
  <c r="U106" i="48"/>
  <c r="U102" i="48"/>
  <c r="U58" i="48"/>
  <c r="U94" i="48"/>
  <c r="U90" i="48"/>
  <c r="U86" i="48"/>
  <c r="U82" i="48"/>
  <c r="U156" i="48"/>
  <c r="U148" i="48"/>
  <c r="U140" i="48"/>
  <c r="U132" i="48"/>
  <c r="U116" i="48"/>
  <c r="U108" i="48"/>
  <c r="U100" i="48"/>
  <c r="U92" i="48"/>
  <c r="U84" i="48"/>
  <c r="U125" i="48"/>
  <c r="U61" i="48"/>
  <c r="U53" i="48"/>
  <c r="U44" i="48"/>
  <c r="U36" i="48"/>
  <c r="U10" i="48"/>
  <c r="U151" i="48"/>
  <c r="U48" i="48"/>
  <c r="U35" i="48"/>
  <c r="U78" i="48"/>
  <c r="U75" i="48"/>
  <c r="U159" i="48"/>
  <c r="U155" i="48"/>
  <c r="U147" i="48"/>
  <c r="U143" i="48"/>
  <c r="U139" i="48"/>
  <c r="U135" i="48"/>
  <c r="U130" i="48"/>
  <c r="U126" i="48"/>
  <c r="U123" i="48"/>
  <c r="U119" i="48"/>
  <c r="U115" i="48"/>
  <c r="U107" i="48"/>
  <c r="U103" i="48"/>
  <c r="U99" i="48"/>
  <c r="U95" i="48"/>
  <c r="U137" i="48"/>
  <c r="U87" i="48"/>
  <c r="U83" i="48"/>
  <c r="U79" i="48"/>
  <c r="U76" i="48"/>
  <c r="U72" i="48"/>
  <c r="U68" i="48"/>
  <c r="U64" i="48"/>
  <c r="U60" i="48"/>
  <c r="U56" i="48"/>
  <c r="U52" i="48"/>
  <c r="U43" i="48"/>
  <c r="U39" i="48"/>
  <c r="U31" i="48"/>
  <c r="U22" i="48"/>
  <c r="U21" i="48"/>
  <c r="U13" i="48"/>
  <c r="U54" i="48"/>
  <c r="U45" i="48"/>
  <c r="U37" i="48"/>
  <c r="U11" i="48"/>
  <c r="U30" i="48"/>
  <c r="U29" i="48"/>
  <c r="U28" i="48"/>
  <c r="U27" i="48"/>
  <c r="U26" i="48"/>
  <c r="U20" i="48"/>
  <c r="U19" i="48"/>
  <c r="U18" i="48"/>
  <c r="U17" i="48"/>
  <c r="U14" i="48"/>
  <c r="U9" i="48"/>
  <c r="U8" i="48"/>
  <c r="U6" i="48"/>
  <c r="U4" i="48"/>
  <c r="U2" i="48"/>
  <c r="T183" i="46"/>
  <c r="T656" i="46"/>
  <c r="T234" i="46"/>
  <c r="H134" i="56"/>
  <c r="T90" i="46"/>
  <c r="T152" i="46"/>
  <c r="T422" i="46"/>
  <c r="T448" i="46"/>
  <c r="T363" i="46"/>
  <c r="T44" i="46"/>
  <c r="T18" i="46"/>
  <c r="T58" i="46"/>
  <c r="T116" i="46"/>
  <c r="T69" i="46"/>
  <c r="T486" i="46"/>
  <c r="T571" i="46"/>
  <c r="T676" i="46"/>
  <c r="T106" i="46"/>
  <c r="T233" i="46"/>
  <c r="T280" i="46"/>
  <c r="T433" i="46"/>
  <c r="T153" i="46"/>
  <c r="T287" i="46"/>
  <c r="T394" i="46"/>
  <c r="T460" i="46"/>
  <c r="T299" i="46"/>
  <c r="T407" i="46"/>
  <c r="T563" i="46"/>
  <c r="T252" i="46"/>
  <c r="T329" i="46"/>
  <c r="T559" i="46"/>
  <c r="T8" i="46"/>
  <c r="T225" i="46"/>
  <c r="T461" i="46"/>
  <c r="T634" i="46"/>
  <c r="T154" i="46"/>
  <c r="T288" i="46"/>
  <c r="T403" i="46"/>
  <c r="T487" i="46"/>
  <c r="T210" i="46"/>
  <c r="T211" i="46"/>
  <c r="T372" i="46"/>
  <c r="T373" i="46"/>
  <c r="T459" i="46"/>
  <c r="T584" i="46"/>
  <c r="T633" i="46"/>
  <c r="T616" i="46"/>
  <c r="T307" i="46"/>
  <c r="T393" i="46"/>
  <c r="T477" i="46"/>
  <c r="T617" i="46"/>
  <c r="T323" i="46"/>
  <c r="T507" i="46"/>
  <c r="T532" i="46"/>
  <c r="T655" i="46"/>
  <c r="T42" i="46"/>
  <c r="T625" i="46"/>
  <c r="T93" i="46"/>
  <c r="T181" i="46"/>
  <c r="T57" i="46"/>
  <c r="T64" i="46"/>
  <c r="T16" i="46"/>
  <c r="T65" i="46"/>
  <c r="T72" i="46"/>
  <c r="T62" i="46"/>
  <c r="T81" i="46"/>
  <c r="T78" i="46"/>
  <c r="T82" i="46"/>
  <c r="T83" i="46"/>
  <c r="T86" i="46"/>
  <c r="T114" i="46"/>
  <c r="T140" i="46"/>
  <c r="T161" i="46"/>
  <c r="T169" i="46"/>
  <c r="T150" i="46"/>
  <c r="T170" i="46"/>
  <c r="T130" i="46"/>
  <c r="T171" i="46"/>
  <c r="T190" i="46"/>
  <c r="T129" i="46"/>
  <c r="T102" i="46"/>
  <c r="T113" i="46"/>
  <c r="T160" i="46"/>
  <c r="T163" i="46"/>
  <c r="T149" i="46"/>
  <c r="T115" i="46"/>
  <c r="T178" i="46"/>
  <c r="T179" i="46"/>
  <c r="T217" i="46"/>
  <c r="T256" i="46"/>
  <c r="T229" i="46"/>
  <c r="T246" i="46"/>
  <c r="T271" i="46"/>
  <c r="T209" i="46"/>
  <c r="T243" i="46"/>
  <c r="T272" i="46"/>
  <c r="T286" i="46"/>
  <c r="T335" i="46"/>
  <c r="T319" i="46"/>
  <c r="T336" i="46"/>
  <c r="T342" i="46"/>
  <c r="T285" i="46"/>
  <c r="T297" i="46"/>
  <c r="T312" i="46"/>
  <c r="T333" i="46"/>
  <c r="T334" i="46"/>
  <c r="T348" i="46"/>
  <c r="T349" i="46"/>
  <c r="T347" i="46"/>
  <c r="T352" i="46"/>
  <c r="T353" i="46"/>
  <c r="T354" i="46"/>
  <c r="T451" i="46"/>
  <c r="T380" i="46"/>
  <c r="T377" i="46"/>
  <c r="T397" i="46"/>
  <c r="T331" i="46"/>
  <c r="T440" i="46"/>
  <c r="T398" i="46"/>
  <c r="T425" i="46"/>
  <c r="T378" i="46"/>
  <c r="T406" i="46"/>
  <c r="T379" i="46"/>
  <c r="T418" i="46"/>
  <c r="T443" i="46"/>
  <c r="T445" i="46"/>
  <c r="T444" i="46"/>
  <c r="T435" i="46"/>
  <c r="T446" i="46"/>
  <c r="T447" i="46"/>
  <c r="T467" i="46"/>
  <c r="T482" i="46"/>
  <c r="T502" i="46"/>
  <c r="T491" i="46"/>
  <c r="T483" i="46"/>
  <c r="T503" i="46"/>
  <c r="T500" i="46"/>
  <c r="T526" i="46"/>
  <c r="T527" i="46"/>
  <c r="T583" i="46"/>
  <c r="T541" i="46"/>
  <c r="T542" i="46"/>
  <c r="T590" i="46"/>
  <c r="T589" i="46"/>
  <c r="T594" i="46"/>
  <c r="T576" i="46"/>
  <c r="T577" i="46"/>
  <c r="T560" i="46"/>
  <c r="T598" i="46"/>
  <c r="T539" i="46"/>
  <c r="T538" i="46"/>
  <c r="T562" i="46"/>
  <c r="T606" i="46"/>
  <c r="T604" i="46"/>
  <c r="T605" i="46"/>
  <c r="T595" i="46"/>
  <c r="T608" i="46"/>
  <c r="T615" i="46"/>
  <c r="T674" i="46"/>
  <c r="T2" i="46"/>
  <c r="T654" i="46"/>
  <c r="T683" i="46"/>
  <c r="T687" i="46"/>
  <c r="T685" i="46"/>
  <c r="T689" i="46"/>
  <c r="T681" i="46"/>
  <c r="T686" i="46"/>
  <c r="T692" i="46"/>
  <c r="T699" i="46"/>
  <c r="T698" i="46"/>
  <c r="T700" i="46"/>
  <c r="T199" i="46"/>
  <c r="T185" i="46"/>
  <c r="T276" i="46"/>
  <c r="T99" i="46"/>
  <c r="T360" i="46"/>
  <c r="T359" i="46"/>
  <c r="T275" i="46"/>
  <c r="T561" i="46"/>
  <c r="T665" i="46"/>
  <c r="T278" i="46"/>
  <c r="T282" i="46"/>
  <c r="T191" i="46"/>
  <c r="T92" i="46"/>
  <c r="T274" i="46"/>
  <c r="T84" i="46"/>
  <c r="T9" i="46"/>
  <c r="T107" i="46"/>
  <c r="T330" i="46"/>
  <c r="T585" i="46"/>
  <c r="T40" i="46"/>
  <c r="T138" i="46"/>
  <c r="T291" i="46"/>
  <c r="T664" i="46"/>
  <c r="T55" i="46"/>
  <c r="T510" i="46"/>
  <c r="T645" i="46"/>
  <c r="T10" i="46"/>
  <c r="T196" i="46"/>
  <c r="T292" i="46"/>
  <c r="T533" i="46"/>
  <c r="T146" i="46"/>
  <c r="T269" i="46"/>
  <c r="T322" i="46"/>
  <c r="T602" i="46"/>
  <c r="T108" i="46"/>
  <c r="T253" i="46"/>
  <c r="T318" i="46"/>
  <c r="T462" i="46"/>
  <c r="T137" i="46"/>
  <c r="T290" i="46"/>
  <c r="T488" i="46"/>
  <c r="T96" i="46"/>
  <c r="T54" i="46"/>
  <c r="T489" i="46"/>
  <c r="T586" i="46"/>
  <c r="T283" i="46"/>
  <c r="T235" i="46"/>
  <c r="T317" i="46"/>
  <c r="T509" i="46"/>
  <c r="T618" i="46"/>
  <c r="T155" i="46"/>
  <c r="T508" i="46"/>
  <c r="T658" i="46"/>
  <c r="T184" i="46"/>
  <c r="T358" i="46"/>
  <c r="T266" i="46"/>
  <c r="T296" i="46"/>
  <c r="T351" i="46"/>
  <c r="T439" i="46"/>
  <c r="T480" i="46"/>
  <c r="T537" i="46"/>
  <c r="T682" i="46"/>
  <c r="T111" i="46"/>
  <c r="T216" i="46"/>
  <c r="T376" i="46"/>
  <c r="T466" i="46"/>
  <c r="T3" i="46"/>
  <c r="T101" i="46"/>
  <c r="T309" i="46"/>
  <c r="T464" i="46"/>
  <c r="T13" i="46"/>
  <c r="T202" i="46"/>
  <c r="T535" i="46"/>
  <c r="T621" i="46"/>
  <c r="T31" i="46"/>
  <c r="T203" i="46"/>
  <c r="T310" i="46"/>
  <c r="T324" i="46"/>
  <c r="T479" i="46"/>
  <c r="T189" i="46"/>
  <c r="T76" i="46"/>
  <c r="T168" i="46"/>
  <c r="T262" i="46"/>
  <c r="T414" i="46"/>
  <c r="T200" i="46"/>
  <c r="T601" i="46"/>
  <c r="T631" i="46"/>
  <c r="T630" i="46"/>
  <c r="T53" i="46"/>
  <c r="T151" i="46"/>
  <c r="T277" i="46"/>
  <c r="T485" i="46"/>
  <c r="T41" i="46"/>
  <c r="T29" i="46"/>
  <c r="T112" i="46"/>
  <c r="T255" i="46"/>
  <c r="T528" i="46"/>
  <c r="T588" i="46"/>
  <c r="T575" i="46"/>
  <c r="T667" i="46"/>
  <c r="T158" i="46"/>
  <c r="T311" i="46"/>
  <c r="T529" i="46"/>
  <c r="T638" i="46"/>
  <c r="T14" i="46"/>
  <c r="T110" i="46"/>
  <c r="T245" i="46"/>
  <c r="T294" i="46"/>
  <c r="T366" i="46"/>
  <c r="T552" i="46"/>
  <c r="T12" i="46"/>
  <c r="T48" i="46"/>
  <c r="T127" i="46"/>
  <c r="T128" i="46"/>
  <c r="T157" i="46"/>
  <c r="T214" i="46"/>
  <c r="T295" i="46"/>
  <c r="T367" i="46"/>
  <c r="T374" i="46"/>
  <c r="T375" i="46"/>
  <c r="T511" i="46"/>
  <c r="T501" i="46"/>
  <c r="T572" i="46"/>
  <c r="T573" i="46"/>
  <c r="T637" i="46"/>
  <c r="T636" i="46"/>
  <c r="T32" i="46"/>
  <c r="T215" i="46"/>
  <c r="T574" i="46"/>
  <c r="T673" i="46"/>
  <c r="T49" i="46"/>
  <c r="T148" i="46"/>
  <c r="T254" i="46"/>
  <c r="T395" i="46"/>
  <c r="T465" i="46"/>
  <c r="T587" i="46"/>
  <c r="T666" i="46"/>
  <c r="T680" i="46"/>
  <c r="T11" i="46"/>
  <c r="T405" i="46"/>
  <c r="T534" i="46"/>
  <c r="T619" i="46"/>
  <c r="T109" i="46"/>
  <c r="T226" i="46"/>
  <c r="T293" i="46"/>
  <c r="T416" i="46"/>
  <c r="T610" i="46"/>
  <c r="T635" i="46"/>
  <c r="T56" i="46"/>
  <c r="T308" i="46"/>
  <c r="T579" i="46"/>
  <c r="T620" i="46"/>
  <c r="T126" i="46"/>
  <c r="T244" i="46"/>
  <c r="T490" i="46"/>
  <c r="T281" i="46"/>
  <c r="T46" i="46"/>
  <c r="T75" i="46"/>
  <c r="T165" i="46"/>
  <c r="T222" i="46"/>
  <c r="T428" i="46"/>
  <c r="T470" i="46"/>
  <c r="T607" i="46"/>
  <c r="T449" i="46"/>
  <c r="T119" i="46"/>
  <c r="T237" i="46"/>
  <c r="T383" i="46"/>
  <c r="T514" i="46"/>
  <c r="T355" i="46"/>
  <c r="T221" i="46"/>
  <c r="T384" i="46"/>
  <c r="T187" i="46"/>
  <c r="T609" i="46"/>
  <c r="T545" i="46"/>
  <c r="T691" i="46"/>
  <c r="T628" i="46"/>
  <c r="T131" i="46"/>
  <c r="T264" i="46"/>
  <c r="T381" i="46"/>
  <c r="T87" i="46"/>
  <c r="T34" i="46"/>
  <c r="T236" i="46"/>
  <c r="T327" i="46"/>
  <c r="T543" i="46"/>
  <c r="T59" i="46"/>
  <c r="T117" i="46"/>
  <c r="T118" i="46"/>
  <c r="T468" i="46"/>
  <c r="T556" i="46"/>
  <c r="T668" i="46"/>
  <c r="T136" i="46"/>
  <c r="T212" i="46"/>
  <c r="T289" i="46"/>
  <c r="T415" i="46"/>
  <c r="T33" i="46"/>
  <c r="T284" i="46"/>
  <c r="T417" i="46"/>
  <c r="T623" i="46"/>
  <c r="T61" i="46"/>
  <c r="T173" i="46"/>
  <c r="T89" i="46"/>
  <c r="T693" i="46"/>
  <c r="T22" i="46"/>
  <c r="T73" i="46"/>
  <c r="T176" i="46"/>
  <c r="T220" i="46"/>
  <c r="T346" i="46"/>
  <c r="T408" i="46"/>
  <c r="T564" i="46"/>
  <c r="T669" i="46"/>
  <c r="T80" i="46"/>
  <c r="T164" i="46"/>
  <c r="T257" i="46"/>
  <c r="T320" i="46"/>
  <c r="T521" i="46"/>
  <c r="T544" i="46"/>
  <c r="T677" i="46"/>
  <c r="T66" i="46"/>
  <c r="T263" i="46"/>
  <c r="T300" i="46"/>
  <c r="T301" i="46"/>
  <c r="T21" i="46"/>
  <c r="T132" i="46"/>
  <c r="T248" i="46"/>
  <c r="T219" i="46"/>
  <c r="T314" i="46"/>
  <c r="T315" i="46"/>
  <c r="T94" i="46"/>
  <c r="T382" i="46"/>
  <c r="T493" i="46"/>
  <c r="T578" i="46"/>
  <c r="T88" i="46"/>
  <c r="T45" i="46"/>
  <c r="T141" i="46"/>
  <c r="T338" i="46"/>
  <c r="T442" i="46"/>
  <c r="T591" i="46"/>
  <c r="T599" i="46"/>
  <c r="T197" i="46"/>
  <c r="T627" i="46"/>
  <c r="T60" i="46"/>
  <c r="T172" i="46"/>
  <c r="T302" i="46"/>
  <c r="T494" i="46"/>
  <c r="T454" i="46"/>
  <c r="T306" i="46"/>
  <c r="T519" i="46"/>
  <c r="T25" i="46"/>
  <c r="T175" i="46"/>
  <c r="T389" i="46"/>
  <c r="T569" i="46"/>
  <c r="T125" i="46"/>
  <c r="T305" i="46"/>
  <c r="T474" i="46"/>
  <c r="T671" i="46"/>
  <c r="T123" i="46"/>
  <c r="T340" i="46"/>
  <c r="T565" i="46"/>
  <c r="T648" i="46"/>
  <c r="T144" i="46"/>
  <c r="T321" i="46"/>
  <c r="T385" i="46"/>
  <c r="T546" i="46"/>
  <c r="T35" i="46"/>
  <c r="T410" i="46"/>
  <c r="T472" i="46"/>
  <c r="T649" i="46"/>
  <c r="T193" i="46"/>
  <c r="T97" i="46"/>
  <c r="T159" i="46"/>
  <c r="T332" i="46"/>
  <c r="T368" i="46"/>
  <c r="T424" i="46"/>
  <c r="T512" i="46"/>
  <c r="T481" i="46"/>
  <c r="T554" i="46"/>
  <c r="T639" i="46"/>
  <c r="T238" i="46"/>
  <c r="T495" i="46"/>
  <c r="T592" i="46"/>
  <c r="T684" i="46"/>
  <c r="T261" i="46"/>
  <c r="T268" i="46"/>
  <c r="T304" i="46"/>
  <c r="T431" i="46"/>
  <c r="T432" i="46"/>
  <c r="T522" i="46"/>
  <c r="T498" i="46"/>
  <c r="T549" i="46"/>
  <c r="T26" i="46"/>
  <c r="T145" i="46"/>
  <c r="T303" i="46"/>
  <c r="T430" i="46"/>
  <c r="T473" i="46"/>
  <c r="T517" i="46"/>
  <c r="T548" i="46"/>
  <c r="T678" i="46"/>
  <c r="T167" i="46"/>
  <c r="T194" i="46"/>
  <c r="T241" i="46"/>
  <c r="T388" i="46"/>
  <c r="T413" i="46"/>
  <c r="T516" i="46"/>
  <c r="T593" i="46"/>
  <c r="T24" i="46"/>
  <c r="T50" i="46"/>
  <c r="T122" i="46"/>
  <c r="T121" i="46"/>
  <c r="T205" i="46"/>
  <c r="T223" i="46"/>
  <c r="T429" i="46"/>
  <c r="T471" i="46"/>
  <c r="T600" i="46"/>
  <c r="T100" i="46"/>
  <c r="T95" i="46"/>
  <c r="T670" i="46"/>
  <c r="T629" i="46"/>
  <c r="T27" i="46"/>
  <c r="T124" i="46"/>
  <c r="T260" i="46"/>
  <c r="T259" i="46"/>
  <c r="T341" i="46"/>
  <c r="T387" i="46"/>
  <c r="T441" i="46"/>
  <c r="T497" i="46"/>
  <c r="T547" i="46"/>
  <c r="T568" i="46"/>
  <c r="T651" i="46"/>
  <c r="T652" i="46"/>
  <c r="T371" i="46"/>
  <c r="T457" i="46"/>
  <c r="T614" i="46"/>
  <c r="T273" i="46"/>
  <c r="T67" i="46"/>
  <c r="T188" i="46"/>
  <c r="T453" i="46"/>
  <c r="T455" i="46"/>
  <c r="T456" i="46"/>
  <c r="T597" i="46"/>
  <c r="T612" i="46"/>
  <c r="T642" i="46"/>
  <c r="T68" i="46"/>
  <c r="T6" i="46"/>
  <c r="T182" i="46"/>
  <c r="T208" i="46"/>
  <c r="T201" i="46"/>
  <c r="T402" i="46"/>
  <c r="T643" i="46"/>
  <c r="T663" i="46"/>
  <c r="T47" i="46"/>
  <c r="T77" i="46"/>
  <c r="T207" i="46"/>
  <c r="T224" i="46"/>
  <c r="T518" i="46"/>
  <c r="T476" i="46"/>
  <c r="T581" i="46"/>
  <c r="T672" i="46"/>
  <c r="T30" i="46"/>
  <c r="T52" i="46"/>
  <c r="T147" i="46"/>
  <c r="T242" i="46"/>
  <c r="T251" i="46"/>
  <c r="T180" i="46"/>
  <c r="T434" i="46"/>
  <c r="T370" i="46"/>
  <c r="T499" i="46"/>
  <c r="T570" i="46"/>
  <c r="T613" i="46"/>
  <c r="T662" i="46"/>
  <c r="T265" i="46"/>
  <c r="T420" i="46"/>
  <c r="T582" i="46"/>
  <c r="T632" i="46"/>
  <c r="T63" i="46"/>
  <c r="T270" i="46"/>
  <c r="T392" i="46"/>
  <c r="T504" i="46"/>
  <c r="T523" i="46"/>
  <c r="T653" i="46"/>
  <c r="T679" i="46"/>
  <c r="T74" i="46"/>
  <c r="T7" i="46"/>
  <c r="H172" i="56"/>
  <c r="H171" i="56"/>
  <c r="H151" i="56"/>
  <c r="H136" i="56"/>
  <c r="H113" i="56"/>
  <c r="F522" i="46"/>
  <c r="G156" i="51"/>
  <c r="G155" i="51"/>
  <c r="G154" i="51"/>
  <c r="G153" i="51"/>
  <c r="G152" i="51"/>
  <c r="G151" i="51"/>
  <c r="G150" i="51"/>
  <c r="G149" i="51"/>
  <c r="G148" i="51"/>
  <c r="G147" i="51"/>
  <c r="G146" i="51"/>
  <c r="G145" i="51"/>
  <c r="G144" i="51"/>
  <c r="G143" i="5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G114" i="51"/>
  <c r="G113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16" i="51"/>
  <c r="G15" i="51"/>
  <c r="G14" i="51"/>
  <c r="G13" i="51"/>
  <c r="G12" i="51"/>
  <c r="G11" i="51"/>
  <c r="G10" i="51"/>
  <c r="G9" i="51"/>
  <c r="G8" i="51"/>
  <c r="G7" i="51"/>
  <c r="G6" i="51"/>
  <c r="G5" i="51"/>
  <c r="C5" i="51"/>
  <c r="C6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118" i="51"/>
  <c r="C119" i="51"/>
  <c r="C120" i="51"/>
  <c r="C121" i="51"/>
  <c r="C122" i="51"/>
  <c r="C123" i="51"/>
  <c r="C124" i="51"/>
  <c r="C125" i="51"/>
  <c r="C126" i="51"/>
  <c r="C127" i="51"/>
  <c r="C128" i="51"/>
  <c r="C129" i="51"/>
  <c r="C130" i="51"/>
  <c r="C131" i="51"/>
  <c r="C132" i="51"/>
  <c r="C133" i="51"/>
  <c r="C134" i="51"/>
  <c r="C135" i="51"/>
  <c r="C136" i="51"/>
  <c r="C137" i="51"/>
  <c r="C138" i="51"/>
  <c r="C139" i="51"/>
  <c r="C140" i="51"/>
  <c r="C141" i="51"/>
  <c r="C142" i="51"/>
  <c r="C143" i="51"/>
  <c r="C144" i="51"/>
  <c r="C145" i="51"/>
  <c r="C146" i="51"/>
  <c r="C147" i="51"/>
  <c r="C148" i="51"/>
  <c r="C149" i="51"/>
  <c r="C150" i="51"/>
  <c r="C151" i="51"/>
  <c r="C152" i="51"/>
  <c r="C153" i="51"/>
  <c r="C154" i="51"/>
  <c r="C155" i="51"/>
  <c r="C156" i="51"/>
  <c r="T240" i="66"/>
  <c r="T239" i="66"/>
  <c r="T238" i="66"/>
  <c r="T237" i="66"/>
  <c r="T236" i="66"/>
  <c r="T235" i="66"/>
  <c r="T234" i="66"/>
  <c r="T233" i="66"/>
  <c r="T232" i="66"/>
  <c r="T231" i="66"/>
  <c r="T230" i="66"/>
  <c r="T229" i="66"/>
  <c r="T228" i="66"/>
  <c r="T227" i="66"/>
  <c r="T226" i="66"/>
  <c r="T225" i="66"/>
  <c r="T224" i="66"/>
  <c r="T223" i="66"/>
  <c r="T222" i="66"/>
  <c r="T221" i="66"/>
  <c r="T220" i="66"/>
  <c r="T219" i="66"/>
  <c r="T218" i="66"/>
  <c r="T217" i="66"/>
  <c r="T216" i="66"/>
  <c r="T215" i="66"/>
  <c r="T214" i="66"/>
  <c r="T213" i="66"/>
  <c r="T212" i="66"/>
  <c r="T211" i="66"/>
  <c r="T210" i="66"/>
  <c r="T209" i="66"/>
  <c r="T208" i="66"/>
  <c r="T207" i="66"/>
  <c r="T206" i="66"/>
  <c r="T205" i="66"/>
  <c r="T204" i="66"/>
  <c r="T203" i="66"/>
  <c r="T202" i="66"/>
  <c r="T201" i="66"/>
  <c r="T200" i="66"/>
  <c r="T199" i="66"/>
  <c r="T198" i="66"/>
  <c r="T197" i="66"/>
  <c r="T196" i="66"/>
  <c r="T195" i="66"/>
  <c r="T194" i="66"/>
  <c r="T193" i="66"/>
  <c r="T192" i="66"/>
  <c r="T191" i="66"/>
  <c r="T190" i="66"/>
  <c r="T189" i="66"/>
  <c r="T188" i="66"/>
  <c r="T187" i="66"/>
  <c r="T186" i="66"/>
  <c r="T185" i="66"/>
  <c r="T184" i="66"/>
  <c r="T183" i="66"/>
  <c r="T182" i="66"/>
  <c r="T181" i="66"/>
  <c r="T180" i="66"/>
  <c r="T179" i="66"/>
  <c r="T178" i="66"/>
  <c r="T177" i="66"/>
  <c r="T176" i="66"/>
  <c r="T175" i="66"/>
  <c r="T174" i="66"/>
  <c r="T173" i="66"/>
  <c r="T172" i="66"/>
  <c r="T171" i="66"/>
  <c r="T170" i="66"/>
  <c r="T169" i="66"/>
  <c r="T168" i="66"/>
  <c r="T167" i="66"/>
  <c r="T166" i="66"/>
  <c r="T165" i="66"/>
  <c r="T164" i="66"/>
  <c r="T163" i="66"/>
  <c r="T162" i="66"/>
  <c r="T161" i="66"/>
  <c r="T160" i="66"/>
  <c r="T159" i="66"/>
  <c r="T158" i="66"/>
  <c r="T157" i="66"/>
  <c r="T156" i="66"/>
  <c r="T155" i="66"/>
  <c r="T154" i="66"/>
  <c r="T153" i="66"/>
  <c r="T152" i="66"/>
  <c r="T151" i="66"/>
  <c r="T150" i="66"/>
  <c r="T149" i="66"/>
  <c r="T148" i="66"/>
  <c r="T147" i="66"/>
  <c r="T146" i="66"/>
  <c r="T145" i="66"/>
  <c r="T144" i="66"/>
  <c r="T143" i="66"/>
  <c r="T142" i="66"/>
  <c r="T141" i="66"/>
  <c r="T140" i="66"/>
  <c r="T139" i="66"/>
  <c r="T138" i="66"/>
  <c r="T137" i="66"/>
  <c r="T136" i="66"/>
  <c r="T135" i="66"/>
  <c r="T134" i="66"/>
  <c r="T133" i="66"/>
  <c r="T132" i="66"/>
  <c r="T131" i="66"/>
  <c r="T130" i="66"/>
  <c r="T129" i="66"/>
  <c r="T128" i="66"/>
  <c r="T127" i="66"/>
  <c r="T126" i="66"/>
  <c r="T125" i="66"/>
  <c r="T124" i="66"/>
  <c r="T123" i="66"/>
  <c r="T122" i="66"/>
  <c r="T121" i="66"/>
  <c r="T120" i="66"/>
  <c r="T119" i="66"/>
  <c r="T118" i="66"/>
  <c r="T117" i="66"/>
  <c r="T116" i="66"/>
  <c r="T115" i="66"/>
  <c r="T114" i="66"/>
  <c r="T113" i="66"/>
  <c r="T112" i="66"/>
  <c r="T111" i="66"/>
  <c r="T110" i="66"/>
  <c r="T109" i="66"/>
  <c r="T108" i="66"/>
  <c r="T107" i="66"/>
  <c r="T106" i="66"/>
  <c r="T105" i="66"/>
  <c r="T104" i="66"/>
  <c r="T103" i="66"/>
  <c r="T102" i="66"/>
  <c r="T101" i="66"/>
  <c r="T100" i="66"/>
  <c r="T99" i="66"/>
  <c r="T98" i="66"/>
  <c r="T97" i="66"/>
  <c r="T96" i="66"/>
  <c r="T95" i="66"/>
  <c r="T94" i="66"/>
  <c r="T93" i="66"/>
  <c r="T92" i="66"/>
  <c r="T91" i="66"/>
  <c r="T90" i="66"/>
  <c r="T89" i="66"/>
  <c r="T88" i="66"/>
  <c r="T87" i="66"/>
  <c r="T86" i="66"/>
  <c r="T85" i="66"/>
  <c r="T84" i="66"/>
  <c r="T83" i="66"/>
  <c r="T82" i="66"/>
  <c r="T81" i="66"/>
  <c r="T80" i="66"/>
  <c r="T79" i="66"/>
  <c r="T78" i="66"/>
  <c r="T77" i="66"/>
  <c r="T76" i="66"/>
  <c r="T75" i="66"/>
  <c r="T74" i="66"/>
  <c r="T73" i="66"/>
  <c r="T72" i="66"/>
  <c r="T71" i="66"/>
  <c r="T70" i="66"/>
  <c r="T69" i="66"/>
  <c r="T68" i="66"/>
  <c r="T67" i="66"/>
  <c r="T66" i="66"/>
  <c r="T65" i="66"/>
  <c r="T64" i="66"/>
  <c r="T63" i="66"/>
  <c r="T62" i="66"/>
  <c r="T61" i="66"/>
  <c r="T60" i="66"/>
  <c r="T59" i="66"/>
  <c r="T58" i="66"/>
  <c r="T57" i="66"/>
  <c r="T56" i="66"/>
  <c r="T55" i="66"/>
  <c r="T54" i="66"/>
  <c r="T53" i="66"/>
  <c r="T52" i="66"/>
  <c r="T51" i="66"/>
  <c r="T50" i="66"/>
  <c r="T49" i="66"/>
  <c r="T48" i="66"/>
  <c r="T47" i="66"/>
  <c r="T46" i="66"/>
  <c r="T45" i="66"/>
  <c r="T44" i="66"/>
  <c r="T43" i="66"/>
  <c r="T42" i="66"/>
  <c r="T41" i="66"/>
  <c r="T40" i="66"/>
  <c r="T39" i="66"/>
  <c r="T38" i="66"/>
  <c r="T37" i="66"/>
  <c r="T36" i="66"/>
  <c r="T35" i="66"/>
  <c r="T34" i="66"/>
  <c r="T33" i="66"/>
  <c r="T32" i="66"/>
  <c r="T31" i="66"/>
  <c r="T30" i="66"/>
  <c r="T29" i="66"/>
  <c r="T28" i="66"/>
  <c r="T27" i="66"/>
  <c r="T26" i="66"/>
  <c r="T25" i="66"/>
  <c r="T24" i="66"/>
  <c r="T23" i="66"/>
  <c r="T22" i="66"/>
  <c r="T21" i="66"/>
  <c r="T20" i="66"/>
  <c r="T19" i="66"/>
  <c r="T18" i="66"/>
  <c r="T17" i="66"/>
  <c r="T16" i="66"/>
  <c r="T15" i="66"/>
  <c r="T14" i="66"/>
  <c r="T13" i="66"/>
  <c r="T12" i="66"/>
  <c r="T11" i="66"/>
  <c r="T10" i="66"/>
  <c r="T233" i="65"/>
  <c r="T232" i="65"/>
  <c r="T231" i="65"/>
  <c r="T230" i="65"/>
  <c r="T229" i="65"/>
  <c r="T228" i="65"/>
  <c r="T227" i="65"/>
  <c r="T226" i="65"/>
  <c r="T225" i="65"/>
  <c r="T224" i="65"/>
  <c r="T223" i="65"/>
  <c r="T222" i="65"/>
  <c r="T221" i="65"/>
  <c r="T220" i="65"/>
  <c r="T219" i="65"/>
  <c r="T218" i="65"/>
  <c r="T217" i="65"/>
  <c r="T216" i="65"/>
  <c r="T215" i="65"/>
  <c r="T214" i="65"/>
  <c r="T213" i="65"/>
  <c r="T212" i="65"/>
  <c r="T211" i="65"/>
  <c r="T210" i="65"/>
  <c r="T209" i="65"/>
  <c r="T208" i="65"/>
  <c r="T207" i="65"/>
  <c r="T206" i="65"/>
  <c r="T205" i="65"/>
  <c r="T204" i="65"/>
  <c r="T203" i="65"/>
  <c r="T202" i="65"/>
  <c r="T201" i="65"/>
  <c r="T200" i="65"/>
  <c r="T199" i="65"/>
  <c r="T198" i="65"/>
  <c r="T197" i="65"/>
  <c r="T196" i="65"/>
  <c r="T195" i="65"/>
  <c r="T194" i="65"/>
  <c r="T193" i="65"/>
  <c r="T192" i="65"/>
  <c r="T191" i="65"/>
  <c r="T190" i="65"/>
  <c r="T189" i="65"/>
  <c r="T188" i="65"/>
  <c r="T187" i="65"/>
  <c r="T186" i="65"/>
  <c r="T185" i="65"/>
  <c r="T184" i="65"/>
  <c r="T183" i="65"/>
  <c r="T182" i="65"/>
  <c r="T181" i="65"/>
  <c r="T180" i="65"/>
  <c r="T179" i="65"/>
  <c r="T178" i="65"/>
  <c r="T177" i="65"/>
  <c r="T176" i="65"/>
  <c r="T175" i="65"/>
  <c r="T174" i="65"/>
  <c r="T173" i="65"/>
  <c r="T172" i="65"/>
  <c r="T171" i="65"/>
  <c r="T170" i="65"/>
  <c r="T169" i="65"/>
  <c r="T168" i="65"/>
  <c r="T167" i="65"/>
  <c r="T166" i="65"/>
  <c r="T165" i="65"/>
  <c r="T164" i="65"/>
  <c r="T163" i="65"/>
  <c r="T162" i="65"/>
  <c r="T161" i="65"/>
  <c r="T160" i="65"/>
  <c r="T159" i="65"/>
  <c r="T158" i="65"/>
  <c r="T157" i="65"/>
  <c r="T156" i="65"/>
  <c r="T155" i="65"/>
  <c r="T154" i="65"/>
  <c r="T153" i="65"/>
  <c r="T152" i="65"/>
  <c r="T151" i="65"/>
  <c r="T150" i="65"/>
  <c r="T149" i="65"/>
  <c r="T148" i="65"/>
  <c r="T147" i="65"/>
  <c r="T146" i="65"/>
  <c r="T145" i="65"/>
  <c r="T144" i="65"/>
  <c r="T143" i="65"/>
  <c r="T142" i="65"/>
  <c r="T141" i="65"/>
  <c r="T140" i="65"/>
  <c r="T139" i="65"/>
  <c r="T138" i="65"/>
  <c r="T137" i="65"/>
  <c r="T136" i="65"/>
  <c r="T135" i="65"/>
  <c r="T134" i="65"/>
  <c r="T133" i="65"/>
  <c r="T132" i="65"/>
  <c r="T131" i="65"/>
  <c r="T130" i="65"/>
  <c r="T129" i="65"/>
  <c r="T128" i="65"/>
  <c r="T127" i="65"/>
  <c r="T126" i="65"/>
  <c r="T125" i="65"/>
  <c r="T124" i="65"/>
  <c r="T123" i="65"/>
  <c r="T122" i="65"/>
  <c r="T121" i="65"/>
  <c r="T120" i="65"/>
  <c r="T119" i="65"/>
  <c r="T118" i="65"/>
  <c r="T117" i="65"/>
  <c r="T116" i="65"/>
  <c r="T115" i="65"/>
  <c r="T114" i="65"/>
  <c r="T113" i="65"/>
  <c r="T112" i="65"/>
  <c r="T111" i="65"/>
  <c r="T110" i="65"/>
  <c r="T109" i="65"/>
  <c r="T108" i="65"/>
  <c r="T107" i="65"/>
  <c r="T106" i="65"/>
  <c r="T105" i="65"/>
  <c r="T104" i="65"/>
  <c r="T103" i="65"/>
  <c r="T102" i="65"/>
  <c r="T101" i="65"/>
  <c r="T100" i="65"/>
  <c r="T99" i="65"/>
  <c r="T98" i="65"/>
  <c r="T97" i="65"/>
  <c r="T96" i="65"/>
  <c r="T95" i="65"/>
  <c r="T94" i="65"/>
  <c r="T93" i="65"/>
  <c r="T92" i="65"/>
  <c r="T91" i="65"/>
  <c r="T90" i="65"/>
  <c r="T89" i="65"/>
  <c r="T88" i="65"/>
  <c r="T87" i="65"/>
  <c r="T86" i="65"/>
  <c r="T85" i="65"/>
  <c r="T84" i="65"/>
  <c r="T83" i="65"/>
  <c r="T82" i="65"/>
  <c r="T81" i="65"/>
  <c r="T80" i="65"/>
  <c r="T79" i="65"/>
  <c r="T78" i="65"/>
  <c r="T77" i="65"/>
  <c r="T76" i="65"/>
  <c r="T75" i="65"/>
  <c r="T74" i="65"/>
  <c r="T73" i="65"/>
  <c r="T72" i="65"/>
  <c r="T71" i="65"/>
  <c r="T70" i="65"/>
  <c r="T69" i="65"/>
  <c r="T68" i="65"/>
  <c r="T67" i="65"/>
  <c r="T66" i="65"/>
  <c r="T65" i="65"/>
  <c r="T64" i="65"/>
  <c r="T63" i="65"/>
  <c r="T62" i="65"/>
  <c r="T61" i="65"/>
  <c r="T60" i="65"/>
  <c r="T59" i="65"/>
  <c r="T58" i="65"/>
  <c r="T57" i="65"/>
  <c r="T56" i="65"/>
  <c r="T55" i="65"/>
  <c r="T54" i="65"/>
  <c r="T53" i="65"/>
  <c r="T52" i="65"/>
  <c r="T51" i="65"/>
  <c r="T50" i="65"/>
  <c r="T49" i="65"/>
  <c r="T48" i="65"/>
  <c r="T47" i="65"/>
  <c r="T46" i="65"/>
  <c r="T45" i="65"/>
  <c r="T44" i="65"/>
  <c r="T43" i="65"/>
  <c r="T42" i="65"/>
  <c r="T41" i="65"/>
  <c r="T40" i="65"/>
  <c r="T39" i="65"/>
  <c r="T38" i="65"/>
  <c r="T37" i="65"/>
  <c r="T36" i="65"/>
  <c r="T35" i="65"/>
  <c r="T34" i="65"/>
  <c r="T33" i="65"/>
  <c r="T32" i="65"/>
  <c r="T31" i="65"/>
  <c r="T30" i="65"/>
  <c r="T29" i="65"/>
  <c r="T28" i="65"/>
  <c r="T27" i="65"/>
  <c r="T26" i="65"/>
  <c r="T240" i="64"/>
  <c r="T239" i="64"/>
  <c r="T238" i="64"/>
  <c r="T237" i="64"/>
  <c r="T236" i="64"/>
  <c r="T235" i="64"/>
  <c r="T234" i="64"/>
  <c r="T233" i="64"/>
  <c r="T232" i="64"/>
  <c r="T231" i="64"/>
  <c r="T230" i="64"/>
  <c r="T229" i="64"/>
  <c r="T228" i="64"/>
  <c r="T227" i="64"/>
  <c r="T226" i="64"/>
  <c r="T225" i="64"/>
  <c r="T224" i="64"/>
  <c r="T223" i="64"/>
  <c r="T222" i="64"/>
  <c r="T221" i="64"/>
  <c r="T220" i="64"/>
  <c r="T219" i="64"/>
  <c r="T218" i="64"/>
  <c r="T217" i="64"/>
  <c r="T216" i="64"/>
  <c r="T215" i="64"/>
  <c r="T214" i="64"/>
  <c r="T213" i="64"/>
  <c r="T212" i="64"/>
  <c r="T211" i="64"/>
  <c r="T210" i="64"/>
  <c r="T209" i="64"/>
  <c r="T208" i="64"/>
  <c r="T207" i="64"/>
  <c r="T206" i="64"/>
  <c r="T205" i="64"/>
  <c r="T204" i="64"/>
  <c r="T203" i="64"/>
  <c r="T202" i="64"/>
  <c r="T201" i="64"/>
  <c r="T200" i="64"/>
  <c r="T199" i="64"/>
  <c r="T198" i="64"/>
  <c r="T197" i="64"/>
  <c r="T196" i="64"/>
  <c r="T195" i="64"/>
  <c r="T194" i="64"/>
  <c r="T193" i="64"/>
  <c r="T192" i="64"/>
  <c r="T191" i="64"/>
  <c r="T190" i="64"/>
  <c r="T189" i="64"/>
  <c r="T188" i="64"/>
  <c r="T187" i="64"/>
  <c r="T186" i="64"/>
  <c r="T185" i="64"/>
  <c r="T184" i="64"/>
  <c r="T183" i="64"/>
  <c r="T182" i="64"/>
  <c r="T181" i="64"/>
  <c r="T180" i="64"/>
  <c r="T179" i="64"/>
  <c r="T178" i="64"/>
  <c r="T177" i="64"/>
  <c r="T176" i="64"/>
  <c r="T175" i="64"/>
  <c r="T174" i="64"/>
  <c r="T173" i="64"/>
  <c r="T172" i="64"/>
  <c r="T171" i="64"/>
  <c r="T170" i="64"/>
  <c r="T169" i="64"/>
  <c r="T168" i="64"/>
  <c r="T167" i="64"/>
  <c r="T166" i="64"/>
  <c r="T165" i="64"/>
  <c r="T164" i="64"/>
  <c r="T163" i="64"/>
  <c r="T162" i="64"/>
  <c r="T161" i="64"/>
  <c r="T160" i="64"/>
  <c r="T159" i="64"/>
  <c r="T158" i="64"/>
  <c r="T157" i="64"/>
  <c r="T156" i="64"/>
  <c r="T155" i="64"/>
  <c r="T154" i="64"/>
  <c r="T153" i="64"/>
  <c r="T152" i="64"/>
  <c r="T151" i="64"/>
  <c r="T150" i="64"/>
  <c r="T149" i="64"/>
  <c r="T148" i="64"/>
  <c r="T147" i="64"/>
  <c r="T146" i="64"/>
  <c r="T145" i="64"/>
  <c r="T144" i="64"/>
  <c r="T143" i="64"/>
  <c r="T142" i="64"/>
  <c r="T141" i="64"/>
  <c r="T140" i="64"/>
  <c r="T139" i="64"/>
  <c r="T138" i="64"/>
  <c r="T137" i="64"/>
  <c r="T136" i="64"/>
  <c r="T135" i="64"/>
  <c r="T134" i="64"/>
  <c r="T133" i="64"/>
  <c r="T132" i="64"/>
  <c r="T131" i="64"/>
  <c r="T130" i="64"/>
  <c r="T129" i="64"/>
  <c r="T128" i="64"/>
  <c r="T127" i="64"/>
  <c r="T126" i="64"/>
  <c r="T125" i="64"/>
  <c r="T124" i="64"/>
  <c r="T123" i="64"/>
  <c r="T122" i="64"/>
  <c r="T121" i="64"/>
  <c r="T120" i="64"/>
  <c r="T119" i="64"/>
  <c r="T118" i="64"/>
  <c r="T117" i="64"/>
  <c r="T116" i="64"/>
  <c r="T115" i="64"/>
  <c r="T114" i="64"/>
  <c r="T113" i="64"/>
  <c r="T112" i="64"/>
  <c r="T111" i="64"/>
  <c r="T110" i="64"/>
  <c r="T109" i="64"/>
  <c r="T108" i="64"/>
  <c r="T107" i="64"/>
  <c r="T106" i="64"/>
  <c r="T105" i="64"/>
  <c r="T104" i="64"/>
  <c r="T103" i="64"/>
  <c r="T102" i="64"/>
  <c r="T101" i="64"/>
  <c r="T100" i="64"/>
  <c r="T99" i="64"/>
  <c r="T98" i="64"/>
  <c r="T97" i="64"/>
  <c r="T96" i="64"/>
  <c r="T95" i="64"/>
  <c r="T94" i="64"/>
  <c r="T93" i="64"/>
  <c r="T92" i="64"/>
  <c r="T91" i="64"/>
  <c r="T90" i="64"/>
  <c r="T89" i="64"/>
  <c r="T88" i="64"/>
  <c r="T87" i="64"/>
  <c r="T86" i="64"/>
  <c r="T85" i="64"/>
  <c r="T84" i="64"/>
  <c r="T83" i="64"/>
  <c r="T82" i="64"/>
  <c r="T81" i="64"/>
  <c r="T80" i="64"/>
  <c r="T79" i="64"/>
  <c r="T78" i="64"/>
  <c r="T77" i="64"/>
  <c r="T76" i="64"/>
  <c r="T75" i="64"/>
  <c r="T74" i="64"/>
  <c r="T73" i="64"/>
  <c r="T72" i="64"/>
  <c r="T71" i="64"/>
  <c r="T70" i="64"/>
  <c r="T69" i="64"/>
  <c r="T68" i="64"/>
  <c r="T67" i="64"/>
  <c r="T66" i="64"/>
  <c r="T65" i="64"/>
  <c r="T64" i="64"/>
  <c r="T63" i="64"/>
  <c r="T62" i="64"/>
  <c r="T61" i="64"/>
  <c r="T60" i="64"/>
  <c r="T59" i="64"/>
  <c r="T58" i="64"/>
  <c r="T57" i="64"/>
  <c r="T56" i="64"/>
  <c r="T55" i="64"/>
  <c r="T54" i="64"/>
  <c r="T53" i="64"/>
  <c r="T52" i="64"/>
  <c r="T51" i="64"/>
  <c r="T50" i="64"/>
  <c r="T49" i="64"/>
  <c r="T48" i="64"/>
  <c r="T47" i="64"/>
  <c r="T46" i="64"/>
  <c r="T45" i="64"/>
  <c r="T44" i="64"/>
  <c r="T43" i="64"/>
  <c r="T42" i="64"/>
  <c r="T41" i="64"/>
  <c r="T40" i="64"/>
  <c r="T39" i="64"/>
  <c r="T38" i="64"/>
  <c r="T37" i="64"/>
  <c r="T36" i="64"/>
  <c r="T35" i="64"/>
  <c r="T34" i="64"/>
  <c r="T33" i="64"/>
  <c r="T32" i="64"/>
  <c r="T31" i="64"/>
  <c r="T30" i="64"/>
  <c r="T29" i="64"/>
  <c r="T28" i="64"/>
  <c r="T27" i="64"/>
  <c r="T26" i="64"/>
  <c r="T25" i="64"/>
  <c r="T24" i="64"/>
  <c r="T23" i="64"/>
  <c r="T22" i="64"/>
  <c r="T21" i="64"/>
  <c r="T20" i="64"/>
  <c r="T19" i="64"/>
  <c r="T18" i="64"/>
  <c r="T205" i="62"/>
  <c r="T204" i="62"/>
  <c r="T203" i="62"/>
  <c r="T202" i="62"/>
  <c r="T201" i="62"/>
  <c r="T200" i="62"/>
  <c r="T199" i="62"/>
  <c r="T198" i="62"/>
  <c r="T197" i="62"/>
  <c r="T196" i="62"/>
  <c r="T195" i="62"/>
  <c r="T194" i="62"/>
  <c r="T219" i="61"/>
  <c r="T218" i="61"/>
  <c r="T217" i="61"/>
  <c r="T216" i="61"/>
  <c r="T215" i="61"/>
  <c r="T214" i="61"/>
  <c r="T213" i="61"/>
  <c r="T212" i="61"/>
  <c r="T211" i="61"/>
  <c r="T210" i="61"/>
  <c r="T209" i="61"/>
  <c r="T208" i="61"/>
  <c r="T207" i="61"/>
  <c r="T206" i="61"/>
  <c r="T205" i="61"/>
  <c r="T204" i="61"/>
  <c r="T203" i="61"/>
  <c r="T62" i="60"/>
  <c r="T61" i="60"/>
  <c r="T60" i="60"/>
  <c r="T59" i="60"/>
  <c r="T58" i="60"/>
  <c r="T57" i="60"/>
  <c r="T56" i="60"/>
  <c r="T55" i="60"/>
  <c r="T54" i="60"/>
  <c r="T53" i="60"/>
  <c r="T52" i="60"/>
  <c r="T51" i="60"/>
  <c r="T50" i="60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152" i="55"/>
  <c r="T151" i="55"/>
  <c r="T150" i="55"/>
  <c r="T149" i="55"/>
  <c r="T148" i="55"/>
  <c r="T147" i="55"/>
  <c r="T146" i="55"/>
  <c r="T145" i="55"/>
  <c r="T144" i="55"/>
  <c r="T143" i="55"/>
  <c r="T142" i="55"/>
  <c r="T141" i="55"/>
  <c r="T140" i="55"/>
  <c r="T139" i="55"/>
  <c r="T138" i="55"/>
  <c r="T137" i="55"/>
  <c r="T136" i="55"/>
  <c r="T135" i="55"/>
  <c r="T134" i="55"/>
  <c r="T133" i="55"/>
  <c r="T132" i="55"/>
  <c r="T131" i="55"/>
  <c r="T130" i="55"/>
  <c r="T129" i="55"/>
  <c r="T128" i="55"/>
  <c r="T127" i="55"/>
  <c r="T126" i="55"/>
  <c r="T125" i="55"/>
  <c r="T124" i="55"/>
  <c r="T123" i="55"/>
  <c r="T122" i="55"/>
  <c r="T121" i="55"/>
  <c r="T120" i="55"/>
  <c r="T119" i="55"/>
  <c r="T118" i="55"/>
  <c r="T117" i="55"/>
  <c r="T116" i="55"/>
  <c r="T115" i="55"/>
  <c r="T114" i="55"/>
  <c r="T113" i="55"/>
  <c r="T112" i="55"/>
  <c r="T111" i="55"/>
  <c r="T110" i="55"/>
  <c r="T109" i="55"/>
  <c r="T108" i="55"/>
  <c r="T107" i="55"/>
  <c r="T106" i="55"/>
  <c r="T105" i="55"/>
  <c r="T104" i="55"/>
  <c r="T103" i="55"/>
  <c r="T102" i="55"/>
  <c r="T101" i="55"/>
  <c r="T100" i="55"/>
  <c r="T99" i="55"/>
  <c r="T98" i="55"/>
  <c r="T97" i="55"/>
  <c r="T96" i="55"/>
  <c r="T95" i="55"/>
  <c r="T94" i="55"/>
  <c r="T93" i="55"/>
  <c r="T92" i="55"/>
  <c r="T91" i="55"/>
  <c r="T90" i="55"/>
  <c r="T89" i="55"/>
  <c r="T88" i="55"/>
  <c r="T87" i="55"/>
  <c r="T86" i="55"/>
  <c r="T85" i="55"/>
  <c r="T84" i="55"/>
  <c r="T83" i="55"/>
  <c r="T150" i="54"/>
  <c r="T149" i="54"/>
  <c r="T148" i="54"/>
  <c r="T147" i="54"/>
  <c r="T146" i="54"/>
  <c r="T145" i="54"/>
  <c r="T144" i="54"/>
  <c r="T143" i="54"/>
  <c r="T142" i="54"/>
  <c r="T141" i="54"/>
  <c r="T140" i="54"/>
  <c r="T139" i="54"/>
  <c r="T138" i="54"/>
  <c r="T137" i="54"/>
  <c r="T136" i="54"/>
  <c r="T135" i="54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A93" i="59" l="1"/>
  <c r="A95" i="59" s="1"/>
  <c r="A96" i="59" s="1"/>
  <c r="A94" i="59"/>
  <c r="T90" i="58"/>
  <c r="A158" i="63"/>
  <c r="A159" i="63" s="1"/>
  <c r="A160" i="63" s="1"/>
  <c r="A161" i="63" s="1"/>
  <c r="A162" i="63" s="1"/>
  <c r="A157" i="63" s="1"/>
  <c r="A156" i="63" s="1"/>
  <c r="A166" i="56"/>
  <c r="A168" i="56" s="1"/>
  <c r="A169" i="56" s="1"/>
  <c r="A171" i="56" s="1"/>
  <c r="A172" i="56" s="1"/>
  <c r="A170" i="56" s="1"/>
  <c r="A167" i="56" s="1"/>
  <c r="J3" i="66"/>
  <c r="I3" i="66"/>
  <c r="H3" i="66"/>
  <c r="J7" i="66"/>
  <c r="I7" i="66"/>
  <c r="H7" i="66"/>
  <c r="J9" i="66"/>
  <c r="I9" i="66"/>
  <c r="H9" i="66"/>
  <c r="J8" i="66"/>
  <c r="I8" i="66"/>
  <c r="H8" i="66"/>
  <c r="J6" i="66"/>
  <c r="I6" i="66"/>
  <c r="H6" i="66"/>
  <c r="J4" i="66"/>
  <c r="I4" i="66"/>
  <c r="H4" i="66"/>
  <c r="A4" i="66"/>
  <c r="A6" i="66" s="1"/>
  <c r="J2" i="66"/>
  <c r="I2" i="66"/>
  <c r="H2" i="66"/>
  <c r="J25" i="65"/>
  <c r="I25" i="65"/>
  <c r="H25" i="65"/>
  <c r="J24" i="65"/>
  <c r="I24" i="65"/>
  <c r="H24" i="65"/>
  <c r="J23" i="65"/>
  <c r="I23" i="65"/>
  <c r="H23" i="65"/>
  <c r="J22" i="65"/>
  <c r="I22" i="65"/>
  <c r="H22" i="65"/>
  <c r="F22" i="65" s="1"/>
  <c r="J21" i="65"/>
  <c r="I21" i="65"/>
  <c r="H21" i="65"/>
  <c r="J20" i="65"/>
  <c r="I20" i="65"/>
  <c r="H20" i="65"/>
  <c r="J19" i="65"/>
  <c r="I19" i="65"/>
  <c r="H19" i="65"/>
  <c r="F19" i="65" s="1"/>
  <c r="J18" i="65"/>
  <c r="I18" i="65"/>
  <c r="H18" i="65"/>
  <c r="J17" i="65"/>
  <c r="I17" i="65"/>
  <c r="H17" i="65"/>
  <c r="J16" i="65"/>
  <c r="I16" i="65"/>
  <c r="H16" i="65"/>
  <c r="J15" i="65"/>
  <c r="I15" i="65"/>
  <c r="H15" i="65"/>
  <c r="J14" i="65"/>
  <c r="I14" i="65"/>
  <c r="H14" i="65"/>
  <c r="F14" i="65" s="1"/>
  <c r="J13" i="65"/>
  <c r="I13" i="65"/>
  <c r="H13" i="65"/>
  <c r="J12" i="65"/>
  <c r="I12" i="65"/>
  <c r="H12" i="65"/>
  <c r="F12" i="65" s="1"/>
  <c r="J11" i="65"/>
  <c r="I11" i="65"/>
  <c r="H11" i="65"/>
  <c r="J10" i="65"/>
  <c r="I10" i="65"/>
  <c r="H10" i="65"/>
  <c r="J7" i="65"/>
  <c r="I7" i="65"/>
  <c r="H7" i="65"/>
  <c r="J9" i="65"/>
  <c r="I9" i="65"/>
  <c r="H9" i="65"/>
  <c r="J8" i="65"/>
  <c r="I8" i="65"/>
  <c r="H8" i="65"/>
  <c r="J6" i="65"/>
  <c r="I6" i="65"/>
  <c r="H6" i="65"/>
  <c r="J5" i="65"/>
  <c r="I5" i="65"/>
  <c r="H5" i="65"/>
  <c r="J4" i="65"/>
  <c r="I4" i="65"/>
  <c r="H4" i="65"/>
  <c r="F4" i="65" s="1"/>
  <c r="A4" i="65"/>
  <c r="J2" i="65"/>
  <c r="I2" i="65"/>
  <c r="H2" i="65"/>
  <c r="J17" i="64"/>
  <c r="I17" i="64"/>
  <c r="H17" i="64"/>
  <c r="F17" i="64" s="1"/>
  <c r="J16" i="64"/>
  <c r="I16" i="64"/>
  <c r="H16" i="64"/>
  <c r="J15" i="64"/>
  <c r="I15" i="64"/>
  <c r="H15" i="64"/>
  <c r="J13" i="64"/>
  <c r="I13" i="64"/>
  <c r="H13" i="64"/>
  <c r="J12" i="64"/>
  <c r="I12" i="64"/>
  <c r="H12" i="64"/>
  <c r="J11" i="64"/>
  <c r="I11" i="64"/>
  <c r="H11" i="64"/>
  <c r="J10" i="64"/>
  <c r="I10" i="64"/>
  <c r="H10" i="64"/>
  <c r="J6" i="64"/>
  <c r="I6" i="64"/>
  <c r="H6" i="64"/>
  <c r="J9" i="64"/>
  <c r="I9" i="64"/>
  <c r="H9" i="64"/>
  <c r="J7" i="64"/>
  <c r="I7" i="64"/>
  <c r="H7" i="64"/>
  <c r="F7" i="64" s="1"/>
  <c r="J5" i="64"/>
  <c r="I5" i="64"/>
  <c r="H5" i="64"/>
  <c r="F5" i="64" s="1"/>
  <c r="J4" i="64"/>
  <c r="I4" i="64"/>
  <c r="H4" i="64"/>
  <c r="J3" i="64"/>
  <c r="I3" i="64"/>
  <c r="H3" i="64"/>
  <c r="J2" i="64"/>
  <c r="I2" i="64"/>
  <c r="H2" i="64"/>
  <c r="J182" i="63"/>
  <c r="I182" i="63"/>
  <c r="H182" i="63"/>
  <c r="F182" i="63" s="1"/>
  <c r="J186" i="63"/>
  <c r="I186" i="63"/>
  <c r="H186" i="63"/>
  <c r="J181" i="63"/>
  <c r="I181" i="63"/>
  <c r="H181" i="63"/>
  <c r="J185" i="63"/>
  <c r="I185" i="63"/>
  <c r="H185" i="63"/>
  <c r="J184" i="63"/>
  <c r="I184" i="63"/>
  <c r="H184" i="63"/>
  <c r="J183" i="63"/>
  <c r="I183" i="63"/>
  <c r="H183" i="63"/>
  <c r="F183" i="63" s="1"/>
  <c r="J180" i="63"/>
  <c r="I180" i="63"/>
  <c r="H180" i="63"/>
  <c r="J179" i="63"/>
  <c r="I179" i="63"/>
  <c r="H179" i="63"/>
  <c r="J174" i="63"/>
  <c r="I174" i="63"/>
  <c r="H174" i="63"/>
  <c r="F174" i="63" s="1"/>
  <c r="J176" i="63"/>
  <c r="I176" i="63"/>
  <c r="H176" i="63"/>
  <c r="J175" i="63"/>
  <c r="I175" i="63"/>
  <c r="H175" i="63"/>
  <c r="F175" i="63" s="1"/>
  <c r="J178" i="63"/>
  <c r="I178" i="63"/>
  <c r="H178" i="63"/>
  <c r="J177" i="63"/>
  <c r="I177" i="63"/>
  <c r="H177" i="63"/>
  <c r="J173" i="63"/>
  <c r="I173" i="63"/>
  <c r="H173" i="63"/>
  <c r="F173" i="63" s="1"/>
  <c r="J172" i="63"/>
  <c r="I172" i="63"/>
  <c r="H172" i="63"/>
  <c r="J171" i="63"/>
  <c r="I171" i="63"/>
  <c r="H171" i="63"/>
  <c r="F171" i="63" s="1"/>
  <c r="J157" i="63"/>
  <c r="I157" i="63"/>
  <c r="H157" i="63"/>
  <c r="J156" i="63"/>
  <c r="I156" i="63"/>
  <c r="H156" i="63"/>
  <c r="J162" i="63"/>
  <c r="I162" i="63"/>
  <c r="H162" i="63"/>
  <c r="F162" i="63" s="1"/>
  <c r="J163" i="63"/>
  <c r="I163" i="63"/>
  <c r="H163" i="63"/>
  <c r="F163" i="63" s="1"/>
  <c r="J161" i="63"/>
  <c r="I161" i="63"/>
  <c r="H161" i="63"/>
  <c r="J160" i="63"/>
  <c r="I160" i="63"/>
  <c r="H160" i="63"/>
  <c r="F160" i="63" s="1"/>
  <c r="J159" i="63"/>
  <c r="I159" i="63"/>
  <c r="H159" i="63"/>
  <c r="F159" i="63" s="1"/>
  <c r="J151" i="63"/>
  <c r="I151" i="63"/>
  <c r="H151" i="63"/>
  <c r="J158" i="63"/>
  <c r="I158" i="63"/>
  <c r="H158" i="63"/>
  <c r="J155" i="63"/>
  <c r="I155" i="63"/>
  <c r="H155" i="63"/>
  <c r="F155" i="63" s="1"/>
  <c r="J154" i="63"/>
  <c r="I154" i="63"/>
  <c r="H154" i="63"/>
  <c r="J153" i="63"/>
  <c r="I153" i="63"/>
  <c r="H153" i="63"/>
  <c r="J152" i="63"/>
  <c r="I152" i="63"/>
  <c r="H152" i="63"/>
  <c r="F152" i="63" s="1"/>
  <c r="J150" i="63"/>
  <c r="I150" i="63"/>
  <c r="H150" i="63"/>
  <c r="J149" i="63"/>
  <c r="I149" i="63"/>
  <c r="H149" i="63"/>
  <c r="J148" i="63"/>
  <c r="I148" i="63"/>
  <c r="H148" i="63"/>
  <c r="J147" i="63"/>
  <c r="I147" i="63"/>
  <c r="H147" i="63"/>
  <c r="J142" i="63"/>
  <c r="I142" i="63"/>
  <c r="H142" i="63"/>
  <c r="J146" i="63"/>
  <c r="I146" i="63"/>
  <c r="H146" i="63"/>
  <c r="J145" i="63"/>
  <c r="I145" i="63"/>
  <c r="H145" i="63"/>
  <c r="J144" i="63"/>
  <c r="I144" i="63"/>
  <c r="H144" i="63"/>
  <c r="J143" i="63"/>
  <c r="I143" i="63"/>
  <c r="H143" i="63"/>
  <c r="J140" i="63"/>
  <c r="I140" i="63"/>
  <c r="H140" i="63"/>
  <c r="J141" i="63"/>
  <c r="I141" i="63"/>
  <c r="H141" i="63"/>
  <c r="F141" i="63" s="1"/>
  <c r="J139" i="63"/>
  <c r="I139" i="63"/>
  <c r="H139" i="63"/>
  <c r="F139" i="63" s="1"/>
  <c r="J133" i="63"/>
  <c r="I133" i="63"/>
  <c r="H133" i="63"/>
  <c r="J138" i="63"/>
  <c r="I138" i="63"/>
  <c r="H138" i="63"/>
  <c r="J137" i="63"/>
  <c r="I137" i="63"/>
  <c r="H137" i="63"/>
  <c r="J136" i="63"/>
  <c r="I136" i="63"/>
  <c r="H136" i="63"/>
  <c r="J135" i="63"/>
  <c r="I135" i="63"/>
  <c r="H135" i="63"/>
  <c r="J134" i="63"/>
  <c r="I134" i="63"/>
  <c r="H134" i="63"/>
  <c r="J132" i="63"/>
  <c r="I132" i="63"/>
  <c r="H132" i="63"/>
  <c r="J131" i="63"/>
  <c r="I131" i="63"/>
  <c r="H131" i="63"/>
  <c r="F131" i="63" s="1"/>
  <c r="J127" i="63"/>
  <c r="I127" i="63"/>
  <c r="H127" i="63"/>
  <c r="J125" i="63"/>
  <c r="I125" i="63"/>
  <c r="H125" i="63"/>
  <c r="J130" i="63"/>
  <c r="I130" i="63"/>
  <c r="H130" i="63"/>
  <c r="J129" i="63"/>
  <c r="I129" i="63"/>
  <c r="H129" i="63"/>
  <c r="J128" i="63"/>
  <c r="I128" i="63"/>
  <c r="H128" i="63"/>
  <c r="J126" i="63"/>
  <c r="I126" i="63"/>
  <c r="H126" i="63"/>
  <c r="J124" i="63"/>
  <c r="I124" i="63"/>
  <c r="H124" i="63"/>
  <c r="J123" i="63"/>
  <c r="I123" i="63"/>
  <c r="H123" i="63"/>
  <c r="J117" i="63"/>
  <c r="I117" i="63"/>
  <c r="H117" i="63"/>
  <c r="J122" i="63"/>
  <c r="I122" i="63"/>
  <c r="H122" i="63"/>
  <c r="J121" i="63"/>
  <c r="I121" i="63"/>
  <c r="H121" i="63"/>
  <c r="J120" i="63"/>
  <c r="I120" i="63"/>
  <c r="H120" i="63"/>
  <c r="F120" i="63" s="1"/>
  <c r="J119" i="63"/>
  <c r="I119" i="63"/>
  <c r="H119" i="63"/>
  <c r="F119" i="63" s="1"/>
  <c r="J118" i="63"/>
  <c r="I118" i="63"/>
  <c r="H118" i="63"/>
  <c r="J116" i="63"/>
  <c r="I116" i="63"/>
  <c r="H116" i="63"/>
  <c r="J115" i="63"/>
  <c r="I115" i="63"/>
  <c r="H115" i="63"/>
  <c r="J108" i="63"/>
  <c r="I108" i="63"/>
  <c r="H108" i="63"/>
  <c r="F108" i="63" s="1"/>
  <c r="J111" i="63"/>
  <c r="I111" i="63"/>
  <c r="H111" i="63"/>
  <c r="J114" i="63"/>
  <c r="I114" i="63"/>
  <c r="H114" i="63"/>
  <c r="J113" i="63"/>
  <c r="I113" i="63"/>
  <c r="H113" i="63"/>
  <c r="J112" i="63"/>
  <c r="I112" i="63"/>
  <c r="H112" i="63"/>
  <c r="J110" i="63"/>
  <c r="I110" i="63"/>
  <c r="H110" i="63"/>
  <c r="F110" i="63" s="1"/>
  <c r="J109" i="63"/>
  <c r="I109" i="63"/>
  <c r="H109" i="63"/>
  <c r="J106" i="63"/>
  <c r="I106" i="63"/>
  <c r="H106" i="63"/>
  <c r="J107" i="63"/>
  <c r="I107" i="63"/>
  <c r="H107" i="63"/>
  <c r="J103" i="63"/>
  <c r="I103" i="63"/>
  <c r="H103" i="63"/>
  <c r="J105" i="63"/>
  <c r="I105" i="63"/>
  <c r="H105" i="63"/>
  <c r="J104" i="63"/>
  <c r="I104" i="63"/>
  <c r="H104" i="63"/>
  <c r="J102" i="63"/>
  <c r="I102" i="63"/>
  <c r="H102" i="63"/>
  <c r="J101" i="63"/>
  <c r="I101" i="63"/>
  <c r="H101" i="63"/>
  <c r="F101" i="63" s="1"/>
  <c r="J98" i="63"/>
  <c r="I98" i="63"/>
  <c r="H98" i="63"/>
  <c r="F98" i="63" s="1"/>
  <c r="J100" i="63"/>
  <c r="I100" i="63"/>
  <c r="H100" i="63"/>
  <c r="J99" i="63"/>
  <c r="I99" i="63"/>
  <c r="H99" i="63"/>
  <c r="J97" i="63"/>
  <c r="I97" i="63"/>
  <c r="H97" i="63"/>
  <c r="J96" i="63"/>
  <c r="I96" i="63"/>
  <c r="H96" i="63"/>
  <c r="J95" i="63"/>
  <c r="I95" i="63"/>
  <c r="H95" i="63"/>
  <c r="F95" i="63" s="1"/>
  <c r="J94" i="63"/>
  <c r="I94" i="63"/>
  <c r="H94" i="63"/>
  <c r="J93" i="63"/>
  <c r="I93" i="63"/>
  <c r="H93" i="63"/>
  <c r="J92" i="63"/>
  <c r="I92" i="63"/>
  <c r="H92" i="63"/>
  <c r="F92" i="63" s="1"/>
  <c r="J91" i="63"/>
  <c r="I91" i="63"/>
  <c r="H91" i="63"/>
  <c r="J90" i="63"/>
  <c r="I90" i="63"/>
  <c r="H90" i="63"/>
  <c r="F90" i="63" s="1"/>
  <c r="J89" i="63"/>
  <c r="I89" i="63"/>
  <c r="H89" i="63"/>
  <c r="J88" i="63"/>
  <c r="I88" i="63"/>
  <c r="H88" i="63"/>
  <c r="J87" i="63"/>
  <c r="I87" i="63"/>
  <c r="H87" i="63"/>
  <c r="J84" i="63"/>
  <c r="I84" i="63"/>
  <c r="H84" i="63"/>
  <c r="J86" i="63"/>
  <c r="I86" i="63"/>
  <c r="H86" i="63"/>
  <c r="J85" i="63"/>
  <c r="I85" i="63"/>
  <c r="H85" i="63"/>
  <c r="J83" i="63"/>
  <c r="I83" i="63"/>
  <c r="H83" i="63"/>
  <c r="J78" i="63"/>
  <c r="I78" i="63"/>
  <c r="H78" i="63"/>
  <c r="J82" i="63"/>
  <c r="I82" i="63"/>
  <c r="H82" i="63"/>
  <c r="F82" i="63" s="1"/>
  <c r="J81" i="63"/>
  <c r="I81" i="63"/>
  <c r="H81" i="63"/>
  <c r="J71" i="63"/>
  <c r="I71" i="63"/>
  <c r="H71" i="63"/>
  <c r="J70" i="63"/>
  <c r="I70" i="63"/>
  <c r="H70" i="63"/>
  <c r="J69" i="63"/>
  <c r="I69" i="63"/>
  <c r="H69" i="63"/>
  <c r="F69" i="63" s="1"/>
  <c r="J68" i="63"/>
  <c r="I68" i="63"/>
  <c r="H68" i="63"/>
  <c r="J67" i="63"/>
  <c r="I67" i="63"/>
  <c r="H67" i="63"/>
  <c r="J66" i="63"/>
  <c r="I66" i="63"/>
  <c r="H66" i="63"/>
  <c r="F66" i="63" s="1"/>
  <c r="J65" i="63"/>
  <c r="I65" i="63"/>
  <c r="H65" i="63"/>
  <c r="F65" i="63" s="1"/>
  <c r="J60" i="63"/>
  <c r="I60" i="63"/>
  <c r="H60" i="63"/>
  <c r="J62" i="63"/>
  <c r="I62" i="63"/>
  <c r="H62" i="63"/>
  <c r="J64" i="63"/>
  <c r="I64" i="63"/>
  <c r="H64" i="63"/>
  <c r="J63" i="63"/>
  <c r="I63" i="63"/>
  <c r="H63" i="63"/>
  <c r="J61" i="63"/>
  <c r="I61" i="63"/>
  <c r="H61" i="63"/>
  <c r="F61" i="63" s="1"/>
  <c r="J59" i="63"/>
  <c r="I59" i="63"/>
  <c r="H59" i="63"/>
  <c r="J58" i="63"/>
  <c r="I58" i="63"/>
  <c r="H58" i="63"/>
  <c r="J57" i="63"/>
  <c r="I57" i="63"/>
  <c r="H57" i="63"/>
  <c r="F57" i="63" s="1"/>
  <c r="J56" i="63"/>
  <c r="I56" i="63"/>
  <c r="H56" i="63"/>
  <c r="J55" i="63"/>
  <c r="I55" i="63"/>
  <c r="H55" i="63"/>
  <c r="F55" i="63" s="1"/>
  <c r="J54" i="63"/>
  <c r="I54" i="63"/>
  <c r="H54" i="63"/>
  <c r="J53" i="63"/>
  <c r="I53" i="63"/>
  <c r="H53" i="63"/>
  <c r="J52" i="63"/>
  <c r="I52" i="63"/>
  <c r="H52" i="63"/>
  <c r="J51" i="63"/>
  <c r="I51" i="63"/>
  <c r="H51" i="63"/>
  <c r="J50" i="63"/>
  <c r="I50" i="63"/>
  <c r="H50" i="63"/>
  <c r="J44" i="63"/>
  <c r="I44" i="63"/>
  <c r="H44" i="63"/>
  <c r="F44" i="63" s="1"/>
  <c r="J49" i="63"/>
  <c r="I49" i="63"/>
  <c r="H49" i="63"/>
  <c r="J48" i="63"/>
  <c r="I48" i="63"/>
  <c r="H48" i="63"/>
  <c r="J47" i="63"/>
  <c r="I47" i="63"/>
  <c r="H47" i="63"/>
  <c r="J46" i="63"/>
  <c r="I46" i="63"/>
  <c r="H46" i="63"/>
  <c r="F46" i="63" s="1"/>
  <c r="J45" i="63"/>
  <c r="I45" i="63"/>
  <c r="H45" i="63"/>
  <c r="J43" i="63"/>
  <c r="I43" i="63"/>
  <c r="H43" i="63"/>
  <c r="F43" i="63" s="1"/>
  <c r="J42" i="63"/>
  <c r="I42" i="63"/>
  <c r="H42" i="63"/>
  <c r="J41" i="63"/>
  <c r="I41" i="63"/>
  <c r="H41" i="63"/>
  <c r="F41" i="63" s="1"/>
  <c r="J40" i="63"/>
  <c r="I40" i="63"/>
  <c r="H40" i="63"/>
  <c r="J39" i="63"/>
  <c r="I39" i="63"/>
  <c r="H39" i="63"/>
  <c r="J36" i="63"/>
  <c r="I36" i="63"/>
  <c r="H36" i="63"/>
  <c r="F36" i="63" s="1"/>
  <c r="J38" i="63"/>
  <c r="I38" i="63"/>
  <c r="H38" i="63"/>
  <c r="F38" i="63" s="1"/>
  <c r="J32" i="63"/>
  <c r="I32" i="63"/>
  <c r="H32" i="63"/>
  <c r="J37" i="63"/>
  <c r="I37" i="63"/>
  <c r="H37" i="63"/>
  <c r="J35" i="63"/>
  <c r="I35" i="63"/>
  <c r="H35" i="63"/>
  <c r="J34" i="63"/>
  <c r="I34" i="63"/>
  <c r="H34" i="63"/>
  <c r="F34" i="63" s="1"/>
  <c r="J33" i="63"/>
  <c r="I33" i="63"/>
  <c r="H33" i="63"/>
  <c r="J31" i="63"/>
  <c r="I31" i="63"/>
  <c r="H31" i="63"/>
  <c r="F31" i="63" s="1"/>
  <c r="J30" i="63"/>
  <c r="I30" i="63"/>
  <c r="H30" i="63"/>
  <c r="J19" i="63"/>
  <c r="I19" i="63"/>
  <c r="H19" i="63"/>
  <c r="J22" i="63"/>
  <c r="I22" i="63"/>
  <c r="H22" i="63"/>
  <c r="J21" i="63"/>
  <c r="I21" i="63"/>
  <c r="H21" i="63"/>
  <c r="F21" i="63" s="1"/>
  <c r="J20" i="63"/>
  <c r="I20" i="63"/>
  <c r="H20" i="63"/>
  <c r="J18" i="63"/>
  <c r="I18" i="63"/>
  <c r="H18" i="63"/>
  <c r="J17" i="63"/>
  <c r="I17" i="63"/>
  <c r="H17" i="63"/>
  <c r="F17" i="63" s="1"/>
  <c r="J16" i="63"/>
  <c r="I16" i="63"/>
  <c r="H16" i="63"/>
  <c r="J13" i="63"/>
  <c r="I13" i="63"/>
  <c r="H13" i="63"/>
  <c r="J15" i="63"/>
  <c r="I15" i="63"/>
  <c r="H15" i="63"/>
  <c r="J14" i="63"/>
  <c r="I14" i="63"/>
  <c r="H14" i="63"/>
  <c r="J12" i="63"/>
  <c r="I12" i="63"/>
  <c r="H12" i="63"/>
  <c r="J11" i="63"/>
  <c r="I11" i="63"/>
  <c r="H11" i="63"/>
  <c r="J10" i="63"/>
  <c r="I10" i="63"/>
  <c r="H10" i="63"/>
  <c r="J9" i="63"/>
  <c r="I9" i="63"/>
  <c r="H9" i="63"/>
  <c r="F9" i="63" s="1"/>
  <c r="J8" i="63"/>
  <c r="I8" i="63"/>
  <c r="H8" i="63"/>
  <c r="J7" i="63"/>
  <c r="I7" i="63"/>
  <c r="H7" i="63"/>
  <c r="J5" i="63"/>
  <c r="I5" i="63"/>
  <c r="H5" i="63"/>
  <c r="F5" i="63" s="1"/>
  <c r="J6" i="63"/>
  <c r="I6" i="63"/>
  <c r="H6" i="63"/>
  <c r="J3" i="63"/>
  <c r="I3" i="63"/>
  <c r="H3" i="63"/>
  <c r="J4" i="63"/>
  <c r="I4" i="63"/>
  <c r="H4" i="63"/>
  <c r="F4" i="63" s="1"/>
  <c r="J2" i="63"/>
  <c r="I2" i="63"/>
  <c r="H2" i="63"/>
  <c r="F2" i="63" s="1"/>
  <c r="J137" i="62"/>
  <c r="I137" i="62"/>
  <c r="H137" i="62"/>
  <c r="J136" i="62"/>
  <c r="I136" i="62"/>
  <c r="H136" i="62"/>
  <c r="F136" i="62" s="1"/>
  <c r="J132" i="62"/>
  <c r="I132" i="62"/>
  <c r="H132" i="62"/>
  <c r="F132" i="62" s="1"/>
  <c r="J135" i="62"/>
  <c r="I135" i="62"/>
  <c r="H135" i="62"/>
  <c r="J134" i="62"/>
  <c r="I134" i="62"/>
  <c r="H134" i="62"/>
  <c r="J133" i="62"/>
  <c r="I133" i="62"/>
  <c r="H133" i="62"/>
  <c r="J131" i="62"/>
  <c r="I131" i="62"/>
  <c r="H131" i="62"/>
  <c r="J130" i="62"/>
  <c r="I130" i="62"/>
  <c r="H130" i="62"/>
  <c r="F130" i="62" s="1"/>
  <c r="J129" i="62"/>
  <c r="I129" i="62"/>
  <c r="H129" i="62"/>
  <c r="J123" i="62"/>
  <c r="I123" i="62"/>
  <c r="H123" i="62"/>
  <c r="J124" i="62"/>
  <c r="I124" i="62"/>
  <c r="H124" i="62"/>
  <c r="J128" i="62"/>
  <c r="I128" i="62"/>
  <c r="H128" i="62"/>
  <c r="F128" i="62" s="1"/>
  <c r="J127" i="62"/>
  <c r="I127" i="62"/>
  <c r="H127" i="62"/>
  <c r="J125" i="62"/>
  <c r="I125" i="62"/>
  <c r="H125" i="62"/>
  <c r="J126" i="62"/>
  <c r="I126" i="62"/>
  <c r="H126" i="62"/>
  <c r="J122" i="62"/>
  <c r="I122" i="62"/>
  <c r="H122" i="62"/>
  <c r="J115" i="62"/>
  <c r="I115" i="62"/>
  <c r="H115" i="62"/>
  <c r="J121" i="62"/>
  <c r="I121" i="62"/>
  <c r="H121" i="62"/>
  <c r="F121" i="62" s="1"/>
  <c r="J120" i="62"/>
  <c r="I120" i="62"/>
  <c r="H120" i="62"/>
  <c r="J119" i="62"/>
  <c r="I119" i="62"/>
  <c r="H119" i="62"/>
  <c r="F119" i="62" s="1"/>
  <c r="J118" i="62"/>
  <c r="I118" i="62"/>
  <c r="H118" i="62"/>
  <c r="J117" i="62"/>
  <c r="I117" i="62"/>
  <c r="H117" i="62"/>
  <c r="J116" i="62"/>
  <c r="I116" i="62"/>
  <c r="H116" i="62"/>
  <c r="J110" i="62"/>
  <c r="I110" i="62"/>
  <c r="H110" i="62"/>
  <c r="J109" i="62"/>
  <c r="I109" i="62"/>
  <c r="H109" i="62"/>
  <c r="F109" i="62" s="1"/>
  <c r="J113" i="62"/>
  <c r="I113" i="62"/>
  <c r="H113" i="62"/>
  <c r="J112" i="62"/>
  <c r="I112" i="62"/>
  <c r="H112" i="62"/>
  <c r="J111" i="62"/>
  <c r="I111" i="62"/>
  <c r="H111" i="62"/>
  <c r="F111" i="62" s="1"/>
  <c r="J108" i="62"/>
  <c r="I108" i="62"/>
  <c r="H108" i="62"/>
  <c r="F108" i="62" s="1"/>
  <c r="J107" i="62"/>
  <c r="I107" i="62"/>
  <c r="H107" i="62"/>
  <c r="J106" i="62"/>
  <c r="I106" i="62"/>
  <c r="H106" i="62"/>
  <c r="J105" i="62"/>
  <c r="I105" i="62"/>
  <c r="H105" i="62"/>
  <c r="F105" i="62" s="1"/>
  <c r="J104" i="62"/>
  <c r="I104" i="62"/>
  <c r="H104" i="62"/>
  <c r="J103" i="62"/>
  <c r="I103" i="62"/>
  <c r="H103" i="62"/>
  <c r="F103" i="62" s="1"/>
  <c r="J102" i="62"/>
  <c r="I102" i="62"/>
  <c r="H102" i="62"/>
  <c r="J101" i="62"/>
  <c r="I101" i="62"/>
  <c r="H101" i="62"/>
  <c r="J100" i="62"/>
  <c r="I100" i="62"/>
  <c r="H100" i="62"/>
  <c r="F100" i="62" s="1"/>
  <c r="J99" i="62"/>
  <c r="I99" i="62"/>
  <c r="H99" i="62"/>
  <c r="J98" i="62"/>
  <c r="I98" i="62"/>
  <c r="H98" i="62"/>
  <c r="J97" i="62"/>
  <c r="I97" i="62"/>
  <c r="H97" i="62"/>
  <c r="J96" i="62"/>
  <c r="I96" i="62"/>
  <c r="H96" i="62"/>
  <c r="J95" i="62"/>
  <c r="I95" i="62"/>
  <c r="H95" i="62"/>
  <c r="J94" i="62"/>
  <c r="I94" i="62"/>
  <c r="H94" i="62"/>
  <c r="J93" i="62"/>
  <c r="I93" i="62"/>
  <c r="H93" i="62"/>
  <c r="J92" i="62"/>
  <c r="I92" i="62"/>
  <c r="H92" i="62"/>
  <c r="J91" i="62"/>
  <c r="I91" i="62"/>
  <c r="H91" i="62"/>
  <c r="F91" i="62" s="1"/>
  <c r="J90" i="62"/>
  <c r="I90" i="62"/>
  <c r="H90" i="62"/>
  <c r="J85" i="62"/>
  <c r="I85" i="62"/>
  <c r="H85" i="62"/>
  <c r="J89" i="62"/>
  <c r="I89" i="62"/>
  <c r="H89" i="62"/>
  <c r="J88" i="62"/>
  <c r="I88" i="62"/>
  <c r="H88" i="62"/>
  <c r="F88" i="62" s="1"/>
  <c r="J87" i="62"/>
  <c r="I87" i="62"/>
  <c r="H87" i="62"/>
  <c r="F87" i="62" s="1"/>
  <c r="J82" i="62"/>
  <c r="I82" i="62"/>
  <c r="H82" i="62"/>
  <c r="J86" i="62"/>
  <c r="I86" i="62"/>
  <c r="H86" i="62"/>
  <c r="J84" i="62"/>
  <c r="I84" i="62"/>
  <c r="H84" i="62"/>
  <c r="F84" i="62" s="1"/>
  <c r="J83" i="62"/>
  <c r="I83" i="62"/>
  <c r="H83" i="62"/>
  <c r="J81" i="62"/>
  <c r="I81" i="62"/>
  <c r="H81" i="62"/>
  <c r="J75" i="62"/>
  <c r="I75" i="62"/>
  <c r="H75" i="62"/>
  <c r="J80" i="62"/>
  <c r="I80" i="62"/>
  <c r="H80" i="62"/>
  <c r="J76" i="62"/>
  <c r="I76" i="62"/>
  <c r="H76" i="62"/>
  <c r="J79" i="62"/>
  <c r="I79" i="62"/>
  <c r="H79" i="62"/>
  <c r="J78" i="62"/>
  <c r="I78" i="62"/>
  <c r="H78" i="62"/>
  <c r="J77" i="62"/>
  <c r="I77" i="62"/>
  <c r="H77" i="62"/>
  <c r="J74" i="62"/>
  <c r="I74" i="62"/>
  <c r="H74" i="62"/>
  <c r="J73" i="62"/>
  <c r="I73" i="62"/>
  <c r="H73" i="62"/>
  <c r="J72" i="62"/>
  <c r="I72" i="62"/>
  <c r="H72" i="62"/>
  <c r="J68" i="62"/>
  <c r="I68" i="62"/>
  <c r="H68" i="62"/>
  <c r="J71" i="62"/>
  <c r="I71" i="62"/>
  <c r="H71" i="62"/>
  <c r="J70" i="62"/>
  <c r="I70" i="62"/>
  <c r="H70" i="62"/>
  <c r="F70" i="62" s="1"/>
  <c r="J69" i="62"/>
  <c r="I69" i="62"/>
  <c r="H69" i="62"/>
  <c r="J67" i="62"/>
  <c r="I67" i="62"/>
  <c r="H67" i="62"/>
  <c r="J66" i="62"/>
  <c r="I66" i="62"/>
  <c r="H66" i="62"/>
  <c r="J65" i="62"/>
  <c r="I65" i="62"/>
  <c r="H65" i="62"/>
  <c r="J64" i="62"/>
  <c r="I64" i="62"/>
  <c r="H64" i="62"/>
  <c r="J63" i="62"/>
  <c r="I63" i="62"/>
  <c r="H63" i="62"/>
  <c r="J62" i="62"/>
  <c r="I62" i="62"/>
  <c r="H62" i="62"/>
  <c r="J61" i="62"/>
  <c r="I61" i="62"/>
  <c r="H61" i="62"/>
  <c r="J60" i="62"/>
  <c r="I60" i="62"/>
  <c r="H60" i="62"/>
  <c r="J59" i="62"/>
  <c r="I59" i="62"/>
  <c r="H59" i="62"/>
  <c r="J58" i="62"/>
  <c r="I58" i="62"/>
  <c r="H58" i="62"/>
  <c r="F58" i="62" s="1"/>
  <c r="J57" i="62"/>
  <c r="I57" i="62"/>
  <c r="H57" i="62"/>
  <c r="F57" i="62" s="1"/>
  <c r="J56" i="62"/>
  <c r="I56" i="62"/>
  <c r="H56" i="62"/>
  <c r="F56" i="62" s="1"/>
  <c r="J55" i="62"/>
  <c r="I55" i="62"/>
  <c r="H55" i="62"/>
  <c r="J54" i="62"/>
  <c r="I54" i="62"/>
  <c r="H54" i="62"/>
  <c r="J53" i="62"/>
  <c r="I53" i="62"/>
  <c r="H53" i="62"/>
  <c r="J52" i="62"/>
  <c r="I52" i="62"/>
  <c r="H52" i="62"/>
  <c r="F52" i="62" s="1"/>
  <c r="J51" i="62"/>
  <c r="I51" i="62"/>
  <c r="H51" i="62"/>
  <c r="J50" i="62"/>
  <c r="I50" i="62"/>
  <c r="H50" i="62"/>
  <c r="J49" i="62"/>
  <c r="I49" i="62"/>
  <c r="H49" i="62"/>
  <c r="J48" i="62"/>
  <c r="I48" i="62"/>
  <c r="H48" i="62"/>
  <c r="J47" i="62"/>
  <c r="I47" i="62"/>
  <c r="H47" i="62"/>
  <c r="J46" i="62"/>
  <c r="I46" i="62"/>
  <c r="H46" i="62"/>
  <c r="J45" i="62"/>
  <c r="I45" i="62"/>
  <c r="H45" i="62"/>
  <c r="F45" i="62" s="1"/>
  <c r="J44" i="62"/>
  <c r="I44" i="62"/>
  <c r="H44" i="62"/>
  <c r="J43" i="62"/>
  <c r="I43" i="62"/>
  <c r="H43" i="62"/>
  <c r="J42" i="62"/>
  <c r="I42" i="62"/>
  <c r="H42" i="62"/>
  <c r="J41" i="62"/>
  <c r="I41" i="62"/>
  <c r="H41" i="62"/>
  <c r="F41" i="62" s="1"/>
  <c r="J40" i="62"/>
  <c r="I40" i="62"/>
  <c r="H40" i="62"/>
  <c r="J39" i="62"/>
  <c r="I39" i="62"/>
  <c r="H39" i="62"/>
  <c r="J38" i="62"/>
  <c r="I38" i="62"/>
  <c r="H38" i="62"/>
  <c r="J37" i="62"/>
  <c r="I37" i="62"/>
  <c r="H37" i="62"/>
  <c r="F37" i="62" s="1"/>
  <c r="J35" i="62"/>
  <c r="I35" i="62"/>
  <c r="H35" i="62"/>
  <c r="J34" i="62"/>
  <c r="I34" i="62"/>
  <c r="H34" i="62"/>
  <c r="J33" i="62"/>
  <c r="I33" i="62"/>
  <c r="H33" i="62"/>
  <c r="J32" i="62"/>
  <c r="I32" i="62"/>
  <c r="H32" i="62"/>
  <c r="F32" i="62" s="1"/>
  <c r="J31" i="62"/>
  <c r="I31" i="62"/>
  <c r="H31" i="62"/>
  <c r="J29" i="62"/>
  <c r="I29" i="62"/>
  <c r="H29" i="62"/>
  <c r="F29" i="62" s="1"/>
  <c r="J28" i="62"/>
  <c r="I28" i="62"/>
  <c r="H28" i="62"/>
  <c r="J27" i="62"/>
  <c r="I27" i="62"/>
  <c r="H27" i="62"/>
  <c r="F27" i="62" s="1"/>
  <c r="J26" i="62"/>
  <c r="I26" i="62"/>
  <c r="H26" i="62"/>
  <c r="F26" i="62" s="1"/>
  <c r="J20" i="62"/>
  <c r="I20" i="62"/>
  <c r="H20" i="62"/>
  <c r="J25" i="62"/>
  <c r="I25" i="62"/>
  <c r="H25" i="62"/>
  <c r="J24" i="62"/>
  <c r="I24" i="62"/>
  <c r="H24" i="62"/>
  <c r="J23" i="62"/>
  <c r="I23" i="62"/>
  <c r="H23" i="62"/>
  <c r="F23" i="62" s="1"/>
  <c r="J22" i="62"/>
  <c r="I22" i="62"/>
  <c r="H22" i="62"/>
  <c r="F22" i="62" s="1"/>
  <c r="J21" i="62"/>
  <c r="I21" i="62"/>
  <c r="H21" i="62"/>
  <c r="J19" i="62"/>
  <c r="I19" i="62"/>
  <c r="H19" i="62"/>
  <c r="J18" i="62"/>
  <c r="I18" i="62"/>
  <c r="H18" i="62"/>
  <c r="J11" i="62"/>
  <c r="I11" i="62"/>
  <c r="H11" i="62"/>
  <c r="J17" i="62"/>
  <c r="I17" i="62"/>
  <c r="H17" i="62"/>
  <c r="J16" i="62"/>
  <c r="I16" i="62"/>
  <c r="H16" i="62"/>
  <c r="J15" i="62"/>
  <c r="I15" i="62"/>
  <c r="H15" i="62"/>
  <c r="J14" i="62"/>
  <c r="I14" i="62"/>
  <c r="H14" i="62"/>
  <c r="F14" i="62" s="1"/>
  <c r="J13" i="62"/>
  <c r="I13" i="62"/>
  <c r="H13" i="62"/>
  <c r="J12" i="62"/>
  <c r="I12" i="62"/>
  <c r="H12" i="62"/>
  <c r="J10" i="62"/>
  <c r="I10" i="62"/>
  <c r="H10" i="62"/>
  <c r="F10" i="62" s="1"/>
  <c r="J3" i="62"/>
  <c r="I3" i="62"/>
  <c r="H3" i="62"/>
  <c r="J8" i="62"/>
  <c r="I8" i="62"/>
  <c r="H8" i="62"/>
  <c r="J7" i="62"/>
  <c r="I7" i="62"/>
  <c r="H7" i="62"/>
  <c r="J6" i="62"/>
  <c r="I6" i="62"/>
  <c r="H6" i="62"/>
  <c r="J9" i="62"/>
  <c r="I9" i="62"/>
  <c r="H9" i="62"/>
  <c r="J5" i="62"/>
  <c r="I5" i="62"/>
  <c r="H5" i="62"/>
  <c r="J4" i="62"/>
  <c r="I4" i="62"/>
  <c r="H4" i="62"/>
  <c r="J2" i="62"/>
  <c r="I2" i="62"/>
  <c r="H2" i="62"/>
  <c r="J81" i="61"/>
  <c r="I81" i="61"/>
  <c r="H81" i="61"/>
  <c r="J80" i="61"/>
  <c r="I80" i="61"/>
  <c r="H80" i="61"/>
  <c r="J79" i="61"/>
  <c r="I79" i="61"/>
  <c r="H79" i="61"/>
  <c r="J78" i="61"/>
  <c r="I78" i="61"/>
  <c r="H78" i="61"/>
  <c r="J77" i="61"/>
  <c r="I77" i="61"/>
  <c r="H77" i="61"/>
  <c r="J76" i="61"/>
  <c r="I76" i="61"/>
  <c r="H76" i="61"/>
  <c r="J73" i="61"/>
  <c r="I73" i="61"/>
  <c r="H73" i="61"/>
  <c r="J75" i="61"/>
  <c r="I75" i="61"/>
  <c r="H75" i="61"/>
  <c r="J74" i="61"/>
  <c r="I74" i="61"/>
  <c r="H74" i="61"/>
  <c r="J72" i="61"/>
  <c r="I72" i="61"/>
  <c r="H72" i="61"/>
  <c r="F72" i="61" s="1"/>
  <c r="J71" i="61"/>
  <c r="I71" i="61"/>
  <c r="H71" i="61"/>
  <c r="J70" i="61"/>
  <c r="I70" i="61"/>
  <c r="H70" i="61"/>
  <c r="J69" i="61"/>
  <c r="I69" i="61"/>
  <c r="H69" i="61"/>
  <c r="J57" i="61"/>
  <c r="I57" i="61"/>
  <c r="H57" i="61"/>
  <c r="J59" i="61"/>
  <c r="I59" i="61"/>
  <c r="H59" i="61"/>
  <c r="J58" i="61"/>
  <c r="I58" i="61"/>
  <c r="H58" i="61"/>
  <c r="J62" i="61"/>
  <c r="I62" i="61"/>
  <c r="H62" i="61"/>
  <c r="F62" i="61" s="1"/>
  <c r="J60" i="61"/>
  <c r="I60" i="61"/>
  <c r="H60" i="61"/>
  <c r="J56" i="61"/>
  <c r="I56" i="61"/>
  <c r="H56" i="61"/>
  <c r="J55" i="61"/>
  <c r="I55" i="61"/>
  <c r="H55" i="61"/>
  <c r="J43" i="61"/>
  <c r="I43" i="61"/>
  <c r="H43" i="61"/>
  <c r="J53" i="61"/>
  <c r="I53" i="61"/>
  <c r="H53" i="61"/>
  <c r="J52" i="61"/>
  <c r="I52" i="61"/>
  <c r="H52" i="61"/>
  <c r="J51" i="61"/>
  <c r="I51" i="61"/>
  <c r="H51" i="61"/>
  <c r="J50" i="61"/>
  <c r="I50" i="61"/>
  <c r="H50" i="61"/>
  <c r="F50" i="61" s="1"/>
  <c r="J49" i="61"/>
  <c r="I49" i="61"/>
  <c r="H49" i="61"/>
  <c r="J48" i="61"/>
  <c r="I48" i="61"/>
  <c r="H48" i="61"/>
  <c r="J42" i="61"/>
  <c r="I42" i="61"/>
  <c r="H42" i="61"/>
  <c r="J44" i="61"/>
  <c r="I44" i="61"/>
  <c r="H44" i="61"/>
  <c r="J47" i="61"/>
  <c r="I47" i="61"/>
  <c r="H47" i="61"/>
  <c r="J46" i="61"/>
  <c r="I46" i="61"/>
  <c r="H46" i="61"/>
  <c r="J45" i="61"/>
  <c r="I45" i="61"/>
  <c r="H45" i="61"/>
  <c r="F45" i="61" s="1"/>
  <c r="J35" i="61"/>
  <c r="I35" i="61"/>
  <c r="H35" i="61"/>
  <c r="J41" i="61"/>
  <c r="I41" i="61"/>
  <c r="H41" i="61"/>
  <c r="F41" i="61" s="1"/>
  <c r="J40" i="61"/>
  <c r="I40" i="61"/>
  <c r="H40" i="61"/>
  <c r="F40" i="61" s="1"/>
  <c r="J39" i="61"/>
  <c r="I39" i="61"/>
  <c r="H39" i="61"/>
  <c r="J38" i="61"/>
  <c r="I38" i="61"/>
  <c r="H38" i="61"/>
  <c r="F38" i="61" s="1"/>
  <c r="J37" i="61"/>
  <c r="I37" i="61"/>
  <c r="H37" i="61"/>
  <c r="J36" i="61"/>
  <c r="I36" i="61"/>
  <c r="H36" i="61"/>
  <c r="J34" i="61"/>
  <c r="I34" i="61"/>
  <c r="H34" i="61"/>
  <c r="J27" i="61"/>
  <c r="I27" i="61"/>
  <c r="H27" i="61"/>
  <c r="J30" i="61"/>
  <c r="I30" i="61"/>
  <c r="H30" i="61"/>
  <c r="J33" i="61"/>
  <c r="I33" i="61"/>
  <c r="H33" i="61"/>
  <c r="J32" i="61"/>
  <c r="I32" i="61"/>
  <c r="H32" i="61"/>
  <c r="J31" i="61"/>
  <c r="I31" i="61"/>
  <c r="H31" i="61"/>
  <c r="J29" i="61"/>
  <c r="I29" i="61"/>
  <c r="H29" i="61"/>
  <c r="J28" i="61"/>
  <c r="I28" i="61"/>
  <c r="H28" i="61"/>
  <c r="J26" i="61"/>
  <c r="I26" i="61"/>
  <c r="H26" i="61"/>
  <c r="J21" i="61"/>
  <c r="I21" i="61"/>
  <c r="H21" i="61"/>
  <c r="F21" i="61" s="1"/>
  <c r="J25" i="61"/>
  <c r="I25" i="61"/>
  <c r="H25" i="61"/>
  <c r="J24" i="61"/>
  <c r="I24" i="61"/>
  <c r="H24" i="61"/>
  <c r="J23" i="61"/>
  <c r="I23" i="61"/>
  <c r="H23" i="61"/>
  <c r="J22" i="61"/>
  <c r="I22" i="61"/>
  <c r="H22" i="61"/>
  <c r="J20" i="61"/>
  <c r="I20" i="61"/>
  <c r="H20" i="61"/>
  <c r="F20" i="61" s="1"/>
  <c r="J19" i="61"/>
  <c r="I19" i="61"/>
  <c r="H19" i="61"/>
  <c r="F19" i="61" s="1"/>
  <c r="J16" i="61"/>
  <c r="I16" i="61"/>
  <c r="H16" i="61"/>
  <c r="J18" i="61"/>
  <c r="I18" i="61"/>
  <c r="H18" i="61"/>
  <c r="J11" i="61"/>
  <c r="I11" i="61"/>
  <c r="H11" i="61"/>
  <c r="J12" i="61"/>
  <c r="I12" i="61"/>
  <c r="H12" i="61"/>
  <c r="F12" i="61" s="1"/>
  <c r="J17" i="61"/>
  <c r="I17" i="61"/>
  <c r="H17" i="61"/>
  <c r="J15" i="61"/>
  <c r="I15" i="61"/>
  <c r="H15" i="61"/>
  <c r="J14" i="61"/>
  <c r="I14" i="61"/>
  <c r="H14" i="61"/>
  <c r="J8" i="61"/>
  <c r="I8" i="61"/>
  <c r="H8" i="61"/>
  <c r="J10" i="61"/>
  <c r="I10" i="61"/>
  <c r="H10" i="61"/>
  <c r="J13" i="61"/>
  <c r="I13" i="61"/>
  <c r="H13" i="61"/>
  <c r="J9" i="61"/>
  <c r="I9" i="61"/>
  <c r="H9" i="61"/>
  <c r="F9" i="61" s="1"/>
  <c r="J7" i="61"/>
  <c r="I7" i="61"/>
  <c r="H7" i="61"/>
  <c r="J6" i="61"/>
  <c r="I6" i="61"/>
  <c r="H6" i="61"/>
  <c r="J5" i="61"/>
  <c r="I5" i="61"/>
  <c r="H5" i="61"/>
  <c r="J4" i="61"/>
  <c r="I4" i="61"/>
  <c r="H4" i="61"/>
  <c r="J3" i="61"/>
  <c r="I3" i="61"/>
  <c r="H3" i="61"/>
  <c r="J2" i="61"/>
  <c r="I2" i="61"/>
  <c r="H2" i="61"/>
  <c r="J197" i="61"/>
  <c r="I197" i="61"/>
  <c r="H197" i="61"/>
  <c r="J202" i="61"/>
  <c r="I202" i="61"/>
  <c r="H202" i="61"/>
  <c r="J201" i="61"/>
  <c r="I201" i="61"/>
  <c r="H201" i="61"/>
  <c r="J200" i="61"/>
  <c r="I200" i="61"/>
  <c r="H200" i="61"/>
  <c r="F200" i="61" s="1"/>
  <c r="J199" i="61"/>
  <c r="I199" i="61"/>
  <c r="H199" i="61"/>
  <c r="J198" i="61"/>
  <c r="I198" i="61"/>
  <c r="H198" i="61"/>
  <c r="J196" i="61"/>
  <c r="I196" i="61"/>
  <c r="H196" i="61"/>
  <c r="J195" i="61"/>
  <c r="I195" i="61"/>
  <c r="H195" i="61"/>
  <c r="J191" i="61"/>
  <c r="I191" i="61"/>
  <c r="H191" i="61"/>
  <c r="J189" i="61"/>
  <c r="I189" i="61"/>
  <c r="H189" i="61"/>
  <c r="F189" i="61" s="1"/>
  <c r="J194" i="61"/>
  <c r="I194" i="61"/>
  <c r="H194" i="61"/>
  <c r="J193" i="61"/>
  <c r="I193" i="61"/>
  <c r="H193" i="61"/>
  <c r="J192" i="61"/>
  <c r="I192" i="61"/>
  <c r="H192" i="61"/>
  <c r="J190" i="61"/>
  <c r="I190" i="61"/>
  <c r="H190" i="61"/>
  <c r="J188" i="61"/>
  <c r="I188" i="61"/>
  <c r="H188" i="61"/>
  <c r="J187" i="61"/>
  <c r="I187" i="61"/>
  <c r="H187" i="61"/>
  <c r="F187" i="61" s="1"/>
  <c r="J180" i="61"/>
  <c r="I180" i="61"/>
  <c r="H180" i="61"/>
  <c r="J183" i="61"/>
  <c r="I183" i="61"/>
  <c r="H183" i="61"/>
  <c r="J182" i="61"/>
  <c r="I182" i="61"/>
  <c r="H182" i="61"/>
  <c r="J186" i="61"/>
  <c r="I186" i="61"/>
  <c r="H186" i="61"/>
  <c r="J185" i="61"/>
  <c r="I185" i="61"/>
  <c r="H185" i="61"/>
  <c r="J184" i="61"/>
  <c r="I184" i="61"/>
  <c r="H184" i="61"/>
  <c r="J181" i="61"/>
  <c r="I181" i="61"/>
  <c r="H181" i="61"/>
  <c r="J179" i="61"/>
  <c r="I179" i="61"/>
  <c r="H179" i="61"/>
  <c r="J175" i="61"/>
  <c r="I175" i="61"/>
  <c r="H175" i="61"/>
  <c r="J176" i="61"/>
  <c r="I176" i="61"/>
  <c r="H176" i="61"/>
  <c r="J173" i="61"/>
  <c r="I173" i="61"/>
  <c r="H173" i="61"/>
  <c r="J178" i="61"/>
  <c r="I178" i="61"/>
  <c r="H178" i="61"/>
  <c r="J177" i="61"/>
  <c r="I177" i="61"/>
  <c r="H177" i="61"/>
  <c r="J174" i="61"/>
  <c r="I174" i="61"/>
  <c r="H174" i="61"/>
  <c r="J172" i="61"/>
  <c r="I172" i="61"/>
  <c r="H172" i="61"/>
  <c r="J171" i="61"/>
  <c r="I171" i="61"/>
  <c r="H171" i="61"/>
  <c r="J167" i="61"/>
  <c r="I167" i="61"/>
  <c r="H167" i="61"/>
  <c r="F167" i="61" s="1"/>
  <c r="J170" i="61"/>
  <c r="I170" i="61"/>
  <c r="H170" i="61"/>
  <c r="J169" i="61"/>
  <c r="I169" i="61"/>
  <c r="H169" i="61"/>
  <c r="F169" i="61" s="1"/>
  <c r="J168" i="61"/>
  <c r="I168" i="61"/>
  <c r="H168" i="61"/>
  <c r="J166" i="61"/>
  <c r="I166" i="61"/>
  <c r="H166" i="61"/>
  <c r="J165" i="61"/>
  <c r="I165" i="61"/>
  <c r="H165" i="61"/>
  <c r="J164" i="61"/>
  <c r="I164" i="61"/>
  <c r="H164" i="61"/>
  <c r="J160" i="61"/>
  <c r="I160" i="61"/>
  <c r="H160" i="61"/>
  <c r="J163" i="61"/>
  <c r="I163" i="61"/>
  <c r="H163" i="61"/>
  <c r="J162" i="61"/>
  <c r="I162" i="61"/>
  <c r="H162" i="61"/>
  <c r="J161" i="61"/>
  <c r="I161" i="61"/>
  <c r="H161" i="61"/>
  <c r="J159" i="61"/>
  <c r="I159" i="61"/>
  <c r="H159" i="61"/>
  <c r="J158" i="61"/>
  <c r="I158" i="61"/>
  <c r="H158" i="61"/>
  <c r="J157" i="61"/>
  <c r="I157" i="61"/>
  <c r="H157" i="61"/>
  <c r="J152" i="61"/>
  <c r="I152" i="61"/>
  <c r="H152" i="61"/>
  <c r="J154" i="61"/>
  <c r="I154" i="61"/>
  <c r="H154" i="61"/>
  <c r="J156" i="61"/>
  <c r="I156" i="61"/>
  <c r="H156" i="61"/>
  <c r="J155" i="61"/>
  <c r="I155" i="61"/>
  <c r="H155" i="61"/>
  <c r="J153" i="61"/>
  <c r="I153" i="61"/>
  <c r="H153" i="61"/>
  <c r="J151" i="61"/>
  <c r="I151" i="61"/>
  <c r="H151" i="61"/>
  <c r="J150" i="61"/>
  <c r="I150" i="61"/>
  <c r="H150" i="61"/>
  <c r="J144" i="61"/>
  <c r="I144" i="61"/>
  <c r="H144" i="61"/>
  <c r="J149" i="61"/>
  <c r="I149" i="61"/>
  <c r="H149" i="61"/>
  <c r="J148" i="61"/>
  <c r="I148" i="61"/>
  <c r="H148" i="61"/>
  <c r="J147" i="61"/>
  <c r="I147" i="61"/>
  <c r="H147" i="61"/>
  <c r="J146" i="61"/>
  <c r="I146" i="61"/>
  <c r="H146" i="61"/>
  <c r="F146" i="61" s="1"/>
  <c r="J145" i="61"/>
  <c r="I145" i="61"/>
  <c r="H145" i="61"/>
  <c r="F145" i="61" s="1"/>
  <c r="J143" i="61"/>
  <c r="I143" i="61"/>
  <c r="H143" i="61"/>
  <c r="J142" i="61"/>
  <c r="I142" i="61"/>
  <c r="H142" i="61"/>
  <c r="J141" i="61"/>
  <c r="I141" i="61"/>
  <c r="H141" i="61"/>
  <c r="F141" i="61" s="1"/>
  <c r="J140" i="61"/>
  <c r="I140" i="61"/>
  <c r="H140" i="61"/>
  <c r="J139" i="61"/>
  <c r="I139" i="61"/>
  <c r="H139" i="61"/>
  <c r="F139" i="61" s="1"/>
  <c r="J138" i="61"/>
  <c r="I138" i="61"/>
  <c r="H138" i="61"/>
  <c r="F138" i="61" s="1"/>
  <c r="J137" i="61"/>
  <c r="I137" i="61"/>
  <c r="H137" i="61"/>
  <c r="J136" i="61"/>
  <c r="I136" i="61"/>
  <c r="H136" i="61"/>
  <c r="J135" i="61"/>
  <c r="I135" i="61"/>
  <c r="H135" i="61"/>
  <c r="F135" i="61" s="1"/>
  <c r="J134" i="61"/>
  <c r="I134" i="61"/>
  <c r="H134" i="61"/>
  <c r="F134" i="61" s="1"/>
  <c r="J133" i="61"/>
  <c r="I133" i="61"/>
  <c r="H133" i="61"/>
  <c r="F133" i="61" s="1"/>
  <c r="J132" i="61"/>
  <c r="I132" i="61"/>
  <c r="H132" i="61"/>
  <c r="J131" i="61"/>
  <c r="I131" i="61"/>
  <c r="H131" i="61"/>
  <c r="F131" i="61" s="1"/>
  <c r="J125" i="61"/>
  <c r="I125" i="61"/>
  <c r="H125" i="61"/>
  <c r="J130" i="61"/>
  <c r="I130" i="61"/>
  <c r="H130" i="61"/>
  <c r="J126" i="61"/>
  <c r="I126" i="61"/>
  <c r="H126" i="61"/>
  <c r="J129" i="61"/>
  <c r="I129" i="61"/>
  <c r="H129" i="61"/>
  <c r="J128" i="61"/>
  <c r="I128" i="61"/>
  <c r="H128" i="61"/>
  <c r="J127" i="61"/>
  <c r="I127" i="61"/>
  <c r="H127" i="61"/>
  <c r="J124" i="61"/>
  <c r="I124" i="61"/>
  <c r="H124" i="61"/>
  <c r="J123" i="61"/>
  <c r="I123" i="61"/>
  <c r="H123" i="61"/>
  <c r="F123" i="61" s="1"/>
  <c r="J122" i="61"/>
  <c r="I122" i="61"/>
  <c r="H122" i="61"/>
  <c r="J119" i="61"/>
  <c r="I119" i="61"/>
  <c r="H119" i="61"/>
  <c r="J121" i="61"/>
  <c r="I121" i="61"/>
  <c r="H121" i="61"/>
  <c r="J120" i="61"/>
  <c r="I120" i="61"/>
  <c r="H120" i="61"/>
  <c r="F120" i="61" s="1"/>
  <c r="J118" i="61"/>
  <c r="I118" i="61"/>
  <c r="H118" i="61"/>
  <c r="J117" i="61"/>
  <c r="I117" i="61"/>
  <c r="H117" i="61"/>
  <c r="J116" i="61"/>
  <c r="I116" i="61"/>
  <c r="H116" i="61"/>
  <c r="J115" i="61"/>
  <c r="I115" i="61"/>
  <c r="H115" i="61"/>
  <c r="F115" i="61" s="1"/>
  <c r="J25" i="60"/>
  <c r="I25" i="60"/>
  <c r="H25" i="60"/>
  <c r="J24" i="60"/>
  <c r="I24" i="60"/>
  <c r="H24" i="60"/>
  <c r="J23" i="60"/>
  <c r="I23" i="60"/>
  <c r="H23" i="60"/>
  <c r="J22" i="60"/>
  <c r="I22" i="60"/>
  <c r="H22" i="60"/>
  <c r="J21" i="60"/>
  <c r="I21" i="60"/>
  <c r="H21" i="60"/>
  <c r="J20" i="60"/>
  <c r="I20" i="60"/>
  <c r="H20" i="60"/>
  <c r="J19" i="60"/>
  <c r="I19" i="60"/>
  <c r="H19" i="60"/>
  <c r="J18" i="60"/>
  <c r="I18" i="60"/>
  <c r="H18" i="60"/>
  <c r="J17" i="60"/>
  <c r="I17" i="60"/>
  <c r="H17" i="60"/>
  <c r="J16" i="60"/>
  <c r="I16" i="60"/>
  <c r="H16" i="60"/>
  <c r="J15" i="60"/>
  <c r="I15" i="60"/>
  <c r="H15" i="60"/>
  <c r="F15" i="60" s="1"/>
  <c r="J14" i="60"/>
  <c r="I14" i="60"/>
  <c r="H14" i="60"/>
  <c r="F14" i="60" s="1"/>
  <c r="J13" i="60"/>
  <c r="I13" i="60"/>
  <c r="H13" i="60"/>
  <c r="J12" i="60"/>
  <c r="I12" i="60"/>
  <c r="H12" i="60"/>
  <c r="J11" i="60"/>
  <c r="I11" i="60"/>
  <c r="H11" i="60"/>
  <c r="J10" i="60"/>
  <c r="I10" i="60"/>
  <c r="H10" i="60"/>
  <c r="J9" i="60"/>
  <c r="I9" i="60"/>
  <c r="H9" i="60"/>
  <c r="F9" i="60" s="1"/>
  <c r="J8" i="60"/>
  <c r="I8" i="60"/>
  <c r="H8" i="60"/>
  <c r="J7" i="60"/>
  <c r="I7" i="60"/>
  <c r="H7" i="60"/>
  <c r="J6" i="60"/>
  <c r="I6" i="60"/>
  <c r="H6" i="60"/>
  <c r="F6" i="60" s="1"/>
  <c r="J5" i="60"/>
  <c r="I5" i="60"/>
  <c r="H5" i="60"/>
  <c r="J4" i="60"/>
  <c r="I4" i="60"/>
  <c r="H4" i="60"/>
  <c r="J3" i="60"/>
  <c r="I3" i="60"/>
  <c r="H3" i="60"/>
  <c r="J2" i="60"/>
  <c r="I2" i="60"/>
  <c r="H2" i="60"/>
  <c r="J133" i="59"/>
  <c r="I133" i="59"/>
  <c r="H133" i="59"/>
  <c r="J137" i="59"/>
  <c r="I137" i="59"/>
  <c r="H137" i="59"/>
  <c r="J136" i="59"/>
  <c r="I136" i="59"/>
  <c r="H136" i="59"/>
  <c r="J138" i="59"/>
  <c r="I138" i="59"/>
  <c r="H138" i="59"/>
  <c r="J135" i="59"/>
  <c r="I135" i="59"/>
  <c r="H135" i="59"/>
  <c r="J134" i="59"/>
  <c r="I134" i="59"/>
  <c r="H134" i="59"/>
  <c r="J132" i="59"/>
  <c r="I132" i="59"/>
  <c r="H132" i="59"/>
  <c r="F132" i="59" s="1"/>
  <c r="J130" i="59"/>
  <c r="I130" i="59"/>
  <c r="H130" i="59"/>
  <c r="J129" i="59"/>
  <c r="I129" i="59"/>
  <c r="H129" i="59"/>
  <c r="J128" i="59"/>
  <c r="I128" i="59"/>
  <c r="H128" i="59"/>
  <c r="J127" i="59"/>
  <c r="I127" i="59"/>
  <c r="H127" i="59"/>
  <c r="J125" i="59"/>
  <c r="I125" i="59"/>
  <c r="H125" i="59"/>
  <c r="J124" i="59"/>
  <c r="I124" i="59"/>
  <c r="H124" i="59"/>
  <c r="J123" i="59"/>
  <c r="I123" i="59"/>
  <c r="H123" i="59"/>
  <c r="F123" i="59" s="1"/>
  <c r="J119" i="59"/>
  <c r="I119" i="59"/>
  <c r="H119" i="59"/>
  <c r="J120" i="59"/>
  <c r="I120" i="59"/>
  <c r="H120" i="59"/>
  <c r="J121" i="59"/>
  <c r="I121" i="59"/>
  <c r="H121" i="59"/>
  <c r="J122" i="59"/>
  <c r="I122" i="59"/>
  <c r="H122" i="59"/>
  <c r="J117" i="59"/>
  <c r="I117" i="59"/>
  <c r="H117" i="59"/>
  <c r="J118" i="59"/>
  <c r="I118" i="59"/>
  <c r="H118" i="59"/>
  <c r="J116" i="59"/>
  <c r="I116" i="59"/>
  <c r="H116" i="59"/>
  <c r="J115" i="59"/>
  <c r="I115" i="59"/>
  <c r="H115" i="59"/>
  <c r="F115" i="59" s="1"/>
  <c r="J109" i="59"/>
  <c r="I109" i="59"/>
  <c r="H109" i="59"/>
  <c r="J114" i="59"/>
  <c r="I114" i="59"/>
  <c r="H114" i="59"/>
  <c r="J113" i="59"/>
  <c r="I113" i="59"/>
  <c r="H113" i="59"/>
  <c r="J112" i="59"/>
  <c r="I112" i="59"/>
  <c r="H112" i="59"/>
  <c r="F112" i="59" s="1"/>
  <c r="J111" i="59"/>
  <c r="I111" i="59"/>
  <c r="H111" i="59"/>
  <c r="J110" i="59"/>
  <c r="I110" i="59"/>
  <c r="H110" i="59"/>
  <c r="J108" i="59"/>
  <c r="I108" i="59"/>
  <c r="H108" i="59"/>
  <c r="J104" i="59"/>
  <c r="I104" i="59"/>
  <c r="H104" i="59"/>
  <c r="J102" i="59"/>
  <c r="I102" i="59"/>
  <c r="H102" i="59"/>
  <c r="J107" i="59"/>
  <c r="I107" i="59"/>
  <c r="H107" i="59"/>
  <c r="J106" i="59"/>
  <c r="I106" i="59"/>
  <c r="H106" i="59"/>
  <c r="J105" i="59"/>
  <c r="I105" i="59"/>
  <c r="H105" i="59"/>
  <c r="J103" i="59"/>
  <c r="I103" i="59"/>
  <c r="H103" i="59"/>
  <c r="F103" i="59" s="1"/>
  <c r="J101" i="59"/>
  <c r="I101" i="59"/>
  <c r="H101" i="59"/>
  <c r="J97" i="59"/>
  <c r="I97" i="59"/>
  <c r="H97" i="59"/>
  <c r="J100" i="59"/>
  <c r="I100" i="59"/>
  <c r="H100" i="59"/>
  <c r="J99" i="59"/>
  <c r="I99" i="59"/>
  <c r="H99" i="59"/>
  <c r="F99" i="59" s="1"/>
  <c r="J98" i="59"/>
  <c r="I98" i="59"/>
  <c r="H98" i="59"/>
  <c r="J96" i="59"/>
  <c r="I96" i="59"/>
  <c r="H96" i="59"/>
  <c r="J95" i="59"/>
  <c r="I95" i="59"/>
  <c r="H95" i="59"/>
  <c r="J93" i="59"/>
  <c r="I93" i="59"/>
  <c r="H93" i="59"/>
  <c r="F93" i="59" s="1"/>
  <c r="J85" i="59"/>
  <c r="I85" i="59"/>
  <c r="H85" i="59"/>
  <c r="J92" i="59"/>
  <c r="I92" i="59"/>
  <c r="H92" i="59"/>
  <c r="F92" i="59" s="1"/>
  <c r="J91" i="59"/>
  <c r="I91" i="59"/>
  <c r="H91" i="59"/>
  <c r="J90" i="59"/>
  <c r="I90" i="59"/>
  <c r="H90" i="59"/>
  <c r="J89" i="59"/>
  <c r="I89" i="59"/>
  <c r="H89" i="59"/>
  <c r="J88" i="59"/>
  <c r="I88" i="59"/>
  <c r="H88" i="59"/>
  <c r="F88" i="59" s="1"/>
  <c r="J87" i="59"/>
  <c r="I87" i="59"/>
  <c r="H87" i="59"/>
  <c r="J86" i="59"/>
  <c r="I86" i="59"/>
  <c r="H86" i="59"/>
  <c r="J84" i="59"/>
  <c r="I84" i="59"/>
  <c r="H84" i="59"/>
  <c r="J83" i="59"/>
  <c r="I83" i="59"/>
  <c r="H83" i="59"/>
  <c r="F83" i="59" s="1"/>
  <c r="J82" i="59"/>
  <c r="I82" i="59"/>
  <c r="H82" i="59"/>
  <c r="J81" i="59"/>
  <c r="I81" i="59"/>
  <c r="H81" i="59"/>
  <c r="J80" i="59"/>
  <c r="I80" i="59"/>
  <c r="H80" i="59"/>
  <c r="J79" i="59"/>
  <c r="I79" i="59"/>
  <c r="H79" i="59"/>
  <c r="J78" i="59"/>
  <c r="I78" i="59"/>
  <c r="H78" i="59"/>
  <c r="J77" i="59"/>
  <c r="I77" i="59"/>
  <c r="H77" i="59"/>
  <c r="J76" i="59"/>
  <c r="I76" i="59"/>
  <c r="H76" i="59"/>
  <c r="J75" i="59"/>
  <c r="I75" i="59"/>
  <c r="H75" i="59"/>
  <c r="J74" i="59"/>
  <c r="I74" i="59"/>
  <c r="H74" i="59"/>
  <c r="J73" i="59"/>
  <c r="I73" i="59"/>
  <c r="H73" i="59"/>
  <c r="J72" i="59"/>
  <c r="I72" i="59"/>
  <c r="H72" i="59"/>
  <c r="J71" i="59"/>
  <c r="I71" i="59"/>
  <c r="H71" i="59"/>
  <c r="F71" i="59" s="1"/>
  <c r="J70" i="59"/>
  <c r="I70" i="59"/>
  <c r="H70" i="59"/>
  <c r="J69" i="59"/>
  <c r="I69" i="59"/>
  <c r="H69" i="59"/>
  <c r="J68" i="59"/>
  <c r="I68" i="59"/>
  <c r="H68" i="59"/>
  <c r="J67" i="59"/>
  <c r="I67" i="59"/>
  <c r="H67" i="59"/>
  <c r="J66" i="59"/>
  <c r="I66" i="59"/>
  <c r="H66" i="59"/>
  <c r="F66" i="59" s="1"/>
  <c r="J65" i="59"/>
  <c r="I65" i="59"/>
  <c r="H65" i="59"/>
  <c r="J64" i="59"/>
  <c r="I64" i="59"/>
  <c r="H64" i="59"/>
  <c r="J63" i="59"/>
  <c r="I63" i="59"/>
  <c r="H63" i="59"/>
  <c r="J62" i="59"/>
  <c r="I62" i="59"/>
  <c r="H62" i="59"/>
  <c r="J61" i="59"/>
  <c r="I61" i="59"/>
  <c r="H61" i="59"/>
  <c r="J60" i="59"/>
  <c r="I60" i="59"/>
  <c r="H60" i="59"/>
  <c r="J59" i="59"/>
  <c r="I59" i="59"/>
  <c r="H59" i="59"/>
  <c r="F59" i="59" s="1"/>
  <c r="J58" i="59"/>
  <c r="I58" i="59"/>
  <c r="H58" i="59"/>
  <c r="J50" i="59"/>
  <c r="I50" i="59"/>
  <c r="H50" i="59"/>
  <c r="J49" i="59"/>
  <c r="I49" i="59"/>
  <c r="H49" i="59"/>
  <c r="J48" i="59"/>
  <c r="I48" i="59"/>
  <c r="H48" i="59"/>
  <c r="J47" i="59"/>
  <c r="I47" i="59"/>
  <c r="H47" i="59"/>
  <c r="J46" i="59"/>
  <c r="I46" i="59"/>
  <c r="H46" i="59"/>
  <c r="J45" i="59"/>
  <c r="I45" i="59"/>
  <c r="H45" i="59"/>
  <c r="J44" i="59"/>
  <c r="I44" i="59"/>
  <c r="H44" i="59"/>
  <c r="J39" i="59"/>
  <c r="I39" i="59"/>
  <c r="H39" i="59"/>
  <c r="J43" i="59"/>
  <c r="I43" i="59"/>
  <c r="H43" i="59"/>
  <c r="J42" i="59"/>
  <c r="I42" i="59"/>
  <c r="H42" i="59"/>
  <c r="J41" i="59"/>
  <c r="I41" i="59"/>
  <c r="H41" i="59"/>
  <c r="J40" i="59"/>
  <c r="I40" i="59"/>
  <c r="H40" i="59"/>
  <c r="J38" i="59"/>
  <c r="I38" i="59"/>
  <c r="H38" i="59"/>
  <c r="F38" i="59" s="1"/>
  <c r="J37" i="59"/>
  <c r="I37" i="59"/>
  <c r="H37" i="59"/>
  <c r="F37" i="59" s="1"/>
  <c r="J36" i="59"/>
  <c r="I36" i="59"/>
  <c r="H36" i="59"/>
  <c r="J35" i="59"/>
  <c r="I35" i="59"/>
  <c r="H35" i="59"/>
  <c r="J34" i="59"/>
  <c r="I34" i="59"/>
  <c r="H34" i="59"/>
  <c r="J33" i="59"/>
  <c r="I33" i="59"/>
  <c r="H33" i="59"/>
  <c r="F33" i="59" s="1"/>
  <c r="J32" i="59"/>
  <c r="I32" i="59"/>
  <c r="H32" i="59"/>
  <c r="J31" i="59"/>
  <c r="I31" i="59"/>
  <c r="H31" i="59"/>
  <c r="J30" i="59"/>
  <c r="I30" i="59"/>
  <c r="H30" i="59"/>
  <c r="J29" i="59"/>
  <c r="I29" i="59"/>
  <c r="H29" i="59"/>
  <c r="J28" i="59"/>
  <c r="I28" i="59"/>
  <c r="H28" i="59"/>
  <c r="J27" i="59"/>
  <c r="I27" i="59"/>
  <c r="H27" i="59"/>
  <c r="J26" i="59"/>
  <c r="I26" i="59"/>
  <c r="H26" i="59"/>
  <c r="J25" i="59"/>
  <c r="I25" i="59"/>
  <c r="H25" i="59"/>
  <c r="J24" i="59"/>
  <c r="I24" i="59"/>
  <c r="H24" i="59"/>
  <c r="J23" i="59"/>
  <c r="I23" i="59"/>
  <c r="H23" i="59"/>
  <c r="J19" i="59"/>
  <c r="I19" i="59"/>
  <c r="H19" i="59"/>
  <c r="J22" i="59"/>
  <c r="I22" i="59"/>
  <c r="H22" i="59"/>
  <c r="J21" i="59"/>
  <c r="I21" i="59"/>
  <c r="H21" i="59"/>
  <c r="J20" i="59"/>
  <c r="I20" i="59"/>
  <c r="H20" i="59"/>
  <c r="J18" i="59"/>
  <c r="I18" i="59"/>
  <c r="H18" i="59"/>
  <c r="J17" i="59"/>
  <c r="I17" i="59"/>
  <c r="H17" i="59"/>
  <c r="J16" i="59"/>
  <c r="I16" i="59"/>
  <c r="H16" i="59"/>
  <c r="F16" i="59" s="1"/>
  <c r="J15" i="59"/>
  <c r="I15" i="59"/>
  <c r="H15" i="59"/>
  <c r="J14" i="59"/>
  <c r="I14" i="59"/>
  <c r="H14" i="59"/>
  <c r="J13" i="59"/>
  <c r="I13" i="59"/>
  <c r="H13" i="59"/>
  <c r="J12" i="59"/>
  <c r="I12" i="59"/>
  <c r="H12" i="59"/>
  <c r="J11" i="59"/>
  <c r="I11" i="59"/>
  <c r="H11" i="59"/>
  <c r="J10" i="59"/>
  <c r="I10" i="59"/>
  <c r="H10" i="59"/>
  <c r="J4" i="59"/>
  <c r="I4" i="59"/>
  <c r="H4" i="59"/>
  <c r="F4" i="59" s="1"/>
  <c r="J8" i="59"/>
  <c r="I8" i="59"/>
  <c r="H8" i="59"/>
  <c r="F8" i="59" s="1"/>
  <c r="J5" i="59"/>
  <c r="I5" i="59"/>
  <c r="H5" i="59"/>
  <c r="J9" i="59"/>
  <c r="I9" i="59"/>
  <c r="H9" i="59"/>
  <c r="J7" i="59"/>
  <c r="I7" i="59"/>
  <c r="H7" i="59"/>
  <c r="J6" i="59"/>
  <c r="I6" i="59"/>
  <c r="H6" i="59"/>
  <c r="J3" i="59"/>
  <c r="I3" i="59"/>
  <c r="H3" i="59"/>
  <c r="J2" i="59"/>
  <c r="I2" i="59"/>
  <c r="H2" i="59"/>
  <c r="J61" i="58"/>
  <c r="I61" i="58"/>
  <c r="H61" i="58"/>
  <c r="J64" i="58"/>
  <c r="I64" i="58"/>
  <c r="H64" i="58"/>
  <c r="J66" i="58"/>
  <c r="I66" i="58"/>
  <c r="H66" i="58"/>
  <c r="J65" i="58"/>
  <c r="I65" i="58"/>
  <c r="H65" i="58"/>
  <c r="J63" i="58"/>
  <c r="I63" i="58"/>
  <c r="H63" i="58"/>
  <c r="J62" i="58"/>
  <c r="I62" i="58"/>
  <c r="H62" i="58"/>
  <c r="J60" i="58"/>
  <c r="I60" i="58"/>
  <c r="H60" i="58"/>
  <c r="J59" i="58"/>
  <c r="I59" i="58"/>
  <c r="H59" i="58"/>
  <c r="J54" i="58"/>
  <c r="I54" i="58"/>
  <c r="H54" i="58"/>
  <c r="J53" i="58"/>
  <c r="I53" i="58"/>
  <c r="H53" i="58"/>
  <c r="F53" i="58" s="1"/>
  <c r="J55" i="58"/>
  <c r="I55" i="58"/>
  <c r="H55" i="58"/>
  <c r="J58" i="58"/>
  <c r="I58" i="58"/>
  <c r="H58" i="58"/>
  <c r="F58" i="58" s="1"/>
  <c r="J57" i="58"/>
  <c r="I57" i="58"/>
  <c r="H57" i="58"/>
  <c r="J56" i="58"/>
  <c r="I56" i="58"/>
  <c r="H56" i="58"/>
  <c r="J52" i="58"/>
  <c r="I52" i="58"/>
  <c r="H52" i="58"/>
  <c r="J48" i="58"/>
  <c r="I48" i="58"/>
  <c r="H48" i="58"/>
  <c r="I51" i="58"/>
  <c r="H51" i="58"/>
  <c r="J43" i="58"/>
  <c r="I43" i="58"/>
  <c r="H43" i="58"/>
  <c r="J49" i="58"/>
  <c r="I49" i="58"/>
  <c r="H49" i="58"/>
  <c r="J47" i="58"/>
  <c r="I47" i="58"/>
  <c r="H47" i="58"/>
  <c r="J46" i="58"/>
  <c r="I46" i="58"/>
  <c r="H46" i="58"/>
  <c r="J45" i="58"/>
  <c r="I45" i="58"/>
  <c r="H45" i="58"/>
  <c r="J41" i="58"/>
  <c r="I41" i="58"/>
  <c r="H41" i="58"/>
  <c r="J44" i="58"/>
  <c r="I44" i="58"/>
  <c r="H44" i="58"/>
  <c r="J42" i="58"/>
  <c r="I42" i="58"/>
  <c r="H42" i="58"/>
  <c r="J35" i="58"/>
  <c r="I35" i="58"/>
  <c r="H35" i="58"/>
  <c r="J40" i="58"/>
  <c r="I40" i="58"/>
  <c r="H40" i="58"/>
  <c r="J39" i="58"/>
  <c r="I39" i="58"/>
  <c r="H39" i="58"/>
  <c r="J38" i="58"/>
  <c r="I38" i="58"/>
  <c r="H38" i="58"/>
  <c r="J37" i="58"/>
  <c r="I37" i="58"/>
  <c r="H37" i="58"/>
  <c r="J36" i="58"/>
  <c r="I36" i="58"/>
  <c r="H36" i="58"/>
  <c r="J34" i="58"/>
  <c r="I34" i="58"/>
  <c r="H34" i="58"/>
  <c r="J28" i="58"/>
  <c r="I28" i="58"/>
  <c r="H28" i="58"/>
  <c r="J33" i="58"/>
  <c r="I33" i="58"/>
  <c r="H33" i="58"/>
  <c r="J32" i="58"/>
  <c r="I32" i="58"/>
  <c r="H32" i="58"/>
  <c r="J31" i="58"/>
  <c r="I31" i="58"/>
  <c r="H31" i="58"/>
  <c r="J25" i="58"/>
  <c r="I25" i="58"/>
  <c r="H25" i="58"/>
  <c r="F25" i="58" s="1"/>
  <c r="J27" i="58"/>
  <c r="I27" i="58"/>
  <c r="H27" i="58"/>
  <c r="J30" i="58"/>
  <c r="I30" i="58"/>
  <c r="H30" i="58"/>
  <c r="J29" i="58"/>
  <c r="I29" i="58"/>
  <c r="H29" i="58"/>
  <c r="J26" i="58"/>
  <c r="I26" i="58"/>
  <c r="H26" i="58"/>
  <c r="J24" i="58"/>
  <c r="I24" i="58"/>
  <c r="H24" i="58"/>
  <c r="J23" i="58"/>
  <c r="I23" i="58"/>
  <c r="H23" i="58"/>
  <c r="J22" i="58"/>
  <c r="I22" i="58"/>
  <c r="H22" i="58"/>
  <c r="F22" i="58" s="1"/>
  <c r="J21" i="58"/>
  <c r="I21" i="58"/>
  <c r="H21" i="58"/>
  <c r="J20" i="58"/>
  <c r="I20" i="58"/>
  <c r="H20" i="58"/>
  <c r="J19" i="58"/>
  <c r="I19" i="58"/>
  <c r="H19" i="58"/>
  <c r="J18" i="58"/>
  <c r="I18" i="58"/>
  <c r="H18" i="58"/>
  <c r="J17" i="58"/>
  <c r="I17" i="58"/>
  <c r="H17" i="58"/>
  <c r="J16" i="58"/>
  <c r="I16" i="58"/>
  <c r="H16" i="58"/>
  <c r="J11" i="58"/>
  <c r="I11" i="58"/>
  <c r="H11" i="58"/>
  <c r="J15" i="58"/>
  <c r="I15" i="58"/>
  <c r="H15" i="58"/>
  <c r="F15" i="58" s="1"/>
  <c r="J14" i="58"/>
  <c r="I14" i="58"/>
  <c r="H14" i="58"/>
  <c r="J13" i="58"/>
  <c r="I13" i="58"/>
  <c r="H13" i="58"/>
  <c r="J12" i="58"/>
  <c r="I12" i="58"/>
  <c r="H12" i="58"/>
  <c r="J10" i="58"/>
  <c r="I10" i="58"/>
  <c r="H10" i="58"/>
  <c r="J5" i="58"/>
  <c r="I5" i="58"/>
  <c r="H5" i="58"/>
  <c r="J9" i="58"/>
  <c r="I9" i="58"/>
  <c r="H9" i="58"/>
  <c r="J8" i="58"/>
  <c r="I8" i="58"/>
  <c r="H8" i="58"/>
  <c r="J7" i="58"/>
  <c r="I7" i="58"/>
  <c r="H7" i="58"/>
  <c r="J6" i="58"/>
  <c r="I6" i="58"/>
  <c r="H6" i="58"/>
  <c r="J4" i="58"/>
  <c r="I4" i="58"/>
  <c r="H4" i="58"/>
  <c r="J3" i="58"/>
  <c r="I3" i="58"/>
  <c r="H3" i="58"/>
  <c r="J2" i="58"/>
  <c r="I2" i="58"/>
  <c r="H2" i="58"/>
  <c r="F2" i="58" s="1"/>
  <c r="J206" i="56"/>
  <c r="I206" i="56"/>
  <c r="H206" i="56"/>
  <c r="J212" i="56"/>
  <c r="I212" i="56"/>
  <c r="H212" i="56"/>
  <c r="J210" i="56"/>
  <c r="I210" i="56"/>
  <c r="H210" i="56"/>
  <c r="J209" i="56"/>
  <c r="I209" i="56"/>
  <c r="H209" i="56"/>
  <c r="J211" i="56"/>
  <c r="I211" i="56"/>
  <c r="H211" i="56"/>
  <c r="J208" i="56"/>
  <c r="I208" i="56"/>
  <c r="H208" i="56"/>
  <c r="J207" i="56"/>
  <c r="I207" i="56"/>
  <c r="H207" i="56"/>
  <c r="J205" i="56"/>
  <c r="I205" i="56"/>
  <c r="H205" i="56"/>
  <c r="J199" i="56"/>
  <c r="I199" i="56"/>
  <c r="H199" i="56"/>
  <c r="J201" i="56"/>
  <c r="I201" i="56"/>
  <c r="H201" i="56"/>
  <c r="J204" i="56"/>
  <c r="I204" i="56"/>
  <c r="H204" i="56"/>
  <c r="J203" i="56"/>
  <c r="I203" i="56"/>
  <c r="H203" i="56"/>
  <c r="J200" i="56"/>
  <c r="I200" i="56"/>
  <c r="H200" i="56"/>
  <c r="J197" i="56"/>
  <c r="I197" i="56"/>
  <c r="H197" i="56"/>
  <c r="J192" i="56"/>
  <c r="I192" i="56"/>
  <c r="H192" i="56"/>
  <c r="J196" i="56"/>
  <c r="I196" i="56"/>
  <c r="H196" i="56"/>
  <c r="J195" i="56"/>
  <c r="I195" i="56"/>
  <c r="H195" i="56"/>
  <c r="J193" i="56"/>
  <c r="I193" i="56"/>
  <c r="H193" i="56"/>
  <c r="J191" i="56"/>
  <c r="I191" i="56"/>
  <c r="H191" i="56"/>
  <c r="J190" i="56"/>
  <c r="I190" i="56"/>
  <c r="H190" i="56"/>
  <c r="J189" i="56"/>
  <c r="I189" i="56"/>
  <c r="H189" i="56"/>
  <c r="J183" i="56"/>
  <c r="I183" i="56"/>
  <c r="H183" i="56"/>
  <c r="J185" i="56"/>
  <c r="I185" i="56"/>
  <c r="H185" i="56"/>
  <c r="J188" i="56"/>
  <c r="I188" i="56"/>
  <c r="H188" i="56"/>
  <c r="J187" i="56"/>
  <c r="I187" i="56"/>
  <c r="H187" i="56"/>
  <c r="J186" i="56"/>
  <c r="I186" i="56"/>
  <c r="H186" i="56"/>
  <c r="J184" i="56"/>
  <c r="I184" i="56"/>
  <c r="H184" i="56"/>
  <c r="J182" i="56"/>
  <c r="I182" i="56"/>
  <c r="H182" i="56"/>
  <c r="J181" i="56"/>
  <c r="I181" i="56"/>
  <c r="H181" i="56"/>
  <c r="J179" i="56"/>
  <c r="I179" i="56"/>
  <c r="H179" i="56"/>
  <c r="J176" i="56"/>
  <c r="I176" i="56"/>
  <c r="H176" i="56"/>
  <c r="F176" i="56" s="1"/>
  <c r="J178" i="56"/>
  <c r="I178" i="56"/>
  <c r="H178" i="56"/>
  <c r="J180" i="56"/>
  <c r="I180" i="56"/>
  <c r="H180" i="56"/>
  <c r="J175" i="56"/>
  <c r="I175" i="56"/>
  <c r="H175" i="56"/>
  <c r="J177" i="56"/>
  <c r="I177" i="56"/>
  <c r="H177" i="56"/>
  <c r="J174" i="56"/>
  <c r="I174" i="56"/>
  <c r="H174" i="56"/>
  <c r="J172" i="56"/>
  <c r="I172" i="56"/>
  <c r="J171" i="56"/>
  <c r="I171" i="56"/>
  <c r="J167" i="56"/>
  <c r="I167" i="56"/>
  <c r="H167" i="56"/>
  <c r="J170" i="56"/>
  <c r="I170" i="56"/>
  <c r="H170" i="56"/>
  <c r="J173" i="56"/>
  <c r="I173" i="56"/>
  <c r="H173" i="56"/>
  <c r="J169" i="56"/>
  <c r="I169" i="56"/>
  <c r="H169" i="56"/>
  <c r="F169" i="56" s="1"/>
  <c r="J168" i="56"/>
  <c r="I168" i="56"/>
  <c r="H168" i="56"/>
  <c r="J160" i="56"/>
  <c r="I160" i="56"/>
  <c r="H160" i="56"/>
  <c r="J163" i="56"/>
  <c r="I163" i="56"/>
  <c r="H163" i="56"/>
  <c r="J166" i="56"/>
  <c r="I166" i="56"/>
  <c r="H166" i="56"/>
  <c r="J165" i="56"/>
  <c r="I165" i="56"/>
  <c r="H165" i="56"/>
  <c r="J158" i="56"/>
  <c r="I158" i="56"/>
  <c r="H158" i="56"/>
  <c r="J164" i="56"/>
  <c r="I164" i="56"/>
  <c r="H164" i="56"/>
  <c r="J162" i="56"/>
  <c r="I162" i="56"/>
  <c r="H162" i="56"/>
  <c r="J151" i="56"/>
  <c r="I151" i="56"/>
  <c r="J159" i="56"/>
  <c r="I159" i="56"/>
  <c r="H159" i="56"/>
  <c r="J161" i="56"/>
  <c r="I161" i="56"/>
  <c r="H161" i="56"/>
  <c r="J157" i="56"/>
  <c r="I157" i="56"/>
  <c r="H157" i="56"/>
  <c r="J152" i="56"/>
  <c r="I152" i="56"/>
  <c r="H152" i="56"/>
  <c r="J156" i="56"/>
  <c r="I156" i="56"/>
  <c r="H156" i="56"/>
  <c r="F156" i="56" s="1"/>
  <c r="J155" i="56"/>
  <c r="I155" i="56"/>
  <c r="H155" i="56"/>
  <c r="F155" i="56" s="1"/>
  <c r="J154" i="56"/>
  <c r="I154" i="56"/>
  <c r="H154" i="56"/>
  <c r="J153" i="56"/>
  <c r="I153" i="56"/>
  <c r="H153" i="56"/>
  <c r="J150" i="56"/>
  <c r="I150" i="56"/>
  <c r="H150" i="56"/>
  <c r="J149" i="56"/>
  <c r="I149" i="56"/>
  <c r="H149" i="56"/>
  <c r="J144" i="56"/>
  <c r="I144" i="56"/>
  <c r="H144" i="56"/>
  <c r="J142" i="56"/>
  <c r="I142" i="56"/>
  <c r="H142" i="56"/>
  <c r="J148" i="56"/>
  <c r="I148" i="56"/>
  <c r="H148" i="56"/>
  <c r="J146" i="56"/>
  <c r="I146" i="56"/>
  <c r="H146" i="56"/>
  <c r="J147" i="56"/>
  <c r="I147" i="56"/>
  <c r="H147" i="56"/>
  <c r="J145" i="56"/>
  <c r="I145" i="56"/>
  <c r="H145" i="56"/>
  <c r="J143" i="56"/>
  <c r="I143" i="56"/>
  <c r="H143" i="56"/>
  <c r="J135" i="56"/>
  <c r="I135" i="56"/>
  <c r="H135" i="56"/>
  <c r="J141" i="56"/>
  <c r="I141" i="56"/>
  <c r="H141" i="56"/>
  <c r="J140" i="56"/>
  <c r="I140" i="56"/>
  <c r="H140" i="56"/>
  <c r="J136" i="56"/>
  <c r="I136" i="56"/>
  <c r="J139" i="56"/>
  <c r="I139" i="56"/>
  <c r="H139" i="56"/>
  <c r="J138" i="56"/>
  <c r="I138" i="56"/>
  <c r="H138" i="56"/>
  <c r="J137" i="56"/>
  <c r="I137" i="56"/>
  <c r="H137" i="56"/>
  <c r="J134" i="56"/>
  <c r="I134" i="56"/>
  <c r="J133" i="56"/>
  <c r="I133" i="56"/>
  <c r="H133" i="56"/>
  <c r="J129" i="56"/>
  <c r="I129" i="56"/>
  <c r="H129" i="56"/>
  <c r="J128" i="56"/>
  <c r="I128" i="56"/>
  <c r="H128" i="56"/>
  <c r="J126" i="56"/>
  <c r="I126" i="56"/>
  <c r="H126" i="56"/>
  <c r="J132" i="56"/>
  <c r="I132" i="56"/>
  <c r="H132" i="56"/>
  <c r="J131" i="56"/>
  <c r="I131" i="56"/>
  <c r="H131" i="56"/>
  <c r="J130" i="56"/>
  <c r="I130" i="56"/>
  <c r="H130" i="56"/>
  <c r="J127" i="56"/>
  <c r="I127" i="56"/>
  <c r="H127" i="56"/>
  <c r="J125" i="56"/>
  <c r="I125" i="56"/>
  <c r="H125" i="56"/>
  <c r="J119" i="56"/>
  <c r="I119" i="56"/>
  <c r="H119" i="56"/>
  <c r="J124" i="56"/>
  <c r="I124" i="56"/>
  <c r="H124" i="56"/>
  <c r="J123" i="56"/>
  <c r="I123" i="56"/>
  <c r="H123" i="56"/>
  <c r="J122" i="56"/>
  <c r="I122" i="56"/>
  <c r="H122" i="56"/>
  <c r="J121" i="56"/>
  <c r="I121" i="56"/>
  <c r="H121" i="56"/>
  <c r="J120" i="56"/>
  <c r="I120" i="56"/>
  <c r="H120" i="56"/>
  <c r="J118" i="56"/>
  <c r="I118" i="56"/>
  <c r="H118" i="56"/>
  <c r="J117" i="56"/>
  <c r="I117" i="56"/>
  <c r="H117" i="56"/>
  <c r="J116" i="56"/>
  <c r="I116" i="56"/>
  <c r="H116" i="56"/>
  <c r="J115" i="56"/>
  <c r="I115" i="56"/>
  <c r="H115" i="56"/>
  <c r="J114" i="56"/>
  <c r="I114" i="56"/>
  <c r="H114" i="56"/>
  <c r="J113" i="56"/>
  <c r="I113" i="56"/>
  <c r="J112" i="56"/>
  <c r="I112" i="56"/>
  <c r="H112" i="56"/>
  <c r="J111" i="56"/>
  <c r="I111" i="56"/>
  <c r="H111" i="56"/>
  <c r="J108" i="56"/>
  <c r="I108" i="56"/>
  <c r="H108" i="56"/>
  <c r="J110" i="56"/>
  <c r="I110" i="56"/>
  <c r="H110" i="56"/>
  <c r="J107" i="56"/>
  <c r="I107" i="56"/>
  <c r="H107" i="56"/>
  <c r="J106" i="56"/>
  <c r="I106" i="56"/>
  <c r="H106" i="56"/>
  <c r="J105" i="56"/>
  <c r="I105" i="56"/>
  <c r="H105" i="56"/>
  <c r="J104" i="56"/>
  <c r="I104" i="56"/>
  <c r="H104" i="56"/>
  <c r="J103" i="56"/>
  <c r="I103" i="56"/>
  <c r="H103" i="56"/>
  <c r="J102" i="56"/>
  <c r="I102" i="56"/>
  <c r="H102" i="56"/>
  <c r="J101" i="56"/>
  <c r="I101" i="56"/>
  <c r="H101" i="56"/>
  <c r="J99" i="56"/>
  <c r="I99" i="56"/>
  <c r="H99" i="56"/>
  <c r="J92" i="56"/>
  <c r="I92" i="56"/>
  <c r="H92" i="56"/>
  <c r="F92" i="56" s="1"/>
  <c r="J94" i="56"/>
  <c r="I94" i="56"/>
  <c r="H94" i="56"/>
  <c r="J98" i="56"/>
  <c r="I98" i="56"/>
  <c r="H98" i="56"/>
  <c r="J97" i="56"/>
  <c r="I97" i="56"/>
  <c r="H97" i="56"/>
  <c r="J93" i="56"/>
  <c r="I93" i="56"/>
  <c r="H93" i="56"/>
  <c r="J96" i="56"/>
  <c r="I96" i="56"/>
  <c r="H96" i="56"/>
  <c r="J91" i="56"/>
  <c r="I91" i="56"/>
  <c r="H91" i="56"/>
  <c r="J90" i="56"/>
  <c r="I90" i="56"/>
  <c r="H90" i="56"/>
  <c r="J89" i="56"/>
  <c r="I89" i="56"/>
  <c r="H89" i="56"/>
  <c r="J88" i="56"/>
  <c r="I88" i="56"/>
  <c r="H88" i="56"/>
  <c r="J87" i="56"/>
  <c r="I87" i="56"/>
  <c r="H87" i="56"/>
  <c r="J86" i="56"/>
  <c r="I86" i="56"/>
  <c r="H86" i="56"/>
  <c r="J85" i="56"/>
  <c r="I85" i="56"/>
  <c r="H85" i="56"/>
  <c r="J84" i="56"/>
  <c r="I84" i="56"/>
  <c r="H84" i="56"/>
  <c r="J83" i="56"/>
  <c r="I83" i="56"/>
  <c r="H83" i="56"/>
  <c r="J82" i="56"/>
  <c r="I82" i="56"/>
  <c r="H82" i="56"/>
  <c r="J81" i="56"/>
  <c r="I81" i="56"/>
  <c r="H81" i="56"/>
  <c r="J80" i="56"/>
  <c r="I80" i="56"/>
  <c r="H80" i="56"/>
  <c r="J79" i="56"/>
  <c r="I79" i="56"/>
  <c r="H79" i="56"/>
  <c r="J78" i="56"/>
  <c r="I78" i="56"/>
  <c r="H78" i="56"/>
  <c r="J77" i="56"/>
  <c r="I77" i="56"/>
  <c r="H77" i="56"/>
  <c r="F77" i="56" s="1"/>
  <c r="J76" i="56"/>
  <c r="I76" i="56"/>
  <c r="H76" i="56"/>
  <c r="J75" i="56"/>
  <c r="I75" i="56"/>
  <c r="H75" i="56"/>
  <c r="J74" i="56"/>
  <c r="I74" i="56"/>
  <c r="H74" i="56"/>
  <c r="J73" i="56"/>
  <c r="I73" i="56"/>
  <c r="H73" i="56"/>
  <c r="F73" i="56" s="1"/>
  <c r="J72" i="56"/>
  <c r="I72" i="56"/>
  <c r="H72" i="56"/>
  <c r="J71" i="56"/>
  <c r="I71" i="56"/>
  <c r="H71" i="56"/>
  <c r="J69" i="56"/>
  <c r="I69" i="56"/>
  <c r="H69" i="56"/>
  <c r="J70" i="56"/>
  <c r="I70" i="56"/>
  <c r="H70" i="56"/>
  <c r="J68" i="56"/>
  <c r="I68" i="56"/>
  <c r="H68" i="56"/>
  <c r="J67" i="56"/>
  <c r="I67" i="56"/>
  <c r="H67" i="56"/>
  <c r="J66" i="56"/>
  <c r="I66" i="56"/>
  <c r="H66" i="56"/>
  <c r="J60" i="56"/>
  <c r="I60" i="56"/>
  <c r="H60" i="56"/>
  <c r="J65" i="56"/>
  <c r="I65" i="56"/>
  <c r="H65" i="56"/>
  <c r="J64" i="56"/>
  <c r="I64" i="56"/>
  <c r="H64" i="56"/>
  <c r="J63" i="56"/>
  <c r="I63" i="56"/>
  <c r="H63" i="56"/>
  <c r="J61" i="56"/>
  <c r="I61" i="56"/>
  <c r="H61" i="56"/>
  <c r="J62" i="56"/>
  <c r="I62" i="56"/>
  <c r="H62" i="56"/>
  <c r="J59" i="56"/>
  <c r="I59" i="56"/>
  <c r="H59" i="56"/>
  <c r="J58" i="56"/>
  <c r="I58" i="56"/>
  <c r="H58" i="56"/>
  <c r="J57" i="56"/>
  <c r="I57" i="56"/>
  <c r="H57" i="56"/>
  <c r="J56" i="56"/>
  <c r="I56" i="56"/>
  <c r="H56" i="56"/>
  <c r="F56" i="56" s="1"/>
  <c r="J55" i="56"/>
  <c r="I55" i="56"/>
  <c r="H55" i="56"/>
  <c r="J54" i="56"/>
  <c r="I54" i="56"/>
  <c r="H54" i="56"/>
  <c r="J53" i="56"/>
  <c r="I53" i="56"/>
  <c r="H53" i="56"/>
  <c r="J52" i="56"/>
  <c r="I52" i="56"/>
  <c r="H52" i="56"/>
  <c r="F52" i="56" s="1"/>
  <c r="J51" i="56"/>
  <c r="I51" i="56"/>
  <c r="H51" i="56"/>
  <c r="J50" i="56"/>
  <c r="I50" i="56"/>
  <c r="H50" i="56"/>
  <c r="J43" i="56"/>
  <c r="I43" i="56"/>
  <c r="H43" i="56"/>
  <c r="J49" i="56"/>
  <c r="I49" i="56"/>
  <c r="H49" i="56"/>
  <c r="J48" i="56"/>
  <c r="I48" i="56"/>
  <c r="H48" i="56"/>
  <c r="J47" i="56"/>
  <c r="I47" i="56"/>
  <c r="H47" i="56"/>
  <c r="J46" i="56"/>
  <c r="I46" i="56"/>
  <c r="H46" i="56"/>
  <c r="J45" i="56"/>
  <c r="I45" i="56"/>
  <c r="H45" i="56"/>
  <c r="J44" i="56"/>
  <c r="I44" i="56"/>
  <c r="H44" i="56"/>
  <c r="J42" i="56"/>
  <c r="I42" i="56"/>
  <c r="H42" i="56"/>
  <c r="J35" i="56"/>
  <c r="I35" i="56"/>
  <c r="H35" i="56"/>
  <c r="J41" i="56"/>
  <c r="I41" i="56"/>
  <c r="H41" i="56"/>
  <c r="J40" i="56"/>
  <c r="I40" i="56"/>
  <c r="H40" i="56"/>
  <c r="J39" i="56"/>
  <c r="I39" i="56"/>
  <c r="H39" i="56"/>
  <c r="J38" i="56"/>
  <c r="I38" i="56"/>
  <c r="H38" i="56"/>
  <c r="J37" i="56"/>
  <c r="I37" i="56"/>
  <c r="H37" i="56"/>
  <c r="J36" i="56"/>
  <c r="I36" i="56"/>
  <c r="H36" i="56"/>
  <c r="J34" i="56"/>
  <c r="I34" i="56"/>
  <c r="H34" i="56"/>
  <c r="J33" i="56"/>
  <c r="I33" i="56"/>
  <c r="H33" i="56"/>
  <c r="J32" i="56"/>
  <c r="I32" i="56"/>
  <c r="H32" i="56"/>
  <c r="F32" i="56" s="1"/>
  <c r="J31" i="56"/>
  <c r="I31" i="56"/>
  <c r="H31" i="56"/>
  <c r="F31" i="56" s="1"/>
  <c r="J29" i="56"/>
  <c r="I29" i="56"/>
  <c r="H29" i="56"/>
  <c r="J30" i="56"/>
  <c r="I30" i="56"/>
  <c r="H30" i="56"/>
  <c r="J28" i="56"/>
  <c r="I28" i="56"/>
  <c r="H28" i="56"/>
  <c r="J27" i="56"/>
  <c r="I27" i="56"/>
  <c r="H27" i="56"/>
  <c r="J19" i="56"/>
  <c r="I19" i="56"/>
  <c r="H19" i="56"/>
  <c r="J25" i="56"/>
  <c r="I25" i="56"/>
  <c r="H25" i="56"/>
  <c r="J24" i="56"/>
  <c r="I24" i="56"/>
  <c r="H24" i="56"/>
  <c r="F24" i="56" s="1"/>
  <c r="J20" i="56"/>
  <c r="I20" i="56"/>
  <c r="H20" i="56"/>
  <c r="J23" i="56"/>
  <c r="I23" i="56"/>
  <c r="H23" i="56"/>
  <c r="J22" i="56"/>
  <c r="I22" i="56"/>
  <c r="H22" i="56"/>
  <c r="J21" i="56"/>
  <c r="I21" i="56"/>
  <c r="H21" i="56"/>
  <c r="J18" i="56"/>
  <c r="I18" i="56"/>
  <c r="H18" i="56"/>
  <c r="J10" i="56"/>
  <c r="I10" i="56"/>
  <c r="H10" i="56"/>
  <c r="J17" i="56"/>
  <c r="I17" i="56"/>
  <c r="H17" i="56"/>
  <c r="J16" i="56"/>
  <c r="I16" i="56"/>
  <c r="H16" i="56"/>
  <c r="F16" i="56" s="1"/>
  <c r="J15" i="56"/>
  <c r="I15" i="56"/>
  <c r="H15" i="56"/>
  <c r="J14" i="56"/>
  <c r="I14" i="56"/>
  <c r="H14" i="56"/>
  <c r="J13" i="56"/>
  <c r="I13" i="56"/>
  <c r="H13" i="56"/>
  <c r="J12" i="56"/>
  <c r="I12" i="56"/>
  <c r="H12" i="56"/>
  <c r="J11" i="56"/>
  <c r="I11" i="56"/>
  <c r="H11" i="56"/>
  <c r="J4" i="56"/>
  <c r="I4" i="56"/>
  <c r="H4" i="56"/>
  <c r="F4" i="56" s="1"/>
  <c r="J6" i="56"/>
  <c r="I6" i="56"/>
  <c r="H6" i="56"/>
  <c r="J9" i="56"/>
  <c r="I9" i="56"/>
  <c r="H9" i="56"/>
  <c r="J8" i="56"/>
  <c r="I8" i="56"/>
  <c r="H8" i="56"/>
  <c r="J7" i="56"/>
  <c r="I7" i="56"/>
  <c r="H7" i="56"/>
  <c r="J5" i="56"/>
  <c r="I5" i="56"/>
  <c r="H5" i="56"/>
  <c r="J3" i="56"/>
  <c r="I3" i="56"/>
  <c r="H3" i="56"/>
  <c r="J2" i="56"/>
  <c r="I2" i="56"/>
  <c r="H2" i="56"/>
  <c r="J71" i="55"/>
  <c r="I71" i="55"/>
  <c r="H71" i="55"/>
  <c r="J70" i="55"/>
  <c r="I70" i="55"/>
  <c r="H70" i="55"/>
  <c r="J72" i="55"/>
  <c r="I72" i="55"/>
  <c r="H72" i="55"/>
  <c r="J69" i="55"/>
  <c r="I69" i="55"/>
  <c r="H69" i="55"/>
  <c r="J68" i="55"/>
  <c r="I68" i="55"/>
  <c r="H68" i="55"/>
  <c r="J67" i="55"/>
  <c r="I67" i="55"/>
  <c r="H67" i="55"/>
  <c r="J66" i="55"/>
  <c r="I66" i="55"/>
  <c r="H66" i="55"/>
  <c r="J62" i="55"/>
  <c r="I62" i="55"/>
  <c r="H62" i="55"/>
  <c r="J60" i="55"/>
  <c r="I60" i="55"/>
  <c r="H60" i="55"/>
  <c r="J65" i="55"/>
  <c r="I65" i="55"/>
  <c r="H65" i="55"/>
  <c r="J64" i="55"/>
  <c r="I64" i="55"/>
  <c r="H64" i="55"/>
  <c r="J63" i="55"/>
  <c r="I63" i="55"/>
  <c r="H63" i="55"/>
  <c r="J61" i="55"/>
  <c r="I61" i="55"/>
  <c r="H61" i="55"/>
  <c r="J59" i="55"/>
  <c r="I59" i="55"/>
  <c r="H59" i="55"/>
  <c r="J56" i="55"/>
  <c r="I56" i="55"/>
  <c r="H56" i="55"/>
  <c r="J53" i="55"/>
  <c r="I53" i="55"/>
  <c r="H53" i="55"/>
  <c r="J58" i="55"/>
  <c r="I58" i="55"/>
  <c r="H58" i="55"/>
  <c r="J57" i="55"/>
  <c r="I57" i="55"/>
  <c r="H57" i="55"/>
  <c r="J55" i="55"/>
  <c r="I55" i="55"/>
  <c r="H55" i="55"/>
  <c r="J54" i="55"/>
  <c r="I54" i="55"/>
  <c r="H54" i="55"/>
  <c r="J52" i="55"/>
  <c r="I52" i="55"/>
  <c r="H52" i="55"/>
  <c r="J51" i="55"/>
  <c r="I51" i="55"/>
  <c r="H51" i="55"/>
  <c r="F51" i="55" s="1"/>
  <c r="J50" i="55"/>
  <c r="I50" i="55"/>
  <c r="H50" i="55"/>
  <c r="J49" i="55"/>
  <c r="I49" i="55"/>
  <c r="H49" i="55"/>
  <c r="J48" i="55"/>
  <c r="I48" i="55"/>
  <c r="H48" i="55"/>
  <c r="J47" i="55"/>
  <c r="I47" i="55"/>
  <c r="H47" i="55"/>
  <c r="J46" i="55"/>
  <c r="I46" i="55"/>
  <c r="H46" i="55"/>
  <c r="J44" i="55"/>
  <c r="I44" i="55"/>
  <c r="H44" i="55"/>
  <c r="J43" i="55"/>
  <c r="I43" i="55"/>
  <c r="H43" i="55"/>
  <c r="J42" i="55"/>
  <c r="I42" i="55"/>
  <c r="H42" i="55"/>
  <c r="J41" i="55"/>
  <c r="I41" i="55"/>
  <c r="H41" i="55"/>
  <c r="J40" i="55"/>
  <c r="I40" i="55"/>
  <c r="H40" i="55"/>
  <c r="J39" i="55"/>
  <c r="I39" i="55"/>
  <c r="H39" i="55"/>
  <c r="J38" i="55"/>
  <c r="I38" i="55"/>
  <c r="H38" i="55"/>
  <c r="J37" i="55"/>
  <c r="I37" i="55"/>
  <c r="H37" i="55"/>
  <c r="J36" i="55"/>
  <c r="I36" i="55"/>
  <c r="H36" i="55"/>
  <c r="J35" i="55"/>
  <c r="I35" i="55"/>
  <c r="H35" i="55"/>
  <c r="J34" i="55"/>
  <c r="I34" i="55"/>
  <c r="H34" i="55"/>
  <c r="J33" i="55"/>
  <c r="I33" i="55"/>
  <c r="H33" i="55"/>
  <c r="J32" i="55"/>
  <c r="I32" i="55"/>
  <c r="H32" i="55"/>
  <c r="J31" i="55"/>
  <c r="I31" i="55"/>
  <c r="H31" i="55"/>
  <c r="J30" i="55"/>
  <c r="I30" i="55"/>
  <c r="H30" i="55"/>
  <c r="J22" i="55"/>
  <c r="I22" i="55"/>
  <c r="H22" i="55"/>
  <c r="J21" i="55"/>
  <c r="I21" i="55"/>
  <c r="H21" i="55"/>
  <c r="J20" i="55"/>
  <c r="I20" i="55"/>
  <c r="H20" i="55"/>
  <c r="J19" i="55"/>
  <c r="I19" i="55"/>
  <c r="H19" i="55"/>
  <c r="J18" i="55"/>
  <c r="I18" i="55"/>
  <c r="H18" i="55"/>
  <c r="J11" i="55"/>
  <c r="I11" i="55"/>
  <c r="H11" i="55"/>
  <c r="J17" i="55"/>
  <c r="I17" i="55"/>
  <c r="H17" i="55"/>
  <c r="J16" i="55"/>
  <c r="I16" i="55"/>
  <c r="H16" i="55"/>
  <c r="J15" i="55"/>
  <c r="I15" i="55"/>
  <c r="H15" i="55"/>
  <c r="J14" i="55"/>
  <c r="I14" i="55"/>
  <c r="H14" i="55"/>
  <c r="J13" i="55"/>
  <c r="I13" i="55"/>
  <c r="H13" i="55"/>
  <c r="J12" i="55"/>
  <c r="I12" i="55"/>
  <c r="H12" i="55"/>
  <c r="J10" i="55"/>
  <c r="I10" i="55"/>
  <c r="H10" i="55"/>
  <c r="J9" i="55"/>
  <c r="I9" i="55"/>
  <c r="H9" i="55"/>
  <c r="J8" i="55"/>
  <c r="I8" i="55"/>
  <c r="H8" i="55"/>
  <c r="J7" i="55"/>
  <c r="I7" i="55"/>
  <c r="H7" i="55"/>
  <c r="J6" i="55"/>
  <c r="I6" i="55"/>
  <c r="H6" i="55"/>
  <c r="J5" i="55"/>
  <c r="I5" i="55"/>
  <c r="H5" i="55"/>
  <c r="J4" i="55"/>
  <c r="I4" i="55"/>
  <c r="H4" i="55"/>
  <c r="J3" i="55"/>
  <c r="I3" i="55"/>
  <c r="H3" i="55"/>
  <c r="J2" i="55"/>
  <c r="I2" i="55"/>
  <c r="H2" i="55"/>
  <c r="J20" i="54"/>
  <c r="I20" i="54"/>
  <c r="J23" i="54"/>
  <c r="I23" i="54"/>
  <c r="J22" i="54"/>
  <c r="I22" i="54"/>
  <c r="J19" i="54"/>
  <c r="I19" i="54"/>
  <c r="J18" i="54"/>
  <c r="I18" i="54"/>
  <c r="J13" i="54"/>
  <c r="I13" i="54"/>
  <c r="J14" i="54"/>
  <c r="I14" i="54"/>
  <c r="J12" i="54"/>
  <c r="I12" i="54"/>
  <c r="J17" i="54"/>
  <c r="I17" i="54"/>
  <c r="J16" i="54"/>
  <c r="I16" i="54"/>
  <c r="J11" i="54"/>
  <c r="I11" i="54"/>
  <c r="J10" i="54"/>
  <c r="I10" i="54"/>
  <c r="I3" i="54"/>
  <c r="I4" i="54"/>
  <c r="I6" i="54"/>
  <c r="I7" i="54"/>
  <c r="I8" i="54"/>
  <c r="I9" i="54"/>
  <c r="I5" i="54"/>
  <c r="I15" i="54"/>
  <c r="I2" i="54"/>
  <c r="J2" i="54"/>
  <c r="J3" i="54"/>
  <c r="J4" i="54"/>
  <c r="J6" i="54"/>
  <c r="J7" i="54"/>
  <c r="J8" i="54"/>
  <c r="J9" i="54"/>
  <c r="J5" i="54"/>
  <c r="J15" i="54"/>
  <c r="E94" i="59" l="1"/>
  <c r="C94" i="59"/>
  <c r="D94" i="59"/>
  <c r="B94" i="59"/>
  <c r="A166" i="63"/>
  <c r="A168" i="63" s="1"/>
  <c r="A169" i="63" s="1"/>
  <c r="A170" i="63" s="1"/>
  <c r="A164" i="63" s="1"/>
  <c r="A167" i="63" s="1"/>
  <c r="A165" i="63" s="1"/>
  <c r="A174" i="56"/>
  <c r="A177" i="56" s="1"/>
  <c r="A179" i="56" s="1"/>
  <c r="A180" i="56" s="1"/>
  <c r="A175" i="56" s="1"/>
  <c r="A178" i="56" s="1"/>
  <c r="A176" i="56" s="1"/>
  <c r="F40" i="55"/>
  <c r="F21" i="56"/>
  <c r="F74" i="56"/>
  <c r="F179" i="56"/>
  <c r="F30" i="58"/>
  <c r="F4" i="54"/>
  <c r="F11" i="55"/>
  <c r="F137" i="61"/>
  <c r="F3" i="54"/>
  <c r="F11" i="54"/>
  <c r="F34" i="55"/>
  <c r="F37" i="55"/>
  <c r="F68" i="55"/>
  <c r="F3" i="56"/>
  <c r="F10" i="56"/>
  <c r="F39" i="56"/>
  <c r="F51" i="56"/>
  <c r="F60" i="56"/>
  <c r="F71" i="56"/>
  <c r="F79" i="56"/>
  <c r="F85" i="56"/>
  <c r="F91" i="56"/>
  <c r="F114" i="56"/>
  <c r="F154" i="56"/>
  <c r="F193" i="56"/>
  <c r="F16" i="58"/>
  <c r="F64" i="58"/>
  <c r="F116" i="56"/>
  <c r="F211" i="56"/>
  <c r="F63" i="55"/>
  <c r="F101" i="56"/>
  <c r="F39" i="58"/>
  <c r="F41" i="55"/>
  <c r="F44" i="55"/>
  <c r="F57" i="55"/>
  <c r="F56" i="55"/>
  <c r="F6" i="56"/>
  <c r="F20" i="56"/>
  <c r="F105" i="56"/>
  <c r="F112" i="56"/>
  <c r="F118" i="56"/>
  <c r="F121" i="56"/>
  <c r="F149" i="56"/>
  <c r="F31" i="58"/>
  <c r="F93" i="56"/>
  <c r="F145" i="56"/>
  <c r="F19" i="56"/>
  <c r="F62" i="56"/>
  <c r="F170" i="56"/>
  <c r="F45" i="58"/>
  <c r="F18" i="54"/>
  <c r="F4" i="55"/>
  <c r="F8" i="55"/>
  <c r="F12" i="55"/>
  <c r="F16" i="55"/>
  <c r="F18" i="55"/>
  <c r="F22" i="55"/>
  <c r="F49" i="55"/>
  <c r="F64" i="55"/>
  <c r="F62" i="55"/>
  <c r="F15" i="56"/>
  <c r="F30" i="56"/>
  <c r="F38" i="56"/>
  <c r="F44" i="56"/>
  <c r="F43" i="56"/>
  <c r="F57" i="56"/>
  <c r="F64" i="56"/>
  <c r="F70" i="56"/>
  <c r="F83" i="56"/>
  <c r="F89" i="56"/>
  <c r="F98" i="56"/>
  <c r="F103" i="56"/>
  <c r="F161" i="56"/>
  <c r="F22" i="59"/>
  <c r="F3" i="55"/>
  <c r="F30" i="55"/>
  <c r="F34" i="56"/>
  <c r="F107" i="56"/>
  <c r="F59" i="58"/>
  <c r="F55" i="56"/>
  <c r="F75" i="56"/>
  <c r="F87" i="56"/>
  <c r="F117" i="56"/>
  <c r="F126" i="56"/>
  <c r="F186" i="56"/>
  <c r="F18" i="59"/>
  <c r="F27" i="59"/>
  <c r="F66" i="56"/>
  <c r="F80" i="56"/>
  <c r="F123" i="56"/>
  <c r="F42" i="58"/>
  <c r="F15" i="55"/>
  <c r="F48" i="55"/>
  <c r="F14" i="54"/>
  <c r="F69" i="55"/>
  <c r="F15" i="54"/>
  <c r="F38" i="55"/>
  <c r="F42" i="55"/>
  <c r="F58" i="55"/>
  <c r="F59" i="55"/>
  <c r="F13" i="56"/>
  <c r="F27" i="56"/>
  <c r="F36" i="56"/>
  <c r="F35" i="56"/>
  <c r="F48" i="56"/>
  <c r="F61" i="56"/>
  <c r="F67" i="56"/>
  <c r="F81" i="56"/>
  <c r="F102" i="56"/>
  <c r="F110" i="56"/>
  <c r="F163" i="56"/>
  <c r="F175" i="56"/>
  <c r="F203" i="56"/>
  <c r="F5" i="58"/>
  <c r="F24" i="59"/>
  <c r="F7" i="56"/>
  <c r="F23" i="54"/>
  <c r="F21" i="55"/>
  <c r="F41" i="56"/>
  <c r="F24" i="58"/>
  <c r="F31" i="55"/>
  <c r="F52" i="55"/>
  <c r="F8" i="56"/>
  <c r="F22" i="56"/>
  <c r="F5" i="54"/>
  <c r="F19" i="54"/>
  <c r="F20" i="54"/>
  <c r="F5" i="55"/>
  <c r="F13" i="55"/>
  <c r="F19" i="55"/>
  <c r="F46" i="55"/>
  <c r="F50" i="55"/>
  <c r="F65" i="55"/>
  <c r="F66" i="55"/>
  <c r="F5" i="56"/>
  <c r="F18" i="56"/>
  <c r="F46" i="56"/>
  <c r="F53" i="56"/>
  <c r="F59" i="56"/>
  <c r="F72" i="56"/>
  <c r="F86" i="56"/>
  <c r="F96" i="56"/>
  <c r="F115" i="56"/>
  <c r="F140" i="56"/>
  <c r="F8" i="58"/>
  <c r="F17" i="58"/>
  <c r="F66" i="58"/>
  <c r="F55" i="55"/>
  <c r="F10" i="55"/>
  <c r="F12" i="56"/>
  <c r="F168" i="56"/>
  <c r="F2" i="54"/>
  <c r="F16" i="54"/>
  <c r="F35" i="55"/>
  <c r="F71" i="55"/>
  <c r="F17" i="54"/>
  <c r="F32" i="55"/>
  <c r="F36" i="55"/>
  <c r="F72" i="55"/>
  <c r="F2" i="56"/>
  <c r="F11" i="56"/>
  <c r="F17" i="56"/>
  <c r="F25" i="56"/>
  <c r="F33" i="56"/>
  <c r="F40" i="56"/>
  <c r="F99" i="56"/>
  <c r="F106" i="56"/>
  <c r="F122" i="56"/>
  <c r="F139" i="56"/>
  <c r="F159" i="56"/>
  <c r="F187" i="56"/>
  <c r="F190" i="56"/>
  <c r="F4" i="58"/>
  <c r="F62" i="58"/>
  <c r="F58" i="56"/>
  <c r="F65" i="56"/>
  <c r="F69" i="56"/>
  <c r="F78" i="56"/>
  <c r="F84" i="56"/>
  <c r="F90" i="56"/>
  <c r="F94" i="56"/>
  <c r="F111" i="56"/>
  <c r="F113" i="56"/>
  <c r="F120" i="56"/>
  <c r="F160" i="56"/>
  <c r="F180" i="56"/>
  <c r="F182" i="56"/>
  <c r="F204" i="56"/>
  <c r="F208" i="56"/>
  <c r="F14" i="58"/>
  <c r="F23" i="58"/>
  <c r="F10" i="59"/>
  <c r="F54" i="56"/>
  <c r="F29" i="59"/>
  <c r="F7" i="55"/>
  <c r="F47" i="56"/>
  <c r="F43" i="55"/>
  <c r="F53" i="55"/>
  <c r="F29" i="56"/>
  <c r="F45" i="56"/>
  <c r="F50" i="56"/>
  <c r="F8" i="54"/>
  <c r="F22" i="54"/>
  <c r="F2" i="55"/>
  <c r="F6" i="55"/>
  <c r="F9" i="55"/>
  <c r="F14" i="55"/>
  <c r="F17" i="55"/>
  <c r="F20" i="55"/>
  <c r="F47" i="55"/>
  <c r="F61" i="55"/>
  <c r="F60" i="55"/>
  <c r="F9" i="56"/>
  <c r="F23" i="56"/>
  <c r="F76" i="56"/>
  <c r="F97" i="56"/>
  <c r="F104" i="56"/>
  <c r="F197" i="56"/>
  <c r="F10" i="58"/>
  <c r="F6" i="54"/>
  <c r="F13" i="54"/>
  <c r="F9" i="54"/>
  <c r="F39" i="55"/>
  <c r="F54" i="55"/>
  <c r="F7" i="54"/>
  <c r="F10" i="54"/>
  <c r="F12" i="54"/>
  <c r="F33" i="55"/>
  <c r="F67" i="55"/>
  <c r="F70" i="55"/>
  <c r="F14" i="56"/>
  <c r="F28" i="56"/>
  <c r="F37" i="56"/>
  <c r="F42" i="56"/>
  <c r="F49" i="56"/>
  <c r="F63" i="56"/>
  <c r="F68" i="56"/>
  <c r="F82" i="56"/>
  <c r="F88" i="56"/>
  <c r="F108" i="56"/>
  <c r="F191" i="56"/>
  <c r="F36" i="58"/>
  <c r="F56" i="58"/>
  <c r="F124" i="56"/>
  <c r="F132" i="56"/>
  <c r="F137" i="56"/>
  <c r="F135" i="56"/>
  <c r="F142" i="56"/>
  <c r="F152" i="56"/>
  <c r="F165" i="56"/>
  <c r="F174" i="56"/>
  <c r="F183" i="56"/>
  <c r="F205" i="56"/>
  <c r="F212" i="56"/>
  <c r="F11" i="58"/>
  <c r="F21" i="58"/>
  <c r="F51" i="58"/>
  <c r="F5" i="59"/>
  <c r="F15" i="59"/>
  <c r="F130" i="56"/>
  <c r="F133" i="56"/>
  <c r="F164" i="56"/>
  <c r="F171" i="56"/>
  <c r="F210" i="56"/>
  <c r="F19" i="58"/>
  <c r="F28" i="58"/>
  <c r="F49" i="58"/>
  <c r="F55" i="58"/>
  <c r="F7" i="59"/>
  <c r="F13" i="59"/>
  <c r="F107" i="59"/>
  <c r="F125" i="56"/>
  <c r="F128" i="56"/>
  <c r="F136" i="56"/>
  <c r="F147" i="56"/>
  <c r="F150" i="56"/>
  <c r="F151" i="56"/>
  <c r="F167" i="56"/>
  <c r="F195" i="56"/>
  <c r="F6" i="58"/>
  <c r="F12" i="58"/>
  <c r="F26" i="58"/>
  <c r="F40" i="58"/>
  <c r="F52" i="58"/>
  <c r="F57" i="58"/>
  <c r="F63" i="58"/>
  <c r="F3" i="59"/>
  <c r="F20" i="59"/>
  <c r="F25" i="59"/>
  <c r="F9" i="62"/>
  <c r="F32" i="58"/>
  <c r="F38" i="58"/>
  <c r="F41" i="58"/>
  <c r="F46" i="58"/>
  <c r="F61" i="58"/>
  <c r="F11" i="59"/>
  <c r="F23" i="59"/>
  <c r="F119" i="56"/>
  <c r="F138" i="56"/>
  <c r="F143" i="56"/>
  <c r="F144" i="56"/>
  <c r="F157" i="56"/>
  <c r="F166" i="56"/>
  <c r="F173" i="56"/>
  <c r="F206" i="56"/>
  <c r="F3" i="58"/>
  <c r="F48" i="58"/>
  <c r="F60" i="58"/>
  <c r="F17" i="59"/>
  <c r="F148" i="56"/>
  <c r="F177" i="56"/>
  <c r="F181" i="56"/>
  <c r="F184" i="56"/>
  <c r="F189" i="56"/>
  <c r="F192" i="56"/>
  <c r="F200" i="56"/>
  <c r="F207" i="56"/>
  <c r="F9" i="58"/>
  <c r="F27" i="58"/>
  <c r="F37" i="58"/>
  <c r="F44" i="58"/>
  <c r="F54" i="58"/>
  <c r="F19" i="59"/>
  <c r="F28" i="59"/>
  <c r="F131" i="56"/>
  <c r="F134" i="56"/>
  <c r="F141" i="56"/>
  <c r="F158" i="56"/>
  <c r="F172" i="56"/>
  <c r="F185" i="56"/>
  <c r="F199" i="56"/>
  <c r="F20" i="58"/>
  <c r="F34" i="58"/>
  <c r="F43" i="58"/>
  <c r="F9" i="59"/>
  <c r="F14" i="59"/>
  <c r="F129" i="56"/>
  <c r="F146" i="56"/>
  <c r="F153" i="56"/>
  <c r="F162" i="56"/>
  <c r="F196" i="56"/>
  <c r="F7" i="58"/>
  <c r="F13" i="58"/>
  <c r="F29" i="58"/>
  <c r="F35" i="58"/>
  <c r="F65" i="58"/>
  <c r="F21" i="59"/>
  <c r="F26" i="59"/>
  <c r="F175" i="61"/>
  <c r="F180" i="61"/>
  <c r="F127" i="56"/>
  <c r="F178" i="56"/>
  <c r="F188" i="56"/>
  <c r="F201" i="56"/>
  <c r="F209" i="56"/>
  <c r="F18" i="58"/>
  <c r="F33" i="58"/>
  <c r="F47" i="58"/>
  <c r="F2" i="59"/>
  <c r="F6" i="59"/>
  <c r="F12" i="59"/>
  <c r="F109" i="63"/>
  <c r="F186" i="63"/>
  <c r="F181" i="63"/>
  <c r="F184" i="63"/>
  <c r="F180" i="63"/>
  <c r="F185" i="63"/>
  <c r="F179" i="63"/>
  <c r="F176" i="63"/>
  <c r="F178" i="63"/>
  <c r="F172" i="63"/>
  <c r="F177" i="63"/>
  <c r="F161" i="63"/>
  <c r="F156" i="63"/>
  <c r="F157" i="63"/>
  <c r="F158" i="63"/>
  <c r="F154" i="63"/>
  <c r="F151" i="63"/>
  <c r="F150" i="63"/>
  <c r="F153" i="63"/>
  <c r="F146" i="63"/>
  <c r="F148" i="63"/>
  <c r="F145" i="63"/>
  <c r="F142" i="63"/>
  <c r="F149" i="63"/>
  <c r="F144" i="63"/>
  <c r="F147" i="63"/>
  <c r="F133" i="63"/>
  <c r="F137" i="63"/>
  <c r="F140" i="63"/>
  <c r="F143" i="63"/>
  <c r="F138" i="63"/>
  <c r="F132" i="63"/>
  <c r="F127" i="63"/>
  <c r="F136" i="63"/>
  <c r="F134" i="63"/>
  <c r="F125" i="63"/>
  <c r="F135" i="63"/>
  <c r="F129" i="63"/>
  <c r="F126" i="63"/>
  <c r="F123" i="63"/>
  <c r="F130" i="63"/>
  <c r="F128" i="63"/>
  <c r="F117" i="63"/>
  <c r="F124" i="63"/>
  <c r="F118" i="63"/>
  <c r="F115" i="63"/>
  <c r="F121" i="63"/>
  <c r="F122" i="63"/>
  <c r="F116" i="63"/>
  <c r="F114" i="63"/>
  <c r="F113" i="63"/>
  <c r="F112" i="63"/>
  <c r="F111" i="63"/>
  <c r="F105" i="63"/>
  <c r="F107" i="63"/>
  <c r="F102" i="63"/>
  <c r="F106" i="63"/>
  <c r="F103" i="63"/>
  <c r="F104" i="63"/>
  <c r="F94" i="63"/>
  <c r="F100" i="63"/>
  <c r="F97" i="63"/>
  <c r="F96" i="63"/>
  <c r="F99" i="63"/>
  <c r="F91" i="63"/>
  <c r="F89" i="63"/>
  <c r="F93" i="63"/>
  <c r="F87" i="63"/>
  <c r="F88" i="63"/>
  <c r="F83" i="63"/>
  <c r="F84" i="63"/>
  <c r="F85" i="63"/>
  <c r="F81" i="63"/>
  <c r="F78" i="63"/>
  <c r="F86" i="63"/>
  <c r="F70" i="63"/>
  <c r="F68" i="63"/>
  <c r="F71" i="63"/>
  <c r="F67" i="63"/>
  <c r="F64" i="63"/>
  <c r="F58" i="63"/>
  <c r="F60" i="63"/>
  <c r="F62" i="63"/>
  <c r="F63" i="63"/>
  <c r="F59" i="63"/>
  <c r="F52" i="63"/>
  <c r="F51" i="63"/>
  <c r="F53" i="63"/>
  <c r="F56" i="63"/>
  <c r="F54" i="63"/>
  <c r="F48" i="63"/>
  <c r="F50" i="63"/>
  <c r="F49" i="63"/>
  <c r="F45" i="63"/>
  <c r="F47" i="63"/>
  <c r="F42" i="63"/>
  <c r="F40" i="63"/>
  <c r="F39" i="63"/>
  <c r="F30" i="63"/>
  <c r="F35" i="63"/>
  <c r="F33" i="63"/>
  <c r="F37" i="63"/>
  <c r="F32" i="63"/>
  <c r="F19" i="63"/>
  <c r="F16" i="63"/>
  <c r="F18" i="63"/>
  <c r="F22" i="63"/>
  <c r="F20" i="63"/>
  <c r="F13" i="63"/>
  <c r="F14" i="63"/>
  <c r="F11" i="63"/>
  <c r="F12" i="63"/>
  <c r="F15" i="63"/>
  <c r="F10" i="63"/>
  <c r="F6" i="63"/>
  <c r="F7" i="63"/>
  <c r="F8" i="63"/>
  <c r="F3" i="63"/>
  <c r="F137" i="62"/>
  <c r="F135" i="62"/>
  <c r="F133" i="62"/>
  <c r="F134" i="62"/>
  <c r="F129" i="62"/>
  <c r="F131" i="62"/>
  <c r="F122" i="62"/>
  <c r="F125" i="62"/>
  <c r="F123" i="62"/>
  <c r="F127" i="62"/>
  <c r="F126" i="62"/>
  <c r="F124" i="62"/>
  <c r="F115" i="62"/>
  <c r="F120" i="62"/>
  <c r="F118" i="62"/>
  <c r="F116" i="62"/>
  <c r="F117" i="62"/>
  <c r="F110" i="62"/>
  <c r="F112" i="62"/>
  <c r="F113" i="62"/>
  <c r="F107" i="62"/>
  <c r="F101" i="62"/>
  <c r="F102" i="62"/>
  <c r="F104" i="62"/>
  <c r="F106" i="62"/>
  <c r="F99" i="62"/>
  <c r="F97" i="62"/>
  <c r="F93" i="62"/>
  <c r="F95" i="62"/>
  <c r="F98" i="62"/>
  <c r="F96" i="62"/>
  <c r="F94" i="62"/>
  <c r="F85" i="62"/>
  <c r="F92" i="62"/>
  <c r="F90" i="62"/>
  <c r="F89" i="62"/>
  <c r="F83" i="62"/>
  <c r="F86" i="62"/>
  <c r="F75" i="62"/>
  <c r="F82" i="62"/>
  <c r="F81" i="62"/>
  <c r="F80" i="62"/>
  <c r="F76" i="62"/>
  <c r="F78" i="62"/>
  <c r="F74" i="62"/>
  <c r="F72" i="62"/>
  <c r="F79" i="62"/>
  <c r="F77" i="62"/>
  <c r="F73" i="62"/>
  <c r="F71" i="62"/>
  <c r="F69" i="62"/>
  <c r="F66" i="62"/>
  <c r="F68" i="62"/>
  <c r="F65" i="62"/>
  <c r="F67" i="62"/>
  <c r="F59" i="62"/>
  <c r="F61" i="62"/>
  <c r="F63" i="62"/>
  <c r="F64" i="62"/>
  <c r="F60" i="62"/>
  <c r="F62" i="62"/>
  <c r="F53" i="62"/>
  <c r="F51" i="62"/>
  <c r="F54" i="62"/>
  <c r="F55" i="62"/>
  <c r="F50" i="62"/>
  <c r="F48" i="62"/>
  <c r="F44" i="62"/>
  <c r="F46" i="62"/>
  <c r="F49" i="62"/>
  <c r="F47" i="62"/>
  <c r="F42" i="62"/>
  <c r="F38" i="62"/>
  <c r="F40" i="62"/>
  <c r="F43" i="62"/>
  <c r="F39" i="62"/>
  <c r="F31" i="62"/>
  <c r="F33" i="62"/>
  <c r="F35" i="62"/>
  <c r="F34" i="62"/>
  <c r="F28" i="62"/>
  <c r="F25" i="62"/>
  <c r="F20" i="62"/>
  <c r="F24" i="62"/>
  <c r="F18" i="62"/>
  <c r="F17" i="62"/>
  <c r="F19" i="62"/>
  <c r="F21" i="62"/>
  <c r="F11" i="62"/>
  <c r="F13" i="62"/>
  <c r="F16" i="62"/>
  <c r="F3" i="62"/>
  <c r="F12" i="62"/>
  <c r="F15" i="62"/>
  <c r="F6" i="62"/>
  <c r="F5" i="62"/>
  <c r="F2" i="62"/>
  <c r="F7" i="62"/>
  <c r="F4" i="62"/>
  <c r="F8" i="62"/>
  <c r="F16" i="64"/>
  <c r="F13" i="64"/>
  <c r="F11" i="64"/>
  <c r="F15" i="64"/>
  <c r="F10" i="64"/>
  <c r="F12" i="64"/>
  <c r="F4" i="64"/>
  <c r="F2" i="64"/>
  <c r="F6" i="64"/>
  <c r="F9" i="64"/>
  <c r="F3" i="64"/>
  <c r="F25" i="65"/>
  <c r="F24" i="65"/>
  <c r="F21" i="65"/>
  <c r="F23" i="65"/>
  <c r="F17" i="65"/>
  <c r="F20" i="65"/>
  <c r="F18" i="65"/>
  <c r="F13" i="65"/>
  <c r="F11" i="65"/>
  <c r="F16" i="65"/>
  <c r="F10" i="65"/>
  <c r="F15" i="65"/>
  <c r="F8" i="65"/>
  <c r="F2" i="65"/>
  <c r="F5" i="65"/>
  <c r="F9" i="65"/>
  <c r="F6" i="65"/>
  <c r="F7" i="65"/>
  <c r="F3" i="66"/>
  <c r="F9" i="66"/>
  <c r="F6" i="66"/>
  <c r="F2" i="66"/>
  <c r="F7" i="66"/>
  <c r="F8" i="66"/>
  <c r="F4" i="66"/>
  <c r="F78" i="61"/>
  <c r="F76" i="61"/>
  <c r="F81" i="61"/>
  <c r="F79" i="61"/>
  <c r="F77" i="61"/>
  <c r="F80" i="61"/>
  <c r="F75" i="61"/>
  <c r="F74" i="61"/>
  <c r="F71" i="61"/>
  <c r="F69" i="61"/>
  <c r="F70" i="61"/>
  <c r="F73" i="61"/>
  <c r="F55" i="61"/>
  <c r="F58" i="61"/>
  <c r="F60" i="61"/>
  <c r="F57" i="61"/>
  <c r="F59" i="61"/>
  <c r="F56" i="61"/>
  <c r="F52" i="61"/>
  <c r="F43" i="61"/>
  <c r="F49" i="61"/>
  <c r="F48" i="61"/>
  <c r="F53" i="61"/>
  <c r="F51" i="61"/>
  <c r="F42" i="61"/>
  <c r="F35" i="61"/>
  <c r="F46" i="61"/>
  <c r="F44" i="61"/>
  <c r="F47" i="61"/>
  <c r="F39" i="61"/>
  <c r="F37" i="61"/>
  <c r="F34" i="61"/>
  <c r="F27" i="61"/>
  <c r="F36" i="61"/>
  <c r="F29" i="61"/>
  <c r="F32" i="61"/>
  <c r="F26" i="61"/>
  <c r="F33" i="61"/>
  <c r="F30" i="61"/>
  <c r="F31" i="61"/>
  <c r="F28" i="61"/>
  <c r="F23" i="61"/>
  <c r="F24" i="61"/>
  <c r="F25" i="61"/>
  <c r="F22" i="61"/>
  <c r="F18" i="61"/>
  <c r="F15" i="61"/>
  <c r="F16" i="61"/>
  <c r="F11" i="61"/>
  <c r="F17" i="61"/>
  <c r="F14" i="61"/>
  <c r="F13" i="61"/>
  <c r="F7" i="61"/>
  <c r="F5" i="61"/>
  <c r="F8" i="61"/>
  <c r="F10" i="61"/>
  <c r="F6" i="61"/>
  <c r="F197" i="61"/>
  <c r="F3" i="61"/>
  <c r="F201" i="61"/>
  <c r="F4" i="61"/>
  <c r="F2" i="61"/>
  <c r="F202" i="61"/>
  <c r="F196" i="61"/>
  <c r="F194" i="61"/>
  <c r="F191" i="61"/>
  <c r="F198" i="61"/>
  <c r="F195" i="61"/>
  <c r="F199" i="61"/>
  <c r="F192" i="61"/>
  <c r="F193" i="61"/>
  <c r="F190" i="61"/>
  <c r="F183" i="61"/>
  <c r="F188" i="61"/>
  <c r="F186" i="61"/>
  <c r="F184" i="61"/>
  <c r="F181" i="61"/>
  <c r="F179" i="61"/>
  <c r="F182" i="61"/>
  <c r="F185" i="61"/>
  <c r="F177" i="61"/>
  <c r="F172" i="61"/>
  <c r="F176" i="61"/>
  <c r="F178" i="61"/>
  <c r="F174" i="61"/>
  <c r="F171" i="61"/>
  <c r="F173" i="61"/>
  <c r="F170" i="61"/>
  <c r="F168" i="61"/>
  <c r="F165" i="61"/>
  <c r="F164" i="61"/>
  <c r="F166" i="61"/>
  <c r="F160" i="61"/>
  <c r="F162" i="61"/>
  <c r="F157" i="61"/>
  <c r="F159" i="61"/>
  <c r="F163" i="61"/>
  <c r="F161" i="61"/>
  <c r="F158" i="61"/>
  <c r="F154" i="61"/>
  <c r="F155" i="61"/>
  <c r="F151" i="61"/>
  <c r="F152" i="61"/>
  <c r="F156" i="61"/>
  <c r="F153" i="61"/>
  <c r="F150" i="61"/>
  <c r="F148" i="61"/>
  <c r="F143" i="61"/>
  <c r="F144" i="61"/>
  <c r="F149" i="61"/>
  <c r="F147" i="61"/>
  <c r="F142" i="61"/>
  <c r="F136" i="61"/>
  <c r="F140" i="61"/>
  <c r="F125" i="61"/>
  <c r="F132" i="61"/>
  <c r="F130" i="61"/>
  <c r="F128" i="61"/>
  <c r="F122" i="61"/>
  <c r="F124" i="61"/>
  <c r="F129" i="61"/>
  <c r="F127" i="61"/>
  <c r="F126" i="61"/>
  <c r="F121" i="61"/>
  <c r="F116" i="61"/>
  <c r="F119" i="61"/>
  <c r="F118" i="61"/>
  <c r="F117" i="61"/>
  <c r="F24" i="60"/>
  <c r="F25" i="60"/>
  <c r="F23" i="60"/>
  <c r="F18" i="60"/>
  <c r="F16" i="60"/>
  <c r="F21" i="60"/>
  <c r="F19" i="60"/>
  <c r="F17" i="60"/>
  <c r="F22" i="60"/>
  <c r="F20" i="60"/>
  <c r="F13" i="60"/>
  <c r="F11" i="60"/>
  <c r="F12" i="60"/>
  <c r="F10" i="60"/>
  <c r="F5" i="60"/>
  <c r="F3" i="60"/>
  <c r="F8" i="60"/>
  <c r="F4" i="60"/>
  <c r="F2" i="60"/>
  <c r="F7" i="60"/>
  <c r="F133" i="59"/>
  <c r="F135" i="59"/>
  <c r="F136" i="59"/>
  <c r="F138" i="59"/>
  <c r="F130" i="59"/>
  <c r="F134" i="59"/>
  <c r="F137" i="59"/>
  <c r="F119" i="59"/>
  <c r="F124" i="59"/>
  <c r="F129" i="59"/>
  <c r="F128" i="59"/>
  <c r="F125" i="59"/>
  <c r="F127" i="59"/>
  <c r="F117" i="59"/>
  <c r="F116" i="59"/>
  <c r="F121" i="59"/>
  <c r="F122" i="59"/>
  <c r="F118" i="59"/>
  <c r="F120" i="59"/>
  <c r="F111" i="59"/>
  <c r="F108" i="59"/>
  <c r="F109" i="59"/>
  <c r="F114" i="59"/>
  <c r="F110" i="59"/>
  <c r="F113" i="59"/>
  <c r="F101" i="59"/>
  <c r="F105" i="59"/>
  <c r="F104" i="59"/>
  <c r="F102" i="59"/>
  <c r="F106" i="59"/>
  <c r="F98" i="59"/>
  <c r="F95" i="59"/>
  <c r="F100" i="59"/>
  <c r="F96" i="59"/>
  <c r="F97" i="59"/>
  <c r="F85" i="59"/>
  <c r="F90" i="59"/>
  <c r="F91" i="59"/>
  <c r="F87" i="59"/>
  <c r="F89" i="59"/>
  <c r="F86" i="59"/>
  <c r="F81" i="59"/>
  <c r="F79" i="59"/>
  <c r="F84" i="59"/>
  <c r="F82" i="59"/>
  <c r="F80" i="59"/>
  <c r="F77" i="59"/>
  <c r="F75" i="59"/>
  <c r="F73" i="59"/>
  <c r="F78" i="59"/>
  <c r="F76" i="59"/>
  <c r="F74" i="59"/>
  <c r="F72" i="59"/>
  <c r="F69" i="59"/>
  <c r="F67" i="59"/>
  <c r="F65" i="59"/>
  <c r="F70" i="59"/>
  <c r="F68" i="59"/>
  <c r="F63" i="59"/>
  <c r="F64" i="59"/>
  <c r="F62" i="59"/>
  <c r="F58" i="59"/>
  <c r="F60" i="59"/>
  <c r="F61" i="59"/>
  <c r="F48" i="59"/>
  <c r="F46" i="59"/>
  <c r="F44" i="59"/>
  <c r="F49" i="59"/>
  <c r="F47" i="59"/>
  <c r="F45" i="59"/>
  <c r="F50" i="59"/>
  <c r="F43" i="59"/>
  <c r="F41" i="59"/>
  <c r="F42" i="59"/>
  <c r="F40" i="59"/>
  <c r="F39" i="59"/>
  <c r="F32" i="59"/>
  <c r="F34" i="59"/>
  <c r="F35" i="59"/>
  <c r="F31" i="59"/>
  <c r="F36" i="59"/>
  <c r="F30" i="59"/>
  <c r="A8" i="66"/>
  <c r="A5" i="65"/>
  <c r="A172" i="63" l="1"/>
  <c r="A173" i="63" s="1"/>
  <c r="A175" i="63" s="1"/>
  <c r="A176" i="63" s="1"/>
  <c r="A177" i="63" s="1"/>
  <c r="A178" i="63" s="1"/>
  <c r="A174" i="63" s="1"/>
  <c r="A182" i="56"/>
  <c r="A184" i="56" s="1"/>
  <c r="A185" i="56" s="1"/>
  <c r="A186" i="56" s="1"/>
  <c r="A187" i="56" s="1"/>
  <c r="A188" i="56" s="1"/>
  <c r="A183" i="56" s="1"/>
  <c r="A9" i="66"/>
  <c r="A6" i="65"/>
  <c r="A180" i="63" l="1"/>
  <c r="A181" i="63" s="1"/>
  <c r="A183" i="63" s="1"/>
  <c r="A184" i="63" s="1"/>
  <c r="A185" i="63" s="1"/>
  <c r="A186" i="63" s="1"/>
  <c r="A182" i="63" s="1"/>
  <c r="A190" i="56"/>
  <c r="A191" i="56" s="1"/>
  <c r="A193" i="56" s="1"/>
  <c r="A195" i="56" s="1"/>
  <c r="A196" i="56" s="1"/>
  <c r="A194" i="56" s="1"/>
  <c r="A192" i="56" s="1"/>
  <c r="A7" i="66"/>
  <c r="A8" i="65"/>
  <c r="A199" i="56" l="1"/>
  <c r="A200" i="56" s="1"/>
  <c r="A202" i="56" s="1"/>
  <c r="A203" i="56" s="1"/>
  <c r="A204" i="56" s="1"/>
  <c r="A201" i="56" s="1"/>
  <c r="A198" i="56" s="1"/>
  <c r="A207" i="56"/>
  <c r="A208" i="56" s="1"/>
  <c r="A210" i="56" s="1"/>
  <c r="A211" i="56" s="1"/>
  <c r="A212" i="56" s="1"/>
  <c r="A209" i="56" s="1"/>
  <c r="A206" i="56" s="1"/>
  <c r="A3" i="66"/>
  <c r="A5" i="66" s="1"/>
  <c r="A9" i="65"/>
  <c r="A3" i="65" s="1"/>
  <c r="A17" i="64"/>
  <c r="A14" i="64" s="1"/>
  <c r="E5" i="66" l="1"/>
  <c r="B5" i="66"/>
  <c r="C5" i="66"/>
  <c r="D5" i="66"/>
  <c r="E3" i="65"/>
  <c r="D3" i="65"/>
  <c r="C3" i="65"/>
  <c r="B3" i="65"/>
  <c r="E14" i="64"/>
  <c r="D14" i="64"/>
  <c r="C14" i="64"/>
  <c r="B14" i="64"/>
  <c r="A7" i="65"/>
  <c r="C479" i="46" l="1"/>
  <c r="C65" i="46"/>
  <c r="C304" i="46"/>
  <c r="C216" i="46"/>
  <c r="C166" i="46"/>
  <c r="C70" i="46"/>
  <c r="C554" i="46"/>
  <c r="C284" i="46"/>
  <c r="C441" i="46"/>
  <c r="C559" i="46"/>
  <c r="C423" i="46"/>
  <c r="C422" i="46"/>
  <c r="C462" i="46"/>
  <c r="C406" i="46"/>
  <c r="C529" i="46"/>
  <c r="C575" i="46"/>
  <c r="C190" i="46"/>
  <c r="C139" i="46"/>
  <c r="C520" i="46"/>
  <c r="C506" i="46"/>
  <c r="C408" i="46"/>
  <c r="C579" i="46"/>
  <c r="C251" i="46"/>
  <c r="C509" i="46"/>
  <c r="C79" i="46"/>
  <c r="C564" i="46"/>
  <c r="C19" i="46"/>
  <c r="C47" i="46"/>
  <c r="C481" i="46"/>
  <c r="C428" i="46"/>
  <c r="C276" i="46"/>
  <c r="C145" i="46"/>
  <c r="C194" i="46"/>
  <c r="C607" i="46"/>
  <c r="C84" i="46"/>
  <c r="C343" i="46"/>
  <c r="C223" i="46"/>
  <c r="C220" i="46"/>
  <c r="C366" i="46"/>
  <c r="C315" i="46"/>
  <c r="C421" i="46"/>
  <c r="C570" i="46"/>
  <c r="C107" i="46"/>
  <c r="C155" i="46"/>
  <c r="C377" i="46"/>
  <c r="C56" i="46"/>
  <c r="C541" i="46"/>
  <c r="C113" i="46"/>
  <c r="C261" i="46"/>
  <c r="C482" i="46"/>
  <c r="C144" i="46"/>
  <c r="C532" i="46"/>
  <c r="C430" i="46"/>
  <c r="C310" i="46"/>
  <c r="C563" i="46"/>
  <c r="C183" i="46"/>
  <c r="C539" i="46"/>
  <c r="C560" i="46"/>
  <c r="C128" i="46"/>
  <c r="C288" i="46"/>
  <c r="C503" i="46"/>
  <c r="C413" i="46"/>
  <c r="C217" i="46"/>
  <c r="C431" i="46"/>
  <c r="C122" i="46"/>
  <c r="C54" i="46"/>
  <c r="C51" i="46"/>
  <c r="C151" i="46"/>
  <c r="C507" i="46"/>
  <c r="C465" i="46"/>
  <c r="C417" i="46"/>
  <c r="C299" i="46"/>
  <c r="C437" i="46"/>
  <c r="C492" i="46"/>
  <c r="C409" i="46"/>
  <c r="C245" i="46"/>
  <c r="C603" i="46"/>
  <c r="C213" i="46"/>
  <c r="C104" i="46"/>
  <c r="C584" i="46"/>
  <c r="C426" i="46"/>
  <c r="C585" i="46"/>
  <c r="C239" i="46"/>
  <c r="C317" i="46"/>
  <c r="C208" i="46"/>
  <c r="C277" i="46"/>
  <c r="C497" i="46"/>
  <c r="C38" i="46"/>
  <c r="C544" i="46"/>
  <c r="C504" i="46"/>
  <c r="C281" i="46"/>
  <c r="C533" i="46"/>
  <c r="C105" i="46"/>
  <c r="C516" i="46"/>
  <c r="C189" i="46"/>
  <c r="C187" i="46"/>
  <c r="C531" i="46"/>
  <c r="C427" i="46"/>
  <c r="C381" i="46"/>
  <c r="C323" i="46"/>
  <c r="C291" i="46"/>
  <c r="C586" i="46"/>
  <c r="C283" i="46"/>
  <c r="C57" i="46"/>
  <c r="C111" i="46"/>
  <c r="C246" i="46"/>
  <c r="C536" i="46"/>
  <c r="C206" i="46"/>
  <c r="C530" i="46"/>
  <c r="C156" i="46"/>
  <c r="C270" i="46"/>
  <c r="C558" i="46"/>
  <c r="C264" i="46"/>
  <c r="C45" i="46"/>
  <c r="C168" i="46"/>
  <c r="C540" i="46"/>
  <c r="C34" i="46"/>
  <c r="C212" i="46"/>
  <c r="C518" i="46"/>
  <c r="C260" i="46"/>
  <c r="C172" i="46"/>
  <c r="C226" i="46"/>
  <c r="C126" i="46"/>
  <c r="C332" i="46"/>
  <c r="C64" i="46"/>
  <c r="C502" i="46"/>
  <c r="C457" i="46"/>
  <c r="C90" i="46"/>
  <c r="C314" i="46"/>
  <c r="C63" i="46"/>
  <c r="C69" i="46"/>
  <c r="C221" i="46"/>
  <c r="C393" i="46"/>
  <c r="C403" i="46"/>
  <c r="C142" i="46"/>
  <c r="C382" i="46"/>
  <c r="C72" i="46"/>
  <c r="C523" i="46"/>
  <c r="C50" i="46"/>
  <c r="C416" i="46"/>
  <c r="C15" i="46"/>
  <c r="C8" i="46"/>
  <c r="C508" i="46"/>
  <c r="C114" i="46"/>
  <c r="C188" i="46"/>
  <c r="C163" i="46"/>
  <c r="C247" i="46"/>
  <c r="C311" i="46"/>
  <c r="C141" i="46"/>
  <c r="C58" i="46"/>
  <c r="C459" i="46"/>
  <c r="C357" i="46"/>
  <c r="C549" i="46"/>
  <c r="C305" i="46"/>
  <c r="C396" i="46"/>
  <c r="C410" i="46"/>
  <c r="C41" i="46"/>
  <c r="C355" i="46"/>
  <c r="C290" i="46"/>
  <c r="C576" i="46"/>
  <c r="C171" i="46"/>
  <c r="C255" i="46"/>
  <c r="C191" i="46"/>
  <c r="C268" i="46"/>
  <c r="C278" i="46"/>
  <c r="C342" i="46"/>
  <c r="C432" i="46"/>
  <c r="C568" i="46"/>
  <c r="C136" i="46"/>
  <c r="C565" i="46"/>
  <c r="C528" i="46"/>
  <c r="C119" i="46"/>
  <c r="C330" i="46"/>
  <c r="C267" i="46"/>
  <c r="C301" i="46"/>
  <c r="C461" i="46"/>
  <c r="C453" i="46"/>
  <c r="C473" i="46"/>
  <c r="C452" i="46"/>
  <c r="C12" i="46"/>
  <c r="C5" i="46"/>
  <c r="C29" i="46"/>
  <c r="C397" i="46"/>
  <c r="C596" i="46"/>
  <c r="C511" i="46"/>
  <c r="C499" i="46"/>
  <c r="C436" i="46"/>
  <c r="C102" i="46"/>
  <c r="C110" i="46"/>
  <c r="C610" i="46"/>
  <c r="C175" i="46"/>
  <c r="C438" i="46"/>
  <c r="C296" i="46"/>
  <c r="C328" i="46"/>
  <c r="C205" i="46"/>
  <c r="C192" i="46"/>
  <c r="C455" i="46"/>
  <c r="C401" i="46"/>
  <c r="C31" i="46"/>
  <c r="C597" i="46"/>
  <c r="C370" i="46"/>
  <c r="C200" i="46"/>
  <c r="C43" i="46"/>
  <c r="C201" i="46"/>
  <c r="C229" i="46"/>
  <c r="C10" i="46"/>
  <c r="C312" i="46"/>
  <c r="C148" i="46"/>
  <c r="C225" i="46"/>
  <c r="C407" i="46"/>
  <c r="C346" i="46"/>
  <c r="C412" i="46"/>
  <c r="C567" i="46"/>
  <c r="C522" i="46"/>
  <c r="C230" i="46"/>
  <c r="C419" i="46"/>
  <c r="C442" i="46"/>
  <c r="C26" i="46"/>
  <c r="C59" i="46"/>
  <c r="C474" i="46"/>
  <c r="C363" i="46"/>
  <c r="C253" i="46"/>
  <c r="C463" i="46"/>
  <c r="C384" i="46"/>
  <c r="C475" i="46"/>
  <c r="C491" i="46"/>
  <c r="C495" i="46"/>
  <c r="C68" i="46"/>
  <c r="C40" i="46"/>
  <c r="C327" i="46"/>
  <c r="C152" i="46"/>
  <c r="C510" i="46"/>
  <c r="C160" i="46"/>
  <c r="C542" i="46"/>
  <c r="C477" i="46"/>
  <c r="C234" i="46"/>
  <c r="C578" i="46"/>
  <c r="C543" i="46"/>
  <c r="C581" i="46"/>
  <c r="C574" i="46"/>
  <c r="C476" i="46"/>
  <c r="C348" i="46"/>
  <c r="C451" i="46"/>
  <c r="C259" i="46"/>
  <c r="C313" i="46"/>
  <c r="C501" i="46"/>
  <c r="C493" i="46"/>
  <c r="C35" i="46"/>
  <c r="C420" i="46"/>
  <c r="C7" i="46"/>
  <c r="C470" i="46"/>
  <c r="C196" i="46"/>
  <c r="C132" i="46"/>
  <c r="C127" i="46"/>
  <c r="C590" i="46"/>
  <c r="C411" i="46"/>
  <c r="C71" i="46"/>
  <c r="C181" i="46"/>
  <c r="C44" i="46"/>
  <c r="C490" i="46"/>
  <c r="C534" i="46"/>
  <c r="C274" i="46"/>
  <c r="C345" i="46"/>
  <c r="C335" i="46"/>
  <c r="C368" i="46"/>
  <c r="C496" i="46"/>
  <c r="C389" i="46"/>
  <c r="C244" i="46"/>
  <c r="C134" i="46"/>
  <c r="C339" i="46"/>
  <c r="C324" i="46"/>
  <c r="C282" i="46"/>
  <c r="C250" i="46"/>
  <c r="C214" i="46"/>
  <c r="C199" i="46"/>
  <c r="C367" i="46"/>
  <c r="C66" i="46"/>
  <c r="C386" i="46"/>
  <c r="C337" i="46"/>
  <c r="C53" i="46"/>
  <c r="C599" i="46"/>
  <c r="C185" i="46"/>
  <c r="C124" i="46"/>
  <c r="C415" i="46"/>
  <c r="C237" i="46"/>
  <c r="C592" i="46"/>
  <c r="C439" i="46"/>
  <c r="C468" i="46"/>
  <c r="C538" i="46"/>
  <c r="C154" i="46"/>
  <c r="C137" i="46"/>
  <c r="C14" i="46"/>
  <c r="C388" i="46"/>
  <c r="C241" i="46"/>
  <c r="C27" i="46"/>
  <c r="C488" i="46"/>
  <c r="C55" i="46"/>
  <c r="C350" i="46"/>
  <c r="C557" i="46"/>
  <c r="C28" i="46"/>
  <c r="C224" i="46"/>
  <c r="C562" i="46"/>
  <c r="C588" i="46"/>
  <c r="C22" i="46"/>
  <c r="C297" i="46"/>
  <c r="C256" i="46"/>
  <c r="C308" i="46"/>
  <c r="C373" i="46"/>
  <c r="C398" i="46"/>
  <c r="C169" i="46"/>
  <c r="C571" i="46"/>
  <c r="C553" i="46"/>
  <c r="C480" i="46"/>
  <c r="C167" i="46"/>
  <c r="C37" i="46"/>
  <c r="C293" i="46"/>
  <c r="C233" i="46"/>
  <c r="C320" i="46"/>
  <c r="C551" i="46"/>
  <c r="C404" i="46"/>
  <c r="C550" i="46"/>
  <c r="C197" i="46"/>
  <c r="C97" i="46"/>
  <c r="C87" i="46"/>
  <c r="C309" i="46"/>
  <c r="C4" i="46"/>
  <c r="C32" i="46"/>
  <c r="C486" i="46"/>
  <c r="C535" i="46"/>
  <c r="C326" i="46"/>
  <c r="C448" i="46"/>
  <c r="C425" i="46"/>
  <c r="C211" i="46"/>
  <c r="C294" i="46"/>
  <c r="C289" i="46"/>
  <c r="C400" i="46"/>
  <c r="C380" i="46"/>
  <c r="C593" i="46"/>
  <c r="C359" i="46"/>
  <c r="C517" i="46"/>
  <c r="C371" i="46"/>
  <c r="C399" i="46"/>
  <c r="C472" i="46"/>
  <c r="C561" i="46"/>
  <c r="C583" i="46"/>
  <c r="C36" i="46"/>
  <c r="C333" i="46"/>
  <c r="C20" i="46"/>
  <c r="C273" i="46"/>
  <c r="C375" i="46"/>
  <c r="C157" i="46"/>
  <c r="C252" i="46"/>
  <c r="C25" i="46"/>
  <c r="C135" i="46"/>
  <c r="C572" i="46"/>
  <c r="C573" i="46"/>
  <c r="C555" i="46"/>
  <c r="C195" i="46"/>
  <c r="C176" i="46"/>
  <c r="C33" i="46"/>
  <c r="C391" i="46"/>
  <c r="C303" i="46"/>
  <c r="C494" i="46"/>
  <c r="C21" i="46"/>
  <c r="C598" i="46"/>
  <c r="C74" i="46"/>
  <c r="C338" i="46"/>
  <c r="C100" i="46"/>
  <c r="C80" i="46"/>
  <c r="C164" i="46"/>
  <c r="C280" i="46"/>
  <c r="C143" i="46"/>
  <c r="C361" i="46"/>
  <c r="C587" i="46"/>
  <c r="C365" i="46"/>
  <c r="C94" i="46"/>
  <c r="C77" i="46"/>
  <c r="C547" i="46"/>
  <c r="C487" i="46"/>
  <c r="C566" i="46"/>
  <c r="C129" i="46"/>
  <c r="C316" i="46"/>
  <c r="C89" i="46"/>
  <c r="C13" i="46"/>
  <c r="C258" i="46"/>
  <c r="C103" i="46"/>
  <c r="C390" i="46"/>
  <c r="C331" i="46"/>
  <c r="C344" i="46"/>
  <c r="C414" i="46"/>
  <c r="C471" i="46"/>
  <c r="C109" i="46"/>
  <c r="C548" i="46"/>
  <c r="C569" i="46"/>
  <c r="C116" i="46"/>
  <c r="C257" i="46"/>
  <c r="C106" i="46"/>
  <c r="C182" i="46"/>
  <c r="C159" i="46"/>
  <c r="C3" i="46"/>
  <c r="C287" i="46"/>
  <c r="C24" i="46"/>
  <c r="C177" i="46"/>
  <c r="C146" i="46"/>
  <c r="C464" i="46"/>
  <c r="C262" i="46"/>
  <c r="C93" i="46"/>
  <c r="C429" i="46"/>
  <c r="C372" i="46"/>
  <c r="C483" i="46"/>
  <c r="C424" i="46"/>
  <c r="C210" i="46"/>
  <c r="C131" i="46"/>
  <c r="C75" i="46"/>
  <c r="C512" i="46"/>
  <c r="C48" i="46"/>
  <c r="C376" i="46"/>
  <c r="C130" i="46"/>
  <c r="C174" i="46"/>
  <c r="C173" i="46"/>
  <c r="C240" i="46"/>
  <c r="C165" i="46"/>
  <c r="C207" i="46"/>
  <c r="C228" i="46"/>
  <c r="C460" i="46"/>
  <c r="C73" i="46"/>
  <c r="C322" i="46"/>
  <c r="C238" i="46"/>
  <c r="C349" i="46"/>
  <c r="C306" i="46"/>
  <c r="C18" i="46"/>
  <c r="C302" i="46"/>
  <c r="C478" i="46"/>
  <c r="C16" i="46"/>
  <c r="C112" i="46"/>
  <c r="C434" i="46"/>
  <c r="C265" i="46"/>
  <c r="C385" i="46"/>
  <c r="C138" i="46"/>
  <c r="C449" i="46"/>
  <c r="C329" i="46"/>
  <c r="C42" i="46"/>
  <c r="C515" i="46"/>
  <c r="C591" i="46"/>
  <c r="C364" i="46"/>
  <c r="C266" i="46"/>
  <c r="C254" i="46"/>
  <c r="C351" i="46"/>
  <c r="C133" i="46"/>
  <c r="C456" i="46"/>
  <c r="C505" i="46"/>
  <c r="C336" i="46"/>
  <c r="C601" i="46"/>
  <c r="C46" i="46"/>
  <c r="C433" i="46"/>
  <c r="C307" i="46"/>
  <c r="C295" i="46"/>
  <c r="C186" i="46"/>
  <c r="C374" i="46"/>
  <c r="C394" i="46"/>
  <c r="C577" i="46"/>
  <c r="C30" i="46"/>
  <c r="C356" i="46"/>
  <c r="C158" i="46"/>
  <c r="C341" i="46"/>
  <c r="C485" i="46"/>
  <c r="C222" i="46"/>
  <c r="C76" i="46"/>
  <c r="C369" i="46"/>
  <c r="C286" i="46"/>
  <c r="C334" i="46"/>
  <c r="C319" i="46"/>
  <c r="C23" i="46"/>
  <c r="C125" i="46"/>
  <c r="C395" i="46"/>
  <c r="C582" i="46"/>
  <c r="C454" i="46"/>
  <c r="C60" i="46"/>
  <c r="C340" i="46"/>
  <c r="C123" i="46"/>
  <c r="C67" i="46"/>
  <c r="C147" i="46"/>
  <c r="C2" i="46"/>
  <c r="C120" i="46"/>
  <c r="C292" i="46"/>
  <c r="C184" i="46"/>
  <c r="C11" i="46"/>
  <c r="C514" i="46"/>
  <c r="C602" i="46"/>
  <c r="C202" i="46"/>
  <c r="C17" i="46"/>
  <c r="C537" i="46"/>
  <c r="I144" i="51"/>
  <c r="J144" i="51"/>
  <c r="I145" i="51"/>
  <c r="J145" i="51"/>
  <c r="I146" i="51"/>
  <c r="J146" i="51"/>
  <c r="I147" i="51"/>
  <c r="J147" i="51"/>
  <c r="I148" i="51"/>
  <c r="J148" i="51"/>
  <c r="I149" i="51"/>
  <c r="J149" i="51"/>
  <c r="I150" i="51"/>
  <c r="J150" i="51"/>
  <c r="I151" i="51"/>
  <c r="J151" i="51"/>
  <c r="I152" i="51"/>
  <c r="J152" i="51"/>
  <c r="I153" i="51"/>
  <c r="J153" i="51"/>
  <c r="I154" i="51"/>
  <c r="J154" i="51"/>
  <c r="I155" i="51"/>
  <c r="J155" i="51"/>
  <c r="I156" i="51"/>
  <c r="J156" i="51"/>
  <c r="I120" i="51"/>
  <c r="J120" i="51"/>
  <c r="I121" i="51"/>
  <c r="J121" i="51"/>
  <c r="I122" i="51"/>
  <c r="J122" i="51"/>
  <c r="I123" i="51"/>
  <c r="J123" i="51"/>
  <c r="I124" i="51"/>
  <c r="J124" i="51"/>
  <c r="I125" i="51"/>
  <c r="J125" i="51"/>
  <c r="I126" i="51"/>
  <c r="J126" i="51"/>
  <c r="I127" i="51"/>
  <c r="J127" i="51"/>
  <c r="I128" i="51"/>
  <c r="J128" i="51"/>
  <c r="I129" i="51"/>
  <c r="J129" i="51"/>
  <c r="I130" i="51"/>
  <c r="J130" i="51"/>
  <c r="I131" i="51"/>
  <c r="J131" i="51"/>
  <c r="I132" i="51"/>
  <c r="J132" i="51"/>
  <c r="I133" i="51"/>
  <c r="J133" i="51"/>
  <c r="I134" i="51"/>
  <c r="J134" i="51"/>
  <c r="I135" i="51"/>
  <c r="J135" i="51"/>
  <c r="I136" i="51"/>
  <c r="J136" i="51"/>
  <c r="I137" i="51"/>
  <c r="J137" i="51"/>
  <c r="I138" i="51"/>
  <c r="J138" i="51"/>
  <c r="I139" i="51"/>
  <c r="J139" i="51"/>
  <c r="I140" i="51"/>
  <c r="J140" i="51"/>
  <c r="I141" i="51"/>
  <c r="J141" i="51"/>
  <c r="I142" i="51"/>
  <c r="J142" i="51"/>
  <c r="I143" i="51"/>
  <c r="J143" i="51"/>
  <c r="I100" i="51"/>
  <c r="J100" i="51"/>
  <c r="I101" i="51"/>
  <c r="J101" i="51"/>
  <c r="I102" i="51"/>
  <c r="J102" i="51"/>
  <c r="I103" i="51"/>
  <c r="J103" i="51"/>
  <c r="I104" i="51"/>
  <c r="J104" i="51"/>
  <c r="I105" i="51"/>
  <c r="J105" i="51"/>
  <c r="I106" i="51"/>
  <c r="J106" i="51"/>
  <c r="I107" i="51"/>
  <c r="J107" i="51"/>
  <c r="I108" i="51"/>
  <c r="J108" i="51"/>
  <c r="I109" i="51"/>
  <c r="J109" i="51"/>
  <c r="I110" i="51"/>
  <c r="J110" i="51"/>
  <c r="I111" i="51"/>
  <c r="J111" i="51"/>
  <c r="I112" i="51"/>
  <c r="J112" i="51"/>
  <c r="I113" i="51"/>
  <c r="J113" i="51"/>
  <c r="I114" i="51"/>
  <c r="J114" i="51"/>
  <c r="I115" i="51"/>
  <c r="J115" i="51"/>
  <c r="I116" i="51"/>
  <c r="J116" i="51"/>
  <c r="I117" i="51"/>
  <c r="J117" i="51"/>
  <c r="I118" i="51"/>
  <c r="J118" i="51"/>
  <c r="I119" i="51"/>
  <c r="J119" i="51"/>
  <c r="I86" i="51"/>
  <c r="J86" i="51"/>
  <c r="I87" i="51"/>
  <c r="J87" i="51"/>
  <c r="I88" i="51"/>
  <c r="J88" i="51"/>
  <c r="I89" i="51"/>
  <c r="J89" i="51"/>
  <c r="I90" i="51"/>
  <c r="J90" i="51"/>
  <c r="I91" i="51"/>
  <c r="J91" i="51"/>
  <c r="I92" i="51"/>
  <c r="J92" i="51"/>
  <c r="I93" i="51"/>
  <c r="J93" i="51"/>
  <c r="I94" i="51"/>
  <c r="J94" i="51"/>
  <c r="I95" i="51"/>
  <c r="J95" i="51"/>
  <c r="I96" i="51"/>
  <c r="J96" i="51"/>
  <c r="I97" i="51"/>
  <c r="J97" i="51"/>
  <c r="I98" i="51"/>
  <c r="J98" i="51"/>
  <c r="I99" i="51"/>
  <c r="J99" i="51"/>
  <c r="I76" i="51"/>
  <c r="J76" i="51"/>
  <c r="I77" i="51"/>
  <c r="J77" i="51"/>
  <c r="I78" i="51"/>
  <c r="J78" i="51"/>
  <c r="I79" i="51"/>
  <c r="J79" i="51"/>
  <c r="I80" i="51"/>
  <c r="J80" i="51"/>
  <c r="I81" i="51"/>
  <c r="J81" i="51"/>
  <c r="I82" i="51"/>
  <c r="J82" i="51"/>
  <c r="I83" i="51"/>
  <c r="J83" i="51"/>
  <c r="I84" i="51"/>
  <c r="J84" i="51"/>
  <c r="I85" i="51"/>
  <c r="J85" i="51"/>
  <c r="I59" i="51"/>
  <c r="J59" i="51"/>
  <c r="I60" i="51"/>
  <c r="J60" i="51"/>
  <c r="I61" i="51"/>
  <c r="J61" i="51"/>
  <c r="I62" i="51"/>
  <c r="J62" i="51"/>
  <c r="I63" i="51"/>
  <c r="J63" i="51"/>
  <c r="I64" i="51"/>
  <c r="J64" i="51"/>
  <c r="I65" i="51"/>
  <c r="J65" i="51"/>
  <c r="I66" i="51"/>
  <c r="J66" i="51"/>
  <c r="I67" i="51"/>
  <c r="J67" i="51"/>
  <c r="I68" i="51"/>
  <c r="J68" i="51"/>
  <c r="I69" i="51"/>
  <c r="J69" i="51"/>
  <c r="I70" i="51"/>
  <c r="J70" i="51"/>
  <c r="I71" i="51"/>
  <c r="J71" i="51"/>
  <c r="I72" i="51"/>
  <c r="J72" i="51"/>
  <c r="I73" i="51"/>
  <c r="J73" i="51"/>
  <c r="I74" i="51"/>
  <c r="J74" i="51"/>
  <c r="I75" i="51"/>
  <c r="J75" i="51"/>
  <c r="I38" i="51"/>
  <c r="J38" i="51"/>
  <c r="I39" i="51"/>
  <c r="J39" i="51"/>
  <c r="I40" i="51"/>
  <c r="J40" i="51"/>
  <c r="I41" i="51"/>
  <c r="J41" i="51"/>
  <c r="I42" i="51"/>
  <c r="J42" i="51"/>
  <c r="I43" i="51"/>
  <c r="J43" i="51"/>
  <c r="I44" i="51"/>
  <c r="J44" i="51"/>
  <c r="I45" i="51"/>
  <c r="J45" i="51"/>
  <c r="I46" i="51"/>
  <c r="J46" i="51"/>
  <c r="I47" i="51"/>
  <c r="J47" i="51"/>
  <c r="I48" i="51"/>
  <c r="J48" i="51"/>
  <c r="I49" i="51"/>
  <c r="J49" i="51"/>
  <c r="I50" i="51"/>
  <c r="J50" i="51"/>
  <c r="I51" i="51"/>
  <c r="J51" i="51"/>
  <c r="I52" i="51"/>
  <c r="J52" i="51"/>
  <c r="I53" i="51"/>
  <c r="J53" i="51"/>
  <c r="I54" i="51"/>
  <c r="J54" i="51"/>
  <c r="I55" i="51"/>
  <c r="J55" i="51"/>
  <c r="I56" i="51"/>
  <c r="J56" i="51"/>
  <c r="I57" i="51"/>
  <c r="J57" i="51"/>
  <c r="I58" i="51"/>
  <c r="J58" i="51"/>
  <c r="I27" i="51"/>
  <c r="J27" i="51"/>
  <c r="I28" i="51"/>
  <c r="J28" i="51"/>
  <c r="I29" i="51"/>
  <c r="J29" i="51"/>
  <c r="I30" i="51"/>
  <c r="J30" i="51"/>
  <c r="I31" i="51"/>
  <c r="J31" i="51"/>
  <c r="I32" i="51"/>
  <c r="J32" i="51"/>
  <c r="I33" i="51"/>
  <c r="J33" i="51"/>
  <c r="I34" i="51"/>
  <c r="J34" i="51"/>
  <c r="I35" i="51"/>
  <c r="J35" i="51"/>
  <c r="I36" i="51"/>
  <c r="J36" i="51"/>
  <c r="I37" i="51"/>
  <c r="J37" i="51"/>
  <c r="F15" i="46"/>
  <c r="F8" i="46"/>
  <c r="F508" i="46"/>
  <c r="F114" i="46"/>
  <c r="F188" i="46"/>
  <c r="F163" i="46"/>
  <c r="F247" i="46"/>
  <c r="F311" i="46"/>
  <c r="F141" i="46"/>
  <c r="F58" i="46"/>
  <c r="F459" i="46"/>
  <c r="F357" i="46"/>
  <c r="F549" i="46"/>
  <c r="F305" i="46"/>
  <c r="F396" i="46"/>
  <c r="F410" i="46"/>
  <c r="F41" i="46"/>
  <c r="F355" i="46"/>
  <c r="F290" i="46"/>
  <c r="F576" i="46"/>
  <c r="F255" i="46"/>
  <c r="F191" i="46"/>
  <c r="F268" i="46"/>
  <c r="F342" i="46"/>
  <c r="F432" i="46"/>
  <c r="F568" i="46"/>
  <c r="F136" i="46"/>
  <c r="F565" i="46"/>
  <c r="F528" i="46"/>
  <c r="F119" i="46"/>
  <c r="F330" i="46"/>
  <c r="F267" i="46"/>
  <c r="F301" i="46"/>
  <c r="F461" i="46"/>
  <c r="F453" i="46"/>
  <c r="F473" i="46"/>
  <c r="F452" i="46"/>
  <c r="F12" i="46"/>
  <c r="F5" i="46"/>
  <c r="F29" i="46"/>
  <c r="F397" i="46"/>
  <c r="F596" i="46"/>
  <c r="F511" i="46"/>
  <c r="F499" i="46"/>
  <c r="F436" i="46"/>
  <c r="F102" i="46"/>
  <c r="F110" i="46"/>
  <c r="F610" i="46"/>
  <c r="F175" i="46"/>
  <c r="F438" i="46"/>
  <c r="F296" i="46"/>
  <c r="F328" i="46"/>
  <c r="F205" i="46"/>
  <c r="F192" i="46"/>
  <c r="F455" i="46"/>
  <c r="F401" i="46"/>
  <c r="F31" i="46"/>
  <c r="F597" i="46"/>
  <c r="F370" i="46"/>
  <c r="F200" i="46"/>
  <c r="F43" i="46"/>
  <c r="F201" i="46"/>
  <c r="F229" i="46"/>
  <c r="F10" i="46"/>
  <c r="F312" i="46"/>
  <c r="F148" i="46"/>
  <c r="F225" i="46"/>
  <c r="F407" i="46"/>
  <c r="F346" i="46"/>
  <c r="F412" i="46"/>
  <c r="F567" i="46"/>
  <c r="F230" i="46"/>
  <c r="F419" i="46"/>
  <c r="F442" i="46"/>
  <c r="F26" i="46"/>
  <c r="F59" i="46"/>
  <c r="F474" i="46"/>
  <c r="F363" i="46"/>
  <c r="F253" i="46"/>
  <c r="F463" i="46"/>
  <c r="F384" i="46"/>
  <c r="F475" i="46"/>
  <c r="F491" i="46"/>
  <c r="F495" i="46"/>
  <c r="F68" i="46"/>
  <c r="F40" i="46"/>
  <c r="F327" i="46"/>
  <c r="F152" i="46"/>
  <c r="F510" i="46"/>
  <c r="F160" i="46"/>
  <c r="F542" i="46"/>
  <c r="F477" i="46"/>
  <c r="F234" i="46"/>
  <c r="F578" i="46"/>
  <c r="F543" i="46"/>
  <c r="F581" i="46"/>
  <c r="F574" i="46"/>
  <c r="F476" i="46"/>
  <c r="F348" i="46"/>
  <c r="F451" i="46"/>
  <c r="F259" i="46"/>
  <c r="F313" i="46"/>
  <c r="F501" i="46"/>
  <c r="F493" i="46"/>
  <c r="F35" i="46"/>
  <c r="F420" i="46"/>
  <c r="F7" i="46"/>
  <c r="F470" i="46"/>
  <c r="F196" i="46"/>
  <c r="F132" i="46"/>
  <c r="F127" i="46"/>
  <c r="F590" i="46"/>
  <c r="F411" i="46"/>
  <c r="F71" i="46"/>
  <c r="F181" i="46"/>
  <c r="F44" i="46"/>
  <c r="F490" i="46"/>
  <c r="F534" i="46"/>
  <c r="F274" i="46"/>
  <c r="F345" i="46"/>
  <c r="F335" i="46"/>
  <c r="F368" i="46"/>
  <c r="F496" i="46"/>
  <c r="F389" i="46"/>
  <c r="F244" i="46"/>
  <c r="F134" i="46"/>
  <c r="F339" i="46"/>
  <c r="F324" i="46"/>
  <c r="F282" i="46"/>
  <c r="F250" i="46"/>
  <c r="F214" i="46"/>
  <c r="F367" i="46"/>
  <c r="F66" i="46"/>
  <c r="F386" i="46"/>
  <c r="F337" i="46"/>
  <c r="F53" i="46"/>
  <c r="F599" i="46"/>
  <c r="F185" i="46"/>
  <c r="F124" i="46"/>
  <c r="F415" i="46"/>
  <c r="F237" i="46"/>
  <c r="F592" i="46"/>
  <c r="F439" i="46"/>
  <c r="F468" i="46"/>
  <c r="F538" i="46"/>
  <c r="F154" i="46"/>
  <c r="F137" i="46"/>
  <c r="F14" i="46"/>
  <c r="F388" i="46"/>
  <c r="F241" i="46"/>
  <c r="F27" i="46"/>
  <c r="F488" i="46"/>
  <c r="F55" i="46"/>
  <c r="F557" i="46"/>
  <c r="F28" i="46"/>
  <c r="F224" i="46"/>
  <c r="F562" i="46"/>
  <c r="F588" i="46"/>
  <c r="F22" i="46"/>
  <c r="F297" i="46"/>
  <c r="F256" i="46"/>
  <c r="F308" i="46"/>
  <c r="F373" i="46"/>
  <c r="F398" i="46"/>
  <c r="F169" i="46"/>
  <c r="F571" i="46"/>
  <c r="F553" i="46"/>
  <c r="F480" i="46"/>
  <c r="F167" i="46"/>
  <c r="F37" i="46"/>
  <c r="F293" i="46"/>
  <c r="F233" i="46"/>
  <c r="F320" i="46"/>
  <c r="F551" i="46"/>
  <c r="F404" i="46"/>
  <c r="F550" i="46"/>
  <c r="F197" i="46"/>
  <c r="F97" i="46"/>
  <c r="F87" i="46"/>
  <c r="F309" i="46"/>
  <c r="F4" i="46"/>
  <c r="F32" i="46"/>
  <c r="F486" i="46"/>
  <c r="F535" i="46"/>
  <c r="F326" i="46"/>
  <c r="F448" i="46"/>
  <c r="F425" i="46"/>
  <c r="F211" i="46"/>
  <c r="F294" i="46"/>
  <c r="F289" i="46"/>
  <c r="F400" i="46"/>
  <c r="F380" i="46"/>
  <c r="F593" i="46"/>
  <c r="F359" i="46"/>
  <c r="F517" i="46"/>
  <c r="F371" i="46"/>
  <c r="F399" i="46"/>
  <c r="F472" i="46"/>
  <c r="F561" i="46"/>
  <c r="F36" i="46"/>
  <c r="F333" i="46"/>
  <c r="F20" i="46"/>
  <c r="F273" i="46"/>
  <c r="F375" i="46"/>
  <c r="F157" i="46"/>
  <c r="F252" i="46"/>
  <c r="F25" i="46"/>
  <c r="F135" i="46"/>
  <c r="F572" i="46"/>
  <c r="F573" i="46"/>
  <c r="F555" i="46"/>
  <c r="F195" i="46"/>
  <c r="F176" i="46"/>
  <c r="F33" i="46"/>
  <c r="F391" i="46"/>
  <c r="F303" i="46"/>
  <c r="F494" i="46"/>
  <c r="F21" i="46"/>
  <c r="F598" i="46"/>
  <c r="F74" i="46"/>
  <c r="F338" i="46"/>
  <c r="F100" i="46"/>
  <c r="F80" i="46"/>
  <c r="F164" i="46"/>
  <c r="F280" i="46"/>
  <c r="F143" i="46"/>
  <c r="F361" i="46"/>
  <c r="F587" i="46"/>
  <c r="F365" i="46"/>
  <c r="F94" i="46"/>
  <c r="F77" i="46"/>
  <c r="F547" i="46"/>
  <c r="F487" i="46"/>
  <c r="F566" i="46"/>
  <c r="F129" i="46"/>
  <c r="F316" i="46"/>
  <c r="F89" i="46"/>
  <c r="F13" i="46"/>
  <c r="F258" i="46"/>
  <c r="F103" i="46"/>
  <c r="F390" i="46"/>
  <c r="F331" i="46"/>
  <c r="F344" i="46"/>
  <c r="F414" i="46"/>
  <c r="F471" i="46"/>
  <c r="F109" i="46"/>
  <c r="F548" i="46"/>
  <c r="F519" i="46"/>
  <c r="F92" i="46"/>
  <c r="F180" i="46"/>
  <c r="F219" i="46"/>
  <c r="F61" i="46"/>
  <c r="F85" i="46"/>
  <c r="F521" i="46"/>
  <c r="F161" i="46"/>
  <c r="F594" i="46"/>
  <c r="F9" i="46"/>
  <c r="F498" i="46"/>
  <c r="F52" i="46"/>
  <c r="F513" i="46"/>
  <c r="F150" i="46"/>
  <c r="F300" i="46"/>
  <c r="F203" i="46"/>
  <c r="F232" i="46"/>
  <c r="F489" i="46"/>
  <c r="F580" i="46"/>
  <c r="F387" i="46"/>
  <c r="F383" i="46"/>
  <c r="F569" i="46"/>
  <c r="F116" i="46"/>
  <c r="F257" i="46"/>
  <c r="F106" i="46"/>
  <c r="F182" i="46"/>
  <c r="F159" i="46"/>
  <c r="F3" i="46"/>
  <c r="F287" i="46"/>
  <c r="F24" i="46"/>
  <c r="F177" i="46"/>
  <c r="F146" i="46"/>
  <c r="F464" i="46"/>
  <c r="F262" i="46"/>
  <c r="F93" i="46"/>
  <c r="F429" i="46"/>
  <c r="F372" i="46"/>
  <c r="F483" i="46"/>
  <c r="F424" i="46"/>
  <c r="F210" i="46"/>
  <c r="F131" i="46"/>
  <c r="F75" i="46"/>
  <c r="F512" i="46"/>
  <c r="F48" i="46"/>
  <c r="F376" i="46"/>
  <c r="F130" i="46"/>
  <c r="F174" i="46"/>
  <c r="F173" i="46"/>
  <c r="F240" i="46"/>
  <c r="F165" i="46"/>
  <c r="F207" i="46"/>
  <c r="F228" i="46"/>
  <c r="F460" i="46"/>
  <c r="F73" i="46"/>
  <c r="F322" i="46"/>
  <c r="F238" i="46"/>
  <c r="F349" i="46"/>
  <c r="F306" i="46"/>
  <c r="F18" i="46"/>
  <c r="F302" i="46"/>
  <c r="F478" i="46"/>
  <c r="F16" i="46"/>
  <c r="F112" i="46"/>
  <c r="F434" i="46"/>
  <c r="F265" i="46"/>
  <c r="F385" i="46"/>
  <c r="F138" i="46"/>
  <c r="F449" i="46"/>
  <c r="F329" i="46"/>
  <c r="F42" i="46"/>
  <c r="F515" i="46"/>
  <c r="F591" i="46"/>
  <c r="F364" i="46"/>
  <c r="F266" i="46"/>
  <c r="F254" i="46"/>
  <c r="F351" i="46"/>
  <c r="F133" i="46"/>
  <c r="F456" i="46"/>
  <c r="F505" i="46"/>
  <c r="F336" i="46"/>
  <c r="F601" i="46"/>
  <c r="F46" i="46"/>
  <c r="F433" i="46"/>
  <c r="F307" i="46"/>
  <c r="F295" i="46"/>
  <c r="F186" i="46"/>
  <c r="F374" i="46"/>
  <c r="F394" i="46"/>
  <c r="F577" i="46"/>
  <c r="F30" i="46"/>
  <c r="F356" i="46"/>
  <c r="F158" i="46"/>
  <c r="F341" i="46"/>
  <c r="F485" i="46"/>
  <c r="F222" i="46"/>
  <c r="F76" i="46"/>
  <c r="F369" i="46"/>
  <c r="F286" i="46"/>
  <c r="F334" i="46"/>
  <c r="F319" i="46"/>
  <c r="F23" i="46"/>
  <c r="F125" i="46"/>
  <c r="F395" i="46"/>
  <c r="F582" i="46"/>
  <c r="F454" i="46"/>
  <c r="F60" i="46"/>
  <c r="F340" i="46"/>
  <c r="F123" i="46"/>
  <c r="F67" i="46"/>
  <c r="F147" i="46"/>
  <c r="F2" i="46"/>
  <c r="F120" i="46"/>
  <c r="F292" i="46"/>
  <c r="F184" i="46"/>
  <c r="F11" i="46"/>
  <c r="F514" i="46"/>
  <c r="F602" i="46"/>
  <c r="F202" i="46"/>
  <c r="F17" i="46"/>
  <c r="I5" i="51"/>
  <c r="J5" i="51"/>
  <c r="I6" i="51"/>
  <c r="J6" i="51"/>
  <c r="I7" i="51"/>
  <c r="J7" i="51"/>
  <c r="I8" i="51"/>
  <c r="J8" i="51"/>
  <c r="I9" i="51"/>
  <c r="J9" i="51"/>
  <c r="I10" i="51"/>
  <c r="J10" i="51"/>
  <c r="I11" i="51"/>
  <c r="J11" i="51"/>
  <c r="I12" i="51"/>
  <c r="J12" i="51"/>
  <c r="I13" i="51"/>
  <c r="J13" i="51"/>
  <c r="I14" i="51"/>
  <c r="J14" i="51"/>
  <c r="I15" i="51"/>
  <c r="J15" i="51"/>
  <c r="I16" i="51"/>
  <c r="J16" i="51"/>
  <c r="I17" i="51"/>
  <c r="J17" i="51"/>
  <c r="I18" i="51"/>
  <c r="J18" i="51"/>
  <c r="I19" i="51"/>
  <c r="J19" i="51"/>
  <c r="I20" i="51"/>
  <c r="J20" i="51"/>
  <c r="I21" i="51"/>
  <c r="J21" i="51"/>
  <c r="I22" i="51"/>
  <c r="J22" i="51"/>
  <c r="I23" i="51"/>
  <c r="J23" i="51"/>
  <c r="I24" i="51"/>
  <c r="J24" i="51"/>
  <c r="I25" i="51"/>
  <c r="J25" i="51"/>
  <c r="I26" i="51"/>
  <c r="J26" i="51"/>
  <c r="F19" i="46"/>
  <c r="F47" i="46"/>
  <c r="F481" i="46"/>
  <c r="F428" i="46"/>
  <c r="F276" i="46"/>
  <c r="F145" i="46"/>
  <c r="F194" i="46"/>
  <c r="F607" i="46"/>
  <c r="F84" i="46"/>
  <c r="F343" i="46"/>
  <c r="F223" i="46"/>
  <c r="F220" i="46"/>
  <c r="F366" i="46"/>
  <c r="F315" i="46"/>
  <c r="F421" i="46"/>
  <c r="F570" i="46"/>
  <c r="F107" i="46"/>
  <c r="F155" i="46"/>
  <c r="F377" i="46"/>
  <c r="F56" i="46"/>
  <c r="F541" i="46"/>
  <c r="F113" i="46"/>
  <c r="F261" i="46"/>
  <c r="F482" i="46"/>
  <c r="F144" i="46"/>
  <c r="F532" i="46"/>
  <c r="F430" i="46"/>
  <c r="F310" i="46"/>
  <c r="F563" i="46"/>
  <c r="F183" i="46"/>
  <c r="F539" i="46"/>
  <c r="F560" i="46"/>
  <c r="F431" i="46"/>
  <c r="F122" i="46"/>
  <c r="F54" i="46"/>
  <c r="F51" i="46"/>
  <c r="F151" i="46"/>
  <c r="F507" i="46"/>
  <c r="F465" i="46"/>
  <c r="F417" i="46"/>
  <c r="F299" i="46"/>
  <c r="F437" i="46"/>
  <c r="F492" i="46"/>
  <c r="F409" i="46"/>
  <c r="F245" i="46"/>
  <c r="F603" i="46"/>
  <c r="F213" i="46"/>
  <c r="F104" i="46"/>
  <c r="F95" i="46"/>
  <c r="F321" i="46"/>
  <c r="F6" i="46"/>
  <c r="F248" i="46"/>
  <c r="F467" i="46"/>
  <c r="F140" i="46"/>
  <c r="F118" i="46"/>
  <c r="F218" i="46"/>
  <c r="F215" i="46"/>
  <c r="F101" i="46"/>
  <c r="F153" i="46"/>
  <c r="F378" i="46"/>
  <c r="F589" i="46"/>
  <c r="F450" i="46"/>
  <c r="F466" i="46"/>
  <c r="F609" i="46"/>
  <c r="F545" i="46"/>
  <c r="F405" i="46"/>
  <c r="F117" i="46"/>
  <c r="F402" i="46"/>
  <c r="F231" i="46"/>
  <c r="F584" i="46"/>
  <c r="F426" i="46"/>
  <c r="F585" i="46"/>
  <c r="F239" i="46"/>
  <c r="F317" i="46"/>
  <c r="F208" i="46"/>
  <c r="F277" i="46"/>
  <c r="F497" i="46"/>
  <c r="F38" i="46"/>
  <c r="F544" i="46"/>
  <c r="F504" i="46"/>
  <c r="F281" i="46"/>
  <c r="F533" i="46"/>
  <c r="F105" i="46"/>
  <c r="F516" i="46"/>
  <c r="F189" i="46"/>
  <c r="F187" i="46"/>
  <c r="F531" i="46"/>
  <c r="F427" i="46"/>
  <c r="F381" i="46"/>
  <c r="F323" i="46"/>
  <c r="F291" i="46"/>
  <c r="F586" i="46"/>
  <c r="F283" i="46"/>
  <c r="F57" i="46"/>
  <c r="F111" i="46"/>
  <c r="F246" i="46"/>
  <c r="F536" i="46"/>
  <c r="F206" i="46"/>
  <c r="F530" i="46"/>
  <c r="F156" i="46"/>
  <c r="F270" i="46"/>
  <c r="F558" i="46"/>
  <c r="F264" i="46"/>
  <c r="F45" i="46"/>
  <c r="F168" i="46"/>
  <c r="F540" i="46"/>
  <c r="F34" i="46"/>
  <c r="F212" i="46"/>
  <c r="F518" i="46"/>
  <c r="F260" i="46"/>
  <c r="F172" i="46"/>
  <c r="F275" i="46"/>
  <c r="F226" i="46"/>
  <c r="F126" i="46"/>
  <c r="F332" i="46"/>
  <c r="F64" i="46"/>
  <c r="F502" i="46"/>
  <c r="F457" i="46"/>
  <c r="F90" i="46"/>
  <c r="F314" i="46"/>
  <c r="F63" i="46"/>
  <c r="F69" i="46"/>
  <c r="F221" i="46"/>
  <c r="F393" i="46"/>
  <c r="F403" i="46"/>
  <c r="F142" i="46"/>
  <c r="F382" i="46"/>
  <c r="F72" i="46"/>
  <c r="F523" i="46"/>
  <c r="F50" i="46"/>
  <c r="F416" i="46"/>
  <c r="F128" i="46"/>
  <c r="F288" i="46"/>
  <c r="F503" i="46"/>
  <c r="F413" i="46"/>
  <c r="F217" i="46"/>
  <c r="F537" i="46"/>
  <c r="F479" i="46"/>
  <c r="F65" i="46"/>
  <c r="F304" i="46"/>
  <c r="F284" i="46"/>
  <c r="F441" i="46"/>
  <c r="F559" i="46"/>
  <c r="F423" i="46"/>
  <c r="F216" i="46"/>
  <c r="F166" i="46"/>
  <c r="F70" i="46"/>
  <c r="F554" i="46"/>
  <c r="F422" i="46"/>
  <c r="F462" i="46"/>
  <c r="F406" i="46"/>
  <c r="F529" i="46"/>
  <c r="F575" i="46"/>
  <c r="F190" i="46"/>
  <c r="F139" i="46"/>
  <c r="F520" i="46"/>
  <c r="F506" i="46"/>
  <c r="F408" i="46"/>
  <c r="F579" i="46"/>
  <c r="F251" i="46"/>
  <c r="F509" i="46"/>
  <c r="F79" i="46"/>
  <c r="F564" i="46"/>
  <c r="J6" i="48" l="1"/>
  <c r="O633" i="46" s="1"/>
  <c r="J4" i="48"/>
  <c r="J3" i="48"/>
  <c r="J2" i="48"/>
  <c r="G2" i="25"/>
  <c r="E2" i="25" s="1"/>
  <c r="J2" i="25"/>
  <c r="H2" i="25" s="1"/>
  <c r="E3" i="25"/>
  <c r="G3" i="25"/>
  <c r="J3" i="25"/>
  <c r="H3" i="25" s="1"/>
  <c r="G4" i="25"/>
  <c r="E4" i="25" s="1"/>
  <c r="J4" i="25"/>
  <c r="H4" i="25" s="1"/>
  <c r="G5" i="25"/>
  <c r="E5" i="25" s="1"/>
  <c r="J5" i="25"/>
  <c r="H5" i="25" s="1"/>
  <c r="R5" i="25"/>
  <c r="G6" i="25"/>
  <c r="E6" i="25" s="1"/>
  <c r="H6" i="25"/>
  <c r="J6" i="25"/>
  <c r="R6" i="25"/>
  <c r="G7" i="25"/>
  <c r="E7" i="25" s="1"/>
  <c r="J7" i="25"/>
  <c r="H7" i="25" s="1"/>
  <c r="R7" i="25"/>
  <c r="G8" i="25"/>
  <c r="E8" i="25" s="1"/>
  <c r="J8" i="25"/>
  <c r="H8" i="25" s="1"/>
  <c r="R8" i="25"/>
  <c r="G9" i="25"/>
  <c r="E9" i="25" s="1"/>
  <c r="J9" i="25"/>
  <c r="H9" i="25" s="1"/>
  <c r="R9" i="25"/>
  <c r="E10" i="25"/>
  <c r="G10" i="25"/>
  <c r="J10" i="25"/>
  <c r="H10" i="25" s="1"/>
  <c r="R10" i="25"/>
  <c r="G11" i="25"/>
  <c r="E11" i="25" s="1"/>
  <c r="J11" i="25"/>
  <c r="H11" i="25" s="1"/>
  <c r="R11" i="25"/>
  <c r="E12" i="25"/>
  <c r="G12" i="25"/>
  <c r="H12" i="25"/>
  <c r="J12" i="25"/>
  <c r="R12" i="25"/>
  <c r="E13" i="25"/>
  <c r="G13" i="25"/>
  <c r="J13" i="25"/>
  <c r="H13" i="25" s="1"/>
  <c r="R13" i="25"/>
  <c r="G14" i="25"/>
  <c r="E14" i="25" s="1"/>
  <c r="H14" i="25"/>
  <c r="J14" i="25"/>
  <c r="R14" i="25"/>
  <c r="G15" i="25"/>
  <c r="E15" i="25" s="1"/>
  <c r="H15" i="25"/>
  <c r="J15" i="25"/>
  <c r="G16" i="25"/>
  <c r="E16" i="25" s="1"/>
  <c r="J16" i="25"/>
  <c r="H16" i="25" s="1"/>
  <c r="G17" i="25"/>
  <c r="E17" i="25" s="1"/>
  <c r="J17" i="25"/>
  <c r="H17" i="25" s="1"/>
  <c r="G18" i="25"/>
  <c r="E18" i="25" s="1"/>
  <c r="H18" i="25"/>
  <c r="J18" i="25"/>
  <c r="G19" i="25"/>
  <c r="E19" i="25" s="1"/>
  <c r="J19" i="25"/>
  <c r="H19" i="25" s="1"/>
  <c r="G20" i="25"/>
  <c r="E20" i="25" s="1"/>
  <c r="J20" i="25"/>
  <c r="H20" i="25" s="1"/>
  <c r="G21" i="25"/>
  <c r="E21" i="25" s="1"/>
  <c r="H21" i="25"/>
  <c r="J21" i="25"/>
  <c r="G22" i="25"/>
  <c r="E22" i="25" s="1"/>
  <c r="J22" i="25"/>
  <c r="H22" i="25" s="1"/>
  <c r="G23" i="25"/>
  <c r="E23" i="25" s="1"/>
  <c r="J23" i="25"/>
  <c r="H23" i="25" s="1"/>
  <c r="G24" i="25"/>
  <c r="E24" i="25" s="1"/>
  <c r="H24" i="25"/>
  <c r="J24" i="25"/>
  <c r="G25" i="25"/>
  <c r="E25" i="25" s="1"/>
  <c r="J25" i="25"/>
  <c r="H25" i="25" s="1"/>
  <c r="G26" i="25"/>
  <c r="E26" i="25" s="1"/>
  <c r="J26" i="25"/>
  <c r="H26" i="25" s="1"/>
  <c r="G27" i="25"/>
  <c r="E27" i="25" s="1"/>
  <c r="H27" i="25"/>
  <c r="J27" i="25"/>
  <c r="G28" i="25"/>
  <c r="E28" i="25" s="1"/>
  <c r="J28" i="25"/>
  <c r="H28" i="25" s="1"/>
  <c r="G29" i="25"/>
  <c r="E29" i="25" s="1"/>
  <c r="J29" i="25"/>
  <c r="H29" i="25" s="1"/>
  <c r="G30" i="25"/>
  <c r="E30" i="25" s="1"/>
  <c r="H30" i="25"/>
  <c r="J30" i="25"/>
  <c r="G31" i="25"/>
  <c r="E31" i="25" s="1"/>
  <c r="J31" i="25"/>
  <c r="H31" i="25" s="1"/>
  <c r="G32" i="25"/>
  <c r="E32" i="25" s="1"/>
  <c r="J32" i="25"/>
  <c r="H32" i="25" s="1"/>
  <c r="G33" i="25"/>
  <c r="E33" i="25" s="1"/>
  <c r="H33" i="25"/>
  <c r="J33" i="25"/>
  <c r="G34" i="25"/>
  <c r="E34" i="25" s="1"/>
  <c r="J34" i="25"/>
  <c r="H34" i="25" s="1"/>
  <c r="G35" i="25"/>
  <c r="E35" i="25" s="1"/>
  <c r="J35" i="25"/>
  <c r="H35" i="25" s="1"/>
  <c r="G36" i="25"/>
  <c r="E36" i="25" s="1"/>
  <c r="H36" i="25"/>
  <c r="J36" i="25"/>
  <c r="G2" i="23"/>
  <c r="E2" i="23" s="1"/>
  <c r="J2" i="23"/>
  <c r="H2" i="23" s="1"/>
  <c r="G3" i="23"/>
  <c r="E3" i="23" s="1"/>
  <c r="J3" i="23"/>
  <c r="H3" i="23" s="1"/>
  <c r="G4" i="23"/>
  <c r="E4" i="23" s="1"/>
  <c r="H4" i="23"/>
  <c r="J4" i="23"/>
  <c r="G5" i="23"/>
  <c r="E5" i="23" s="1"/>
  <c r="J5" i="23"/>
  <c r="H5" i="23" s="1"/>
  <c r="R5" i="23"/>
  <c r="E6" i="23"/>
  <c r="G6" i="23"/>
  <c r="H6" i="23"/>
  <c r="J6" i="23"/>
  <c r="R6" i="23"/>
  <c r="E7" i="23"/>
  <c r="G7" i="23"/>
  <c r="J7" i="23"/>
  <c r="H7" i="23" s="1"/>
  <c r="R7" i="23"/>
  <c r="E8" i="23"/>
  <c r="G8" i="23"/>
  <c r="H8" i="23"/>
  <c r="J8" i="23"/>
  <c r="R8" i="23"/>
  <c r="G9" i="23"/>
  <c r="E9" i="23" s="1"/>
  <c r="H9" i="23"/>
  <c r="J9" i="23"/>
  <c r="R9" i="23"/>
  <c r="E10" i="23"/>
  <c r="G10" i="23"/>
  <c r="H10" i="23"/>
  <c r="J10" i="23"/>
  <c r="R10" i="23"/>
  <c r="G11" i="23"/>
  <c r="E11" i="23" s="1"/>
  <c r="J11" i="23"/>
  <c r="H11" i="23" s="1"/>
  <c r="R11" i="23"/>
  <c r="G12" i="23"/>
  <c r="E12" i="23" s="1"/>
  <c r="H12" i="23"/>
  <c r="J12" i="23"/>
  <c r="R12" i="23"/>
  <c r="G13" i="23"/>
  <c r="E13" i="23" s="1"/>
  <c r="J13" i="23"/>
  <c r="H13" i="23" s="1"/>
  <c r="R13" i="23"/>
  <c r="G14" i="23"/>
  <c r="E14" i="23" s="1"/>
  <c r="J14" i="23"/>
  <c r="H14" i="23" s="1"/>
  <c r="R14" i="23"/>
  <c r="G15" i="23"/>
  <c r="E15" i="23" s="1"/>
  <c r="J15" i="23"/>
  <c r="H15" i="23" s="1"/>
  <c r="G16" i="23"/>
  <c r="E16" i="23" s="1"/>
  <c r="J16" i="23"/>
  <c r="H16" i="23" s="1"/>
  <c r="E17" i="23"/>
  <c r="G17" i="23"/>
  <c r="J17" i="23"/>
  <c r="H17" i="23" s="1"/>
  <c r="G18" i="23"/>
  <c r="E18" i="23" s="1"/>
  <c r="J18" i="23"/>
  <c r="H18" i="23" s="1"/>
  <c r="G19" i="23"/>
  <c r="E19" i="23" s="1"/>
  <c r="J19" i="23"/>
  <c r="H19" i="23" s="1"/>
  <c r="E20" i="23"/>
  <c r="G20" i="23"/>
  <c r="J20" i="23"/>
  <c r="H20" i="23" s="1"/>
  <c r="G21" i="23"/>
  <c r="E21" i="23" s="1"/>
  <c r="J21" i="23"/>
  <c r="H21" i="23" s="1"/>
  <c r="G22" i="23"/>
  <c r="E22" i="23" s="1"/>
  <c r="J22" i="23"/>
  <c r="H22" i="23" s="1"/>
  <c r="E23" i="23"/>
  <c r="G23" i="23"/>
  <c r="J23" i="23"/>
  <c r="H23" i="23" s="1"/>
  <c r="G24" i="23"/>
  <c r="E24" i="23" s="1"/>
  <c r="J24" i="23"/>
  <c r="H24" i="23" s="1"/>
  <c r="G25" i="23"/>
  <c r="E25" i="23" s="1"/>
  <c r="J25" i="23"/>
  <c r="H25" i="23" s="1"/>
  <c r="E26" i="23"/>
  <c r="G26" i="23"/>
  <c r="J26" i="23"/>
  <c r="H26" i="23" s="1"/>
  <c r="G27" i="23"/>
  <c r="E27" i="23" s="1"/>
  <c r="J27" i="23"/>
  <c r="H27" i="23" s="1"/>
  <c r="G28" i="23"/>
  <c r="E28" i="23" s="1"/>
  <c r="J28" i="23"/>
  <c r="H28" i="23" s="1"/>
  <c r="E29" i="23"/>
  <c r="G29" i="23"/>
  <c r="J29" i="23"/>
  <c r="H29" i="23" s="1"/>
  <c r="G2" i="28"/>
  <c r="E2" i="28" s="1"/>
  <c r="J2" i="28"/>
  <c r="H2" i="28" s="1"/>
  <c r="G3" i="28"/>
  <c r="E3" i="28" s="1"/>
  <c r="J3" i="28"/>
  <c r="H3" i="28" s="1"/>
  <c r="E4" i="28"/>
  <c r="G4" i="28"/>
  <c r="J4" i="28"/>
  <c r="H4" i="28" s="1"/>
  <c r="G5" i="28"/>
  <c r="E5" i="28" s="1"/>
  <c r="J5" i="28"/>
  <c r="H5" i="28" s="1"/>
  <c r="R5" i="28"/>
  <c r="E6" i="28"/>
  <c r="G6" i="28"/>
  <c r="J6" i="28"/>
  <c r="H6" i="28" s="1"/>
  <c r="R6" i="28"/>
  <c r="G7" i="28"/>
  <c r="E7" i="28" s="1"/>
  <c r="J7" i="28"/>
  <c r="H7" i="28" s="1"/>
  <c r="R7" i="28"/>
  <c r="E8" i="28"/>
  <c r="G8" i="28"/>
  <c r="H8" i="28"/>
  <c r="J8" i="28"/>
  <c r="R8" i="28"/>
  <c r="E9" i="28"/>
  <c r="G9" i="28"/>
  <c r="J9" i="28"/>
  <c r="H9" i="28" s="1"/>
  <c r="R9" i="28"/>
  <c r="E10" i="28"/>
  <c r="G10" i="28"/>
  <c r="H10" i="28"/>
  <c r="J10" i="28"/>
  <c r="R10" i="28"/>
  <c r="G11" i="28"/>
  <c r="E11" i="28" s="1"/>
  <c r="H11" i="28"/>
  <c r="J11" i="28"/>
  <c r="R11" i="28"/>
  <c r="E12" i="28"/>
  <c r="G12" i="28"/>
  <c r="H12" i="28"/>
  <c r="J12" i="28"/>
  <c r="R12" i="28"/>
  <c r="G13" i="28"/>
  <c r="E13" i="28" s="1"/>
  <c r="J13" i="28"/>
  <c r="H13" i="28" s="1"/>
  <c r="R13" i="28"/>
  <c r="G14" i="28"/>
  <c r="E14" i="28" s="1"/>
  <c r="H14" i="28"/>
  <c r="J14" i="28"/>
  <c r="R14" i="28"/>
  <c r="G15" i="28"/>
  <c r="E15" i="28" s="1"/>
  <c r="J15" i="28"/>
  <c r="H15" i="28" s="1"/>
  <c r="G16" i="28"/>
  <c r="E16" i="28" s="1"/>
  <c r="H16" i="28"/>
  <c r="J16" i="28"/>
  <c r="G17" i="28"/>
  <c r="E17" i="28" s="1"/>
  <c r="J17" i="28"/>
  <c r="H17" i="28" s="1"/>
  <c r="G18" i="28"/>
  <c r="E18" i="28" s="1"/>
  <c r="J18" i="28"/>
  <c r="H18" i="28" s="1"/>
  <c r="G19" i="28"/>
  <c r="E19" i="28" s="1"/>
  <c r="H19" i="28"/>
  <c r="J19" i="28"/>
  <c r="G20" i="28"/>
  <c r="E20" i="28" s="1"/>
  <c r="J20" i="28"/>
  <c r="H20" i="28" s="1"/>
  <c r="G21" i="28"/>
  <c r="E21" i="28" s="1"/>
  <c r="J21" i="28"/>
  <c r="H21" i="28" s="1"/>
  <c r="G22" i="28"/>
  <c r="E22" i="28" s="1"/>
  <c r="H22" i="28"/>
  <c r="J22" i="28"/>
  <c r="G23" i="28"/>
  <c r="E23" i="28" s="1"/>
  <c r="J23" i="28"/>
  <c r="H23" i="28" s="1"/>
  <c r="G24" i="28"/>
  <c r="E24" i="28" s="1"/>
  <c r="J24" i="28"/>
  <c r="H24" i="28" s="1"/>
  <c r="G25" i="28"/>
  <c r="E25" i="28" s="1"/>
  <c r="H25" i="28"/>
  <c r="J25" i="28"/>
  <c r="G26" i="28"/>
  <c r="E26" i="28" s="1"/>
  <c r="J26" i="28"/>
  <c r="H26" i="28" s="1"/>
  <c r="G27" i="28"/>
  <c r="E27" i="28" s="1"/>
  <c r="J27" i="28"/>
  <c r="H27" i="28" s="1"/>
  <c r="G28" i="28"/>
  <c r="E28" i="28" s="1"/>
  <c r="H28" i="28"/>
  <c r="J28" i="28"/>
  <c r="G29" i="28"/>
  <c r="E29" i="28" s="1"/>
  <c r="J29" i="28"/>
  <c r="H29" i="28" s="1"/>
  <c r="G2" i="18"/>
  <c r="I2" i="18"/>
  <c r="G3" i="18"/>
  <c r="I3" i="18"/>
  <c r="G4" i="18"/>
  <c r="I4" i="18"/>
  <c r="G5" i="18"/>
  <c r="I5" i="18"/>
  <c r="G6" i="18"/>
  <c r="I6" i="18"/>
  <c r="G7" i="18"/>
  <c r="I7" i="18"/>
  <c r="G8" i="18"/>
  <c r="I8" i="18"/>
  <c r="G9" i="18"/>
  <c r="I9" i="18"/>
  <c r="G10" i="18"/>
  <c r="I10" i="18"/>
  <c r="G11" i="18"/>
  <c r="I11" i="18"/>
  <c r="G12" i="18"/>
  <c r="I12" i="18"/>
  <c r="G13" i="18"/>
  <c r="I13" i="18"/>
  <c r="G14" i="18"/>
  <c r="I14" i="18"/>
  <c r="G15" i="18"/>
  <c r="I15" i="18"/>
  <c r="G16" i="18"/>
  <c r="I16" i="18"/>
  <c r="G17" i="18"/>
  <c r="I17" i="18"/>
  <c r="G18" i="18"/>
  <c r="I18" i="18"/>
  <c r="G19" i="18"/>
  <c r="I19" i="18"/>
  <c r="G20" i="18"/>
  <c r="I20" i="18"/>
  <c r="G21" i="18"/>
  <c r="I21" i="18"/>
  <c r="G22" i="18"/>
  <c r="I22" i="18"/>
  <c r="G23" i="18"/>
  <c r="I23" i="18"/>
  <c r="G24" i="18"/>
  <c r="I24" i="18"/>
  <c r="G25" i="18"/>
  <c r="I25" i="18"/>
  <c r="G26" i="18"/>
  <c r="I26" i="18"/>
  <c r="G27" i="18"/>
  <c r="I27" i="18"/>
  <c r="G28" i="18"/>
  <c r="I28" i="18"/>
  <c r="G29" i="18"/>
  <c r="I29" i="18"/>
  <c r="G123" i="2"/>
  <c r="Q123" i="2"/>
  <c r="P123" i="2" s="1"/>
  <c r="R123" i="2"/>
  <c r="G53" i="2"/>
  <c r="Q53" i="2"/>
  <c r="P53" i="2" s="1"/>
  <c r="R53" i="2"/>
  <c r="G108" i="2"/>
  <c r="Q108" i="2"/>
  <c r="R108" i="2"/>
  <c r="G128" i="2"/>
  <c r="Q128" i="2"/>
  <c r="R128" i="2"/>
  <c r="P128" i="2" s="1"/>
  <c r="G27" i="2"/>
  <c r="Q27" i="2"/>
  <c r="P27" i="2" s="1"/>
  <c r="R27" i="2"/>
  <c r="G29" i="2"/>
  <c r="Q29" i="2"/>
  <c r="R29" i="2"/>
  <c r="G71" i="2"/>
  <c r="Q71" i="2"/>
  <c r="R71" i="2"/>
  <c r="G170" i="2"/>
  <c r="G131" i="2"/>
  <c r="Q131" i="2"/>
  <c r="R131" i="2"/>
  <c r="G30" i="2"/>
  <c r="Q30" i="2"/>
  <c r="R30" i="2"/>
  <c r="G109" i="2"/>
  <c r="Q109" i="2"/>
  <c r="R109" i="2"/>
  <c r="P109" i="2" s="1"/>
  <c r="G73" i="2"/>
  <c r="Q73" i="2"/>
  <c r="R73" i="2"/>
  <c r="G164" i="2"/>
  <c r="Q164" i="2"/>
  <c r="R164" i="2"/>
  <c r="G129" i="2"/>
  <c r="Q129" i="2"/>
  <c r="R129" i="2"/>
  <c r="G130" i="2"/>
  <c r="Q130" i="2"/>
  <c r="R130" i="2"/>
  <c r="G31" i="2"/>
  <c r="Q31" i="2"/>
  <c r="R31" i="2"/>
  <c r="G171" i="2"/>
  <c r="G133" i="2"/>
  <c r="Q133" i="2"/>
  <c r="R133" i="2"/>
  <c r="P133" i="2" s="1"/>
  <c r="G74" i="2"/>
  <c r="Q74" i="2"/>
  <c r="R74" i="2"/>
  <c r="G55" i="2"/>
  <c r="Q55" i="2"/>
  <c r="R55" i="2"/>
  <c r="G84" i="2"/>
  <c r="Q84" i="2"/>
  <c r="R84" i="2"/>
  <c r="G57" i="2"/>
  <c r="Q57" i="2"/>
  <c r="R57" i="2"/>
  <c r="P57" i="2" s="1"/>
  <c r="G97" i="2"/>
  <c r="Q97" i="2"/>
  <c r="R97" i="2"/>
  <c r="G98" i="2"/>
  <c r="Q98" i="2"/>
  <c r="R98" i="2"/>
  <c r="P98" i="2" s="1"/>
  <c r="G156" i="2"/>
  <c r="Q156" i="2"/>
  <c r="R156" i="2"/>
  <c r="G142" i="2"/>
  <c r="Q142" i="2"/>
  <c r="R142" i="2"/>
  <c r="P142" i="2" s="1"/>
  <c r="G140" i="2"/>
  <c r="Q140" i="2"/>
  <c r="R140" i="2"/>
  <c r="G34" i="2"/>
  <c r="Q34" i="2"/>
  <c r="R34" i="2"/>
  <c r="P34" i="2" s="1"/>
  <c r="G76" i="2"/>
  <c r="Q76" i="2"/>
  <c r="R76" i="2"/>
  <c r="G77" i="2"/>
  <c r="Q77" i="2"/>
  <c r="R77" i="2"/>
  <c r="P77" i="2" s="1"/>
  <c r="G136" i="2"/>
  <c r="Q136" i="2"/>
  <c r="R136" i="2"/>
  <c r="G135" i="2"/>
  <c r="Q135" i="2"/>
  <c r="R135" i="2"/>
  <c r="P135" i="2" s="1"/>
  <c r="G58" i="2"/>
  <c r="Q58" i="2"/>
  <c r="R58" i="2"/>
  <c r="G111" i="2"/>
  <c r="Q111" i="2"/>
  <c r="R111" i="2"/>
  <c r="P111" i="2" s="1"/>
  <c r="G99" i="2"/>
  <c r="Q99" i="2"/>
  <c r="R99" i="2"/>
  <c r="G35" i="2"/>
  <c r="Q35" i="2"/>
  <c r="R35" i="2"/>
  <c r="P35" i="2" s="1"/>
  <c r="G59" i="2"/>
  <c r="Q59" i="2"/>
  <c r="R59" i="2"/>
  <c r="G167" i="2"/>
  <c r="Q167" i="2"/>
  <c r="R167" i="2"/>
  <c r="P167" i="2" s="1"/>
  <c r="G137" i="2"/>
  <c r="Q137" i="2"/>
  <c r="R137" i="2"/>
  <c r="G100" i="2"/>
  <c r="Q100" i="2"/>
  <c r="R100" i="2"/>
  <c r="P100" i="2" s="1"/>
  <c r="G101" i="2"/>
  <c r="Q101" i="2"/>
  <c r="R101" i="2"/>
  <c r="G36" i="2"/>
  <c r="Q36" i="2"/>
  <c r="R36" i="2"/>
  <c r="P36" i="2" s="1"/>
  <c r="G78" i="2"/>
  <c r="Q78" i="2"/>
  <c r="R78" i="2"/>
  <c r="G112" i="2"/>
  <c r="Q112" i="2"/>
  <c r="R112" i="2"/>
  <c r="P112" i="2" s="1"/>
  <c r="G172" i="2"/>
  <c r="G139" i="2"/>
  <c r="Q139" i="2"/>
  <c r="R139" i="2"/>
  <c r="G102" i="2"/>
  <c r="Q102" i="2"/>
  <c r="R102" i="2"/>
  <c r="G103" i="2"/>
  <c r="Q103" i="2"/>
  <c r="R103" i="2"/>
  <c r="G138" i="2"/>
  <c r="Q138" i="2"/>
  <c r="R138" i="2"/>
  <c r="G79" i="2"/>
  <c r="Q79" i="2"/>
  <c r="R79" i="2"/>
  <c r="G150" i="2"/>
  <c r="Q150" i="2"/>
  <c r="R150" i="2"/>
  <c r="G37" i="2"/>
  <c r="Q37" i="2"/>
  <c r="R37" i="2"/>
  <c r="G2" i="2"/>
  <c r="Q2" i="2"/>
  <c r="R2" i="2"/>
  <c r="P2" i="2" s="1"/>
  <c r="G87" i="2"/>
  <c r="Q87" i="2"/>
  <c r="R87" i="2"/>
  <c r="G7" i="2"/>
  <c r="Q7" i="2"/>
  <c r="R7" i="2"/>
  <c r="G115" i="2"/>
  <c r="Q115" i="2"/>
  <c r="R115" i="2"/>
  <c r="G4" i="2"/>
  <c r="Q4" i="2"/>
  <c r="P4" i="2"/>
  <c r="R4" i="2"/>
  <c r="G39" i="2"/>
  <c r="Q39" i="2"/>
  <c r="P39" i="2" s="1"/>
  <c r="R39" i="2"/>
  <c r="G41" i="2"/>
  <c r="Q41" i="2"/>
  <c r="R41" i="2"/>
  <c r="G10" i="2"/>
  <c r="Q10" i="2"/>
  <c r="R10" i="2"/>
  <c r="G80" i="2"/>
  <c r="Q80" i="2"/>
  <c r="P80" i="2" s="1"/>
  <c r="R80" i="2"/>
  <c r="G119" i="2"/>
  <c r="Q119" i="2"/>
  <c r="R119" i="2"/>
  <c r="G93" i="2"/>
  <c r="Q93" i="2"/>
  <c r="R93" i="2"/>
  <c r="G48" i="2"/>
  <c r="Q48" i="2"/>
  <c r="R48" i="2"/>
  <c r="G16" i="2"/>
  <c r="Q16" i="2"/>
  <c r="R16" i="2"/>
  <c r="G91" i="2"/>
  <c r="Q91" i="2"/>
  <c r="R91" i="2"/>
  <c r="G47" i="2"/>
  <c r="Q47" i="2"/>
  <c r="R47" i="2"/>
  <c r="G17" i="2"/>
  <c r="Q17" i="2"/>
  <c r="R17" i="2"/>
  <c r="G19" i="2"/>
  <c r="Q19" i="2"/>
  <c r="P19" i="2" s="1"/>
  <c r="R19" i="2"/>
  <c r="G126" i="2"/>
  <c r="Q126" i="2"/>
  <c r="P126" i="2"/>
  <c r="R126" i="2"/>
  <c r="G69" i="2"/>
  <c r="Q69" i="2"/>
  <c r="R69" i="2"/>
  <c r="P69" i="2" s="1"/>
  <c r="G50" i="2"/>
  <c r="Q50" i="2"/>
  <c r="P50" i="2" s="1"/>
  <c r="R50" i="2"/>
  <c r="G24" i="2"/>
  <c r="Q24" i="2"/>
  <c r="R24" i="2"/>
  <c r="G25" i="2"/>
  <c r="Q25" i="2"/>
  <c r="R25" i="2"/>
  <c r="G70" i="2"/>
  <c r="Q70" i="2"/>
  <c r="R70" i="2"/>
  <c r="P70" i="2" s="1"/>
  <c r="G163" i="2"/>
  <c r="Q163" i="2"/>
  <c r="P163" i="2" s="1"/>
  <c r="R163" i="2"/>
  <c r="G107" i="2"/>
  <c r="Q107" i="2"/>
  <c r="R107" i="2"/>
  <c r="G68" i="2"/>
  <c r="Q68" i="2"/>
  <c r="R68" i="2"/>
  <c r="G52" i="2"/>
  <c r="Q52" i="2"/>
  <c r="P52" i="2" s="1"/>
  <c r="R52" i="2"/>
  <c r="G28" i="2"/>
  <c r="Q28" i="2"/>
  <c r="R28" i="2"/>
  <c r="G127" i="2"/>
  <c r="Q127" i="2"/>
  <c r="P127" i="2" s="1"/>
  <c r="R127" i="2"/>
  <c r="G54" i="2"/>
  <c r="Q54" i="2"/>
  <c r="R54" i="2"/>
  <c r="P54" i="2" s="1"/>
  <c r="G95" i="2"/>
  <c r="Q95" i="2"/>
  <c r="R95" i="2"/>
  <c r="G96" i="2"/>
  <c r="Q96" i="2"/>
  <c r="P96" i="2" s="1"/>
  <c r="R96" i="2"/>
  <c r="G72" i="2"/>
  <c r="Q72" i="2"/>
  <c r="P72" i="2" s="1"/>
  <c r="R72" i="2"/>
  <c r="G26" i="2"/>
  <c r="Q26" i="2"/>
  <c r="R26" i="2"/>
  <c r="G83" i="2"/>
  <c r="Q83" i="2"/>
  <c r="R83" i="2"/>
  <c r="G32" i="2"/>
  <c r="Q32" i="2"/>
  <c r="P32" i="2" s="1"/>
  <c r="R32" i="2"/>
  <c r="G166" i="2"/>
  <c r="Q166" i="2"/>
  <c r="R166" i="2"/>
  <c r="G132" i="2"/>
  <c r="Q132" i="2"/>
  <c r="R132" i="2"/>
  <c r="G110" i="2"/>
  <c r="Q110" i="2"/>
  <c r="R110" i="2"/>
  <c r="G75" i="2"/>
  <c r="Q75" i="2"/>
  <c r="R75" i="2"/>
  <c r="G134" i="2"/>
  <c r="Q134" i="2"/>
  <c r="R134" i="2"/>
  <c r="G56" i="2"/>
  <c r="Q56" i="2"/>
  <c r="R56" i="2"/>
  <c r="G165" i="2"/>
  <c r="Q165" i="2"/>
  <c r="R165" i="2"/>
  <c r="G141" i="2"/>
  <c r="Q141" i="2"/>
  <c r="P141" i="2" s="1"/>
  <c r="R141" i="2"/>
  <c r="G143" i="2"/>
  <c r="Q143" i="2"/>
  <c r="R143" i="2"/>
  <c r="G33" i="2"/>
  <c r="Q33" i="2"/>
  <c r="R33" i="2"/>
  <c r="G168" i="2"/>
  <c r="G145" i="2"/>
  <c r="Q145" i="2"/>
  <c r="R145" i="2"/>
  <c r="G144" i="2"/>
  <c r="Q144" i="2"/>
  <c r="R144" i="2"/>
  <c r="G146" i="2"/>
  <c r="Q146" i="2"/>
  <c r="R146" i="2"/>
  <c r="G148" i="2"/>
  <c r="Q148" i="2"/>
  <c r="P148" i="2" s="1"/>
  <c r="R148" i="2"/>
  <c r="G147" i="2"/>
  <c r="Q147" i="2"/>
  <c r="R147" i="2"/>
  <c r="G157" i="2"/>
  <c r="Q157" i="2"/>
  <c r="R157" i="2"/>
  <c r="G149" i="2"/>
  <c r="Q149" i="2"/>
  <c r="R149" i="2"/>
  <c r="G8" i="2"/>
  <c r="Q8" i="2"/>
  <c r="P8" i="2" s="1"/>
  <c r="R8" i="2"/>
  <c r="G104" i="2"/>
  <c r="Q104" i="2"/>
  <c r="R104" i="2"/>
  <c r="G89" i="2"/>
  <c r="Q89" i="2"/>
  <c r="R89" i="2"/>
  <c r="G42" i="2"/>
  <c r="Q42" i="2"/>
  <c r="R42" i="2"/>
  <c r="G3" i="2"/>
  <c r="Q3" i="2"/>
  <c r="R3" i="2"/>
  <c r="G40" i="2"/>
  <c r="Q40" i="2"/>
  <c r="R40" i="2"/>
  <c r="G88" i="2"/>
  <c r="Q88" i="2"/>
  <c r="R88" i="2"/>
  <c r="G61" i="2"/>
  <c r="Q61" i="2"/>
  <c r="R61" i="2"/>
  <c r="P61" i="2" s="1"/>
  <c r="G20" i="2"/>
  <c r="Q20" i="2"/>
  <c r="R20" i="2"/>
  <c r="G120" i="2"/>
  <c r="Q120" i="2"/>
  <c r="R120" i="2"/>
  <c r="G106" i="2"/>
  <c r="Q106" i="2"/>
  <c r="R106" i="2"/>
  <c r="G49" i="2"/>
  <c r="Q49" i="2"/>
  <c r="R49" i="2"/>
  <c r="G11" i="2"/>
  <c r="Q11" i="2"/>
  <c r="P11" i="2" s="1"/>
  <c r="R11" i="2"/>
  <c r="G44" i="2"/>
  <c r="Q44" i="2"/>
  <c r="R44" i="2"/>
  <c r="P44" i="2" s="1"/>
  <c r="G122" i="2"/>
  <c r="Q122" i="2"/>
  <c r="P122" i="2" s="1"/>
  <c r="R122" i="2"/>
  <c r="G64" i="2"/>
  <c r="Q64" i="2"/>
  <c r="P64" i="2" s="1"/>
  <c r="R64" i="2"/>
  <c r="G124" i="2"/>
  <c r="Q124" i="2"/>
  <c r="R124" i="2"/>
  <c r="G94" i="2"/>
  <c r="Q94" i="2"/>
  <c r="R94" i="2"/>
  <c r="G21" i="2"/>
  <c r="Q21" i="2"/>
  <c r="R21" i="2"/>
  <c r="G51" i="2"/>
  <c r="Q51" i="2"/>
  <c r="R51" i="2"/>
  <c r="G23" i="2"/>
  <c r="Q23" i="2"/>
  <c r="R23" i="2"/>
  <c r="P23" i="2" s="1"/>
  <c r="G82" i="2"/>
  <c r="Q82" i="2"/>
  <c r="R82" i="2"/>
  <c r="G22" i="2"/>
  <c r="Q22" i="2"/>
  <c r="R22" i="2"/>
  <c r="G125" i="2"/>
  <c r="Q125" i="2"/>
  <c r="R125" i="2"/>
  <c r="G113" i="2"/>
  <c r="Q113" i="2"/>
  <c r="R113" i="2"/>
  <c r="G117" i="2"/>
  <c r="Q117" i="2"/>
  <c r="R117" i="2"/>
  <c r="G85" i="2"/>
  <c r="Q85" i="2"/>
  <c r="R85" i="2"/>
  <c r="G60" i="2"/>
  <c r="Q60" i="2"/>
  <c r="P60" i="2" s="1"/>
  <c r="R60" i="2"/>
  <c r="G63" i="2"/>
  <c r="Q63" i="2"/>
  <c r="R63" i="2"/>
  <c r="G38" i="2"/>
  <c r="Q38" i="2"/>
  <c r="R38" i="2"/>
  <c r="G9" i="2"/>
  <c r="Q9" i="2"/>
  <c r="R9" i="2"/>
  <c r="G62" i="2"/>
  <c r="Q62" i="2"/>
  <c r="R62" i="2"/>
  <c r="G5" i="2"/>
  <c r="Q5" i="2"/>
  <c r="R5" i="2"/>
  <c r="G152" i="2"/>
  <c r="Q152" i="2"/>
  <c r="P152" i="2" s="1"/>
  <c r="R152" i="2"/>
  <c r="G65" i="2"/>
  <c r="Q65" i="2"/>
  <c r="R65" i="2"/>
  <c r="G45" i="2"/>
  <c r="Q45" i="2"/>
  <c r="P45" i="2" s="1"/>
  <c r="R45" i="2"/>
  <c r="G14" i="2"/>
  <c r="Q14" i="2"/>
  <c r="R14" i="2"/>
  <c r="G15" i="2"/>
  <c r="Q15" i="2"/>
  <c r="R15" i="2"/>
  <c r="G18" i="2"/>
  <c r="Q18" i="2"/>
  <c r="R18" i="2"/>
  <c r="G43" i="2"/>
  <c r="Q43" i="2"/>
  <c r="R43" i="2"/>
  <c r="G161" i="2"/>
  <c r="Q161" i="2"/>
  <c r="R161" i="2"/>
  <c r="G81" i="2"/>
  <c r="Q81" i="2"/>
  <c r="R81" i="2"/>
  <c r="G6" i="2"/>
  <c r="Q6" i="2"/>
  <c r="R6" i="2"/>
  <c r="G159" i="2"/>
  <c r="Q159" i="2"/>
  <c r="R159" i="2"/>
  <c r="G105" i="2"/>
  <c r="Q105" i="2"/>
  <c r="R105" i="2"/>
  <c r="G158" i="2"/>
  <c r="Q158" i="2"/>
  <c r="R158" i="2"/>
  <c r="G114" i="2"/>
  <c r="Q114" i="2"/>
  <c r="R114" i="2"/>
  <c r="G86" i="2"/>
  <c r="Q86" i="2"/>
  <c r="R86" i="2"/>
  <c r="G160" i="2"/>
  <c r="Q160" i="2"/>
  <c r="P160" i="2" s="1"/>
  <c r="R160" i="2"/>
  <c r="G116" i="2"/>
  <c r="Q116" i="2"/>
  <c r="R116" i="2"/>
  <c r="G151" i="2"/>
  <c r="Q151" i="2"/>
  <c r="R151" i="2"/>
  <c r="P151" i="2" s="1"/>
  <c r="G169" i="2"/>
  <c r="G162" i="2"/>
  <c r="Q162" i="2"/>
  <c r="R162" i="2"/>
  <c r="G92" i="2"/>
  <c r="Q92" i="2"/>
  <c r="R92" i="2"/>
  <c r="G153" i="2"/>
  <c r="Q153" i="2"/>
  <c r="R153" i="2"/>
  <c r="G13" i="2"/>
  <c r="Q13" i="2"/>
  <c r="R13" i="2"/>
  <c r="G67" i="2"/>
  <c r="Q67" i="2"/>
  <c r="R67" i="2"/>
  <c r="G46" i="2"/>
  <c r="Q46" i="2"/>
  <c r="R46" i="2"/>
  <c r="G118" i="2"/>
  <c r="Q118" i="2"/>
  <c r="R118" i="2"/>
  <c r="G121" i="2"/>
  <c r="Q121" i="2"/>
  <c r="R121" i="2"/>
  <c r="G90" i="2"/>
  <c r="Q90" i="2"/>
  <c r="R90" i="2"/>
  <c r="G155" i="2"/>
  <c r="Q155" i="2"/>
  <c r="R155" i="2"/>
  <c r="G66" i="2"/>
  <c r="Q66" i="2"/>
  <c r="R66" i="2"/>
  <c r="G12" i="2"/>
  <c r="Q12" i="2"/>
  <c r="R12" i="2"/>
  <c r="G154" i="2"/>
  <c r="Q154" i="2"/>
  <c r="R154" i="2"/>
  <c r="F34" i="31"/>
  <c r="G34" i="31" s="1"/>
  <c r="H34" i="31" s="1"/>
  <c r="I34" i="31" s="1"/>
  <c r="J34" i="31" s="1"/>
  <c r="K34" i="31" s="1"/>
  <c r="L34" i="31" s="1"/>
  <c r="E2" i="26"/>
  <c r="G2" i="26"/>
  <c r="H2" i="26"/>
  <c r="J2" i="26"/>
  <c r="E3" i="26"/>
  <c r="G3" i="26"/>
  <c r="H3" i="26"/>
  <c r="J3" i="26"/>
  <c r="E4" i="26"/>
  <c r="G4" i="26"/>
  <c r="H4" i="26"/>
  <c r="J4" i="26"/>
  <c r="E5" i="26"/>
  <c r="G5" i="26"/>
  <c r="H5" i="26"/>
  <c r="J5" i="26"/>
  <c r="R5" i="26"/>
  <c r="G6" i="26"/>
  <c r="E6" i="26" s="1"/>
  <c r="J6" i="26"/>
  <c r="H6" i="26" s="1"/>
  <c r="R6" i="26"/>
  <c r="E7" i="26"/>
  <c r="G7" i="26"/>
  <c r="H7" i="26"/>
  <c r="J7" i="26"/>
  <c r="R7" i="26"/>
  <c r="G8" i="26"/>
  <c r="E8" i="26" s="1"/>
  <c r="J8" i="26"/>
  <c r="H8" i="26" s="1"/>
  <c r="R8" i="26"/>
  <c r="E9" i="26"/>
  <c r="G9" i="26"/>
  <c r="H9" i="26"/>
  <c r="J9" i="26"/>
  <c r="R9" i="26"/>
  <c r="G10" i="26"/>
  <c r="E10" i="26" s="1"/>
  <c r="J10" i="26"/>
  <c r="H10" i="26" s="1"/>
  <c r="R10" i="26"/>
  <c r="E11" i="26"/>
  <c r="G11" i="26"/>
  <c r="H11" i="26"/>
  <c r="J11" i="26"/>
  <c r="R11" i="26"/>
  <c r="G12" i="26"/>
  <c r="E12" i="26" s="1"/>
  <c r="J12" i="26"/>
  <c r="H12" i="26" s="1"/>
  <c r="R12" i="26"/>
  <c r="E13" i="26"/>
  <c r="G13" i="26"/>
  <c r="H13" i="26"/>
  <c r="J13" i="26"/>
  <c r="R13" i="26"/>
  <c r="E14" i="26"/>
  <c r="G14" i="26"/>
  <c r="J14" i="26"/>
  <c r="H14" i="26" s="1"/>
  <c r="R14" i="26"/>
  <c r="E15" i="26"/>
  <c r="G15" i="26"/>
  <c r="H15" i="26"/>
  <c r="J15" i="26"/>
  <c r="E16" i="26"/>
  <c r="G16" i="26"/>
  <c r="H16" i="26"/>
  <c r="J16" i="26"/>
  <c r="E17" i="26"/>
  <c r="G17" i="26"/>
  <c r="H17" i="26"/>
  <c r="J17" i="26"/>
  <c r="E18" i="26"/>
  <c r="G18" i="26"/>
  <c r="H18" i="26"/>
  <c r="J18" i="26"/>
  <c r="E19" i="26"/>
  <c r="G19" i="26"/>
  <c r="H19" i="26"/>
  <c r="J19" i="26"/>
  <c r="E20" i="26"/>
  <c r="G20" i="26"/>
  <c r="H20" i="26"/>
  <c r="J20" i="26"/>
  <c r="E21" i="26"/>
  <c r="G21" i="26"/>
  <c r="H21" i="26"/>
  <c r="J21" i="26"/>
  <c r="E22" i="26"/>
  <c r="G22" i="26"/>
  <c r="H22" i="26"/>
  <c r="J22" i="26"/>
  <c r="E23" i="26"/>
  <c r="G23" i="26"/>
  <c r="H23" i="26"/>
  <c r="J23" i="26"/>
  <c r="E24" i="26"/>
  <c r="G24" i="26"/>
  <c r="H24" i="26"/>
  <c r="J24" i="26"/>
  <c r="E25" i="26"/>
  <c r="G25" i="26"/>
  <c r="H25" i="26"/>
  <c r="J25" i="26"/>
  <c r="E26" i="26"/>
  <c r="G26" i="26"/>
  <c r="H26" i="26"/>
  <c r="J26" i="26"/>
  <c r="E27" i="26"/>
  <c r="G27" i="26"/>
  <c r="H27" i="26"/>
  <c r="J27" i="26"/>
  <c r="E28" i="26"/>
  <c r="G28" i="26"/>
  <c r="H28" i="26"/>
  <c r="J28" i="26"/>
  <c r="E29" i="26"/>
  <c r="G29" i="26"/>
  <c r="H29" i="26"/>
  <c r="J29" i="26"/>
  <c r="E30" i="26"/>
  <c r="G30" i="26"/>
  <c r="H30" i="26"/>
  <c r="J30" i="26"/>
  <c r="E31" i="26"/>
  <c r="G31" i="26"/>
  <c r="H31" i="26"/>
  <c r="J31" i="26"/>
  <c r="E32" i="26"/>
  <c r="G32" i="26"/>
  <c r="H32" i="26"/>
  <c r="J32" i="26"/>
  <c r="E33" i="26"/>
  <c r="G33" i="26"/>
  <c r="H33" i="26"/>
  <c r="J33" i="26"/>
  <c r="E34" i="26"/>
  <c r="G34" i="26"/>
  <c r="H34" i="26"/>
  <c r="J34" i="26"/>
  <c r="E35" i="26"/>
  <c r="G35" i="26"/>
  <c r="H35" i="26"/>
  <c r="J35" i="26"/>
  <c r="E36" i="26"/>
  <c r="G36" i="26"/>
  <c r="H36" i="26"/>
  <c r="J36" i="26"/>
  <c r="B2" i="27"/>
  <c r="H2" i="27"/>
  <c r="K2" i="27"/>
  <c r="B150" i="27"/>
  <c r="H150" i="27"/>
  <c r="K150" i="27"/>
  <c r="B292" i="27"/>
  <c r="H292" i="27"/>
  <c r="K292" i="27"/>
  <c r="B294" i="27"/>
  <c r="H294" i="27"/>
  <c r="K294" i="27"/>
  <c r="B6" i="27"/>
  <c r="H6" i="27"/>
  <c r="K6" i="27"/>
  <c r="B7" i="27"/>
  <c r="H7" i="27"/>
  <c r="K7" i="27"/>
  <c r="B8" i="27"/>
  <c r="H8" i="27"/>
  <c r="K8" i="27"/>
  <c r="B9" i="27"/>
  <c r="H9" i="27"/>
  <c r="K9" i="27"/>
  <c r="B10" i="27"/>
  <c r="H10" i="27"/>
  <c r="K10" i="27"/>
  <c r="B11" i="27"/>
  <c r="H11" i="27"/>
  <c r="K11" i="27"/>
  <c r="B17" i="27"/>
  <c r="H17" i="27"/>
  <c r="K17" i="27"/>
  <c r="B13" i="27"/>
  <c r="H13" i="27"/>
  <c r="K13" i="27"/>
  <c r="B14" i="27"/>
  <c r="H14" i="27"/>
  <c r="K14" i="27"/>
  <c r="B345" i="27"/>
  <c r="H345" i="27"/>
  <c r="K345" i="27"/>
  <c r="B18" i="27"/>
  <c r="H18" i="27"/>
  <c r="K18" i="27"/>
  <c r="B427" i="27"/>
  <c r="H427" i="27"/>
  <c r="K427" i="27"/>
  <c r="B279" i="27"/>
  <c r="H279" i="27"/>
  <c r="K279" i="27"/>
  <c r="B195" i="27"/>
  <c r="H195" i="27"/>
  <c r="K195" i="27"/>
  <c r="B20" i="27"/>
  <c r="H20" i="27"/>
  <c r="K20" i="27"/>
  <c r="B21" i="27"/>
  <c r="H21" i="27"/>
  <c r="K21" i="27"/>
  <c r="B161" i="27"/>
  <c r="H161" i="27"/>
  <c r="K161" i="27"/>
  <c r="B357" i="27"/>
  <c r="H357" i="27"/>
  <c r="K357" i="27"/>
  <c r="B319" i="27"/>
  <c r="H319" i="27"/>
  <c r="K319" i="27"/>
  <c r="B24" i="27"/>
  <c r="H24" i="27"/>
  <c r="K24" i="27"/>
  <c r="B26" i="27"/>
  <c r="H26" i="27"/>
  <c r="K26" i="27"/>
  <c r="B27" i="27"/>
  <c r="H27" i="27"/>
  <c r="K27" i="27"/>
  <c r="B28" i="27"/>
  <c r="H28" i="27"/>
  <c r="K28" i="27"/>
  <c r="B428" i="27"/>
  <c r="H428" i="27"/>
  <c r="K428" i="27"/>
  <c r="B289" i="27"/>
  <c r="H289" i="27"/>
  <c r="K289" i="27"/>
  <c r="B31" i="27"/>
  <c r="H31" i="27"/>
  <c r="K31" i="27"/>
  <c r="B32" i="27"/>
  <c r="H32" i="27"/>
  <c r="K32" i="27"/>
  <c r="B33" i="27"/>
  <c r="H33" i="27"/>
  <c r="K33" i="27"/>
  <c r="B34" i="27"/>
  <c r="H34" i="27"/>
  <c r="K34" i="27"/>
  <c r="B35" i="27"/>
  <c r="H35" i="27"/>
  <c r="K35" i="27"/>
  <c r="B36" i="27"/>
  <c r="H36" i="27"/>
  <c r="K36" i="27"/>
  <c r="B37" i="27"/>
  <c r="H37" i="27"/>
  <c r="K37" i="27"/>
  <c r="B155" i="27"/>
  <c r="H155" i="27"/>
  <c r="K155" i="27"/>
  <c r="B39" i="27"/>
  <c r="H39" i="27"/>
  <c r="K39" i="27"/>
  <c r="B29" i="27"/>
  <c r="H29" i="27"/>
  <c r="K29" i="27"/>
  <c r="B22" i="27"/>
  <c r="H22" i="27"/>
  <c r="K22" i="27"/>
  <c r="B254" i="27"/>
  <c r="H254" i="27"/>
  <c r="K254" i="27"/>
  <c r="B43" i="27"/>
  <c r="H43" i="27"/>
  <c r="K43" i="27"/>
  <c r="B44" i="27"/>
  <c r="H44" i="27"/>
  <c r="K44" i="27"/>
  <c r="B431" i="27"/>
  <c r="H431" i="27"/>
  <c r="K431" i="27"/>
  <c r="B438" i="27"/>
  <c r="H438" i="27"/>
  <c r="K438" i="27"/>
  <c r="B552" i="27"/>
  <c r="H552" i="27"/>
  <c r="K552" i="27"/>
  <c r="B239" i="27"/>
  <c r="H239" i="27"/>
  <c r="K239" i="27"/>
  <c r="B49" i="27"/>
  <c r="H49" i="27"/>
  <c r="K49" i="27"/>
  <c r="B74" i="27"/>
  <c r="H74" i="27"/>
  <c r="K74" i="27"/>
  <c r="B51" i="27"/>
  <c r="H51" i="27"/>
  <c r="K51" i="27"/>
  <c r="B52" i="27"/>
  <c r="H52" i="27"/>
  <c r="K52" i="27"/>
  <c r="B53" i="27"/>
  <c r="H53" i="27"/>
  <c r="K53" i="27"/>
  <c r="B54" i="27"/>
  <c r="H54" i="27"/>
  <c r="K54" i="27"/>
  <c r="B55" i="27"/>
  <c r="H55" i="27"/>
  <c r="K55" i="27"/>
  <c r="B56" i="27"/>
  <c r="H56" i="27"/>
  <c r="K56" i="27"/>
  <c r="B57" i="27"/>
  <c r="H57" i="27"/>
  <c r="K57" i="27"/>
  <c r="B515" i="27"/>
  <c r="H515" i="27"/>
  <c r="K515" i="27"/>
  <c r="B516" i="27"/>
  <c r="H516" i="27"/>
  <c r="K516" i="27"/>
  <c r="B440" i="27"/>
  <c r="H440" i="27"/>
  <c r="K440" i="27"/>
  <c r="B441" i="27"/>
  <c r="H441" i="27"/>
  <c r="K441" i="27"/>
  <c r="B87" i="27"/>
  <c r="H87" i="27"/>
  <c r="K87" i="27"/>
  <c r="B306" i="27"/>
  <c r="H306" i="27"/>
  <c r="K306" i="27"/>
  <c r="B442" i="27"/>
  <c r="H442" i="27"/>
  <c r="K442" i="27"/>
  <c r="B65" i="27"/>
  <c r="H65" i="27"/>
  <c r="K65" i="27"/>
  <c r="B249" i="27"/>
  <c r="H249" i="27"/>
  <c r="K249" i="27"/>
  <c r="B67" i="27"/>
  <c r="H67" i="27"/>
  <c r="K67" i="27"/>
  <c r="B519" i="27"/>
  <c r="H519" i="27"/>
  <c r="K519" i="27"/>
  <c r="B98" i="27"/>
  <c r="H98" i="27"/>
  <c r="K98" i="27"/>
  <c r="B517" i="27"/>
  <c r="H517" i="27"/>
  <c r="K517" i="27"/>
  <c r="B71" i="27"/>
  <c r="H71" i="27"/>
  <c r="K71" i="27"/>
  <c r="B443" i="27"/>
  <c r="H443" i="27"/>
  <c r="K443" i="27"/>
  <c r="B307" i="27"/>
  <c r="H307" i="27"/>
  <c r="K307" i="27"/>
  <c r="B314" i="27"/>
  <c r="H314" i="27"/>
  <c r="K314" i="27"/>
  <c r="B331" i="27"/>
  <c r="H331" i="27"/>
  <c r="K331" i="27"/>
  <c r="B76" i="27"/>
  <c r="H76" i="27"/>
  <c r="K76" i="27"/>
  <c r="B41" i="27"/>
  <c r="H41" i="27"/>
  <c r="K41" i="27"/>
  <c r="B78" i="27"/>
  <c r="H78" i="27"/>
  <c r="K78" i="27"/>
  <c r="B25" i="27"/>
  <c r="H25" i="27"/>
  <c r="K25" i="27"/>
  <c r="B80" i="27"/>
  <c r="H80" i="27"/>
  <c r="K80" i="27"/>
  <c r="B81" i="27"/>
  <c r="H81" i="27"/>
  <c r="K81" i="27"/>
  <c r="B114" i="27"/>
  <c r="H114" i="27"/>
  <c r="K114" i="27"/>
  <c r="B30" i="27"/>
  <c r="H30" i="27"/>
  <c r="K30" i="27"/>
  <c r="B84" i="27"/>
  <c r="H84" i="27"/>
  <c r="K84" i="27"/>
  <c r="B4" i="27"/>
  <c r="H4" i="27"/>
  <c r="K4" i="27"/>
  <c r="B371" i="27"/>
  <c r="H371" i="27"/>
  <c r="K371" i="27"/>
  <c r="B23" i="27"/>
  <c r="H23" i="27"/>
  <c r="K23" i="27"/>
  <c r="B69" i="27"/>
  <c r="H69" i="27"/>
  <c r="K69" i="27"/>
  <c r="B89" i="27"/>
  <c r="H89" i="27"/>
  <c r="K89" i="27"/>
  <c r="B90" i="27"/>
  <c r="H90" i="27"/>
  <c r="K90" i="27"/>
  <c r="B91" i="27"/>
  <c r="H91" i="27"/>
  <c r="K91" i="27"/>
  <c r="B237" i="27"/>
  <c r="H237" i="27"/>
  <c r="K237" i="27"/>
  <c r="B93" i="27"/>
  <c r="H93" i="27"/>
  <c r="K93" i="27"/>
  <c r="B94" i="27"/>
  <c r="H94" i="27"/>
  <c r="K94" i="27"/>
  <c r="B350" i="27"/>
  <c r="H350" i="27"/>
  <c r="K350" i="27"/>
  <c r="B96" i="27"/>
  <c r="H96" i="27"/>
  <c r="K96" i="27"/>
  <c r="B45" i="27"/>
  <c r="H45" i="27"/>
  <c r="K45" i="27"/>
  <c r="B444" i="27"/>
  <c r="H444" i="27"/>
  <c r="K444" i="27"/>
  <c r="B336" i="27"/>
  <c r="H336" i="27"/>
  <c r="K336" i="27"/>
  <c r="B204" i="27"/>
  <c r="H204" i="27"/>
  <c r="K204" i="27"/>
  <c r="B101" i="27"/>
  <c r="H101" i="27"/>
  <c r="K101" i="27"/>
  <c r="B102" i="27"/>
  <c r="H102" i="27"/>
  <c r="K102" i="27"/>
  <c r="B172" i="27"/>
  <c r="H172" i="27"/>
  <c r="K172" i="27"/>
  <c r="B104" i="27"/>
  <c r="H104" i="27"/>
  <c r="K104" i="27"/>
  <c r="B105" i="27"/>
  <c r="H105" i="27"/>
  <c r="K105" i="27"/>
  <c r="B106" i="27"/>
  <c r="H106" i="27"/>
  <c r="K106" i="27"/>
  <c r="B107" i="27"/>
  <c r="H107" i="27"/>
  <c r="K107" i="27"/>
  <c r="B108" i="27"/>
  <c r="H108" i="27"/>
  <c r="K108" i="27"/>
  <c r="B351" i="27"/>
  <c r="H351" i="27"/>
  <c r="K351" i="27"/>
  <c r="B368" i="27"/>
  <c r="H368" i="27"/>
  <c r="K368" i="27"/>
  <c r="B111" i="27"/>
  <c r="H111" i="27"/>
  <c r="K111" i="27"/>
  <c r="B47" i="27"/>
  <c r="H47" i="27"/>
  <c r="K47" i="27"/>
  <c r="B5" i="27"/>
  <c r="H5" i="27"/>
  <c r="K5" i="27"/>
  <c r="B196" i="27"/>
  <c r="H196" i="27"/>
  <c r="K196" i="27"/>
  <c r="B115" i="27"/>
  <c r="H115" i="27"/>
  <c r="K115" i="27"/>
  <c r="B116" i="27"/>
  <c r="H116" i="27"/>
  <c r="K116" i="27"/>
  <c r="B117" i="27"/>
  <c r="H117" i="27"/>
  <c r="K117" i="27"/>
  <c r="B118" i="27"/>
  <c r="H118" i="27"/>
  <c r="K118" i="27"/>
  <c r="B119" i="27"/>
  <c r="H119" i="27"/>
  <c r="K119" i="27"/>
  <c r="B120" i="27"/>
  <c r="H120" i="27"/>
  <c r="K120" i="27"/>
  <c r="B75" i="27"/>
  <c r="H75" i="27"/>
  <c r="K75" i="27"/>
  <c r="B129" i="27"/>
  <c r="H129" i="27"/>
  <c r="K129" i="27"/>
  <c r="B123" i="27"/>
  <c r="H123" i="27"/>
  <c r="K123" i="27"/>
  <c r="B124" i="27"/>
  <c r="H124" i="27"/>
  <c r="K124" i="27"/>
  <c r="B125" i="27"/>
  <c r="H125" i="27"/>
  <c r="K125" i="27"/>
  <c r="B126" i="27"/>
  <c r="H126" i="27"/>
  <c r="K126" i="27"/>
  <c r="B127" i="27"/>
  <c r="H127" i="27"/>
  <c r="K127" i="27"/>
  <c r="B128" i="27"/>
  <c r="H128" i="27"/>
  <c r="K128" i="27"/>
  <c r="B447" i="27"/>
  <c r="H447" i="27"/>
  <c r="K447" i="27"/>
  <c r="B369" i="27"/>
  <c r="H369" i="27"/>
  <c r="K369" i="27"/>
  <c r="B12" i="27"/>
  <c r="H12" i="27"/>
  <c r="K12" i="27"/>
  <c r="B132" i="27"/>
  <c r="H132" i="27"/>
  <c r="K132" i="27"/>
  <c r="B133" i="27"/>
  <c r="H133" i="27"/>
  <c r="K133" i="27"/>
  <c r="B134" i="27"/>
  <c r="H134" i="27"/>
  <c r="K134" i="27"/>
  <c r="B135" i="27"/>
  <c r="H135" i="27"/>
  <c r="K135" i="27"/>
  <c r="B136" i="27"/>
  <c r="H136" i="27"/>
  <c r="K136" i="27"/>
  <c r="B137" i="27"/>
  <c r="H137" i="27"/>
  <c r="K137" i="27"/>
  <c r="B138" i="27"/>
  <c r="H138" i="27"/>
  <c r="K138" i="27"/>
  <c r="B139" i="27"/>
  <c r="H139" i="27"/>
  <c r="K139" i="27"/>
  <c r="B140" i="27"/>
  <c r="H140" i="27"/>
  <c r="K140" i="27"/>
  <c r="B141" i="27"/>
  <c r="H141" i="27"/>
  <c r="K141" i="27"/>
  <c r="B142" i="27"/>
  <c r="H142" i="27"/>
  <c r="K142" i="27"/>
  <c r="B396" i="27"/>
  <c r="H396" i="27"/>
  <c r="K396" i="27"/>
  <c r="B144" i="27"/>
  <c r="H144" i="27"/>
  <c r="K144" i="27"/>
  <c r="B521" i="27"/>
  <c r="H521" i="27"/>
  <c r="K521" i="27"/>
  <c r="B455" i="27"/>
  <c r="H455" i="27"/>
  <c r="K455" i="27"/>
  <c r="B456" i="27"/>
  <c r="H456" i="27"/>
  <c r="K456" i="27"/>
  <c r="B148" i="27"/>
  <c r="H148" i="27"/>
  <c r="K148" i="27"/>
  <c r="B149" i="27"/>
  <c r="H149" i="27"/>
  <c r="K149" i="27"/>
  <c r="B103" i="27"/>
  <c r="H103" i="27"/>
  <c r="K103" i="27"/>
  <c r="B70" i="27"/>
  <c r="H70" i="27"/>
  <c r="K70" i="27"/>
  <c r="B152" i="27"/>
  <c r="H152" i="27"/>
  <c r="K152" i="27"/>
  <c r="B153" i="27"/>
  <c r="H153" i="27"/>
  <c r="K153" i="27"/>
  <c r="B154" i="27"/>
  <c r="H154" i="27"/>
  <c r="K154" i="27"/>
  <c r="B158" i="27"/>
  <c r="H158" i="27"/>
  <c r="K158" i="27"/>
  <c r="B156" i="27"/>
  <c r="H156" i="27"/>
  <c r="K156" i="27"/>
  <c r="B157" i="27"/>
  <c r="H157" i="27"/>
  <c r="K157" i="27"/>
  <c r="B46" i="27"/>
  <c r="H46" i="27"/>
  <c r="K46" i="27"/>
  <c r="B15" i="27"/>
  <c r="H15" i="27"/>
  <c r="K15" i="27"/>
  <c r="B522" i="27"/>
  <c r="H522" i="27"/>
  <c r="K522" i="27"/>
  <c r="B62" i="27"/>
  <c r="H62" i="27"/>
  <c r="K62" i="27"/>
  <c r="B162" i="27"/>
  <c r="H162" i="27"/>
  <c r="K162" i="27"/>
  <c r="B163" i="27"/>
  <c r="H163" i="27"/>
  <c r="K163" i="27"/>
  <c r="B164" i="27"/>
  <c r="H164" i="27"/>
  <c r="K164" i="27"/>
  <c r="B212" i="27"/>
  <c r="H212" i="27"/>
  <c r="K212" i="27"/>
  <c r="B77" i="27"/>
  <c r="H77" i="27"/>
  <c r="K77" i="27"/>
  <c r="B99" i="27"/>
  <c r="H99" i="27"/>
  <c r="K99" i="27"/>
  <c r="B168" i="27"/>
  <c r="H168" i="27"/>
  <c r="K168" i="27"/>
  <c r="B169" i="27"/>
  <c r="H169" i="27"/>
  <c r="K169" i="27"/>
  <c r="B48" i="27"/>
  <c r="H48" i="27"/>
  <c r="K48" i="27"/>
  <c r="B523" i="27"/>
  <c r="H523" i="27"/>
  <c r="K523" i="27"/>
  <c r="B189" i="27"/>
  <c r="H189" i="27"/>
  <c r="K189" i="27"/>
  <c r="B16" i="27"/>
  <c r="H16" i="27"/>
  <c r="K16" i="27"/>
  <c r="B174" i="27"/>
  <c r="H174" i="27"/>
  <c r="K174" i="27"/>
  <c r="B175" i="27"/>
  <c r="H175" i="27"/>
  <c r="K175" i="27"/>
  <c r="B176" i="27"/>
  <c r="H176" i="27"/>
  <c r="K176" i="27"/>
  <c r="B177" i="27"/>
  <c r="H177" i="27"/>
  <c r="K177" i="27"/>
  <c r="B178" i="27"/>
  <c r="H178" i="27"/>
  <c r="K178" i="27"/>
  <c r="B179" i="27"/>
  <c r="H179" i="27"/>
  <c r="K179" i="27"/>
  <c r="B173" i="27"/>
  <c r="H173" i="27"/>
  <c r="K173" i="27"/>
  <c r="B240" i="27"/>
  <c r="H240" i="27"/>
  <c r="K240" i="27"/>
  <c r="B182" i="27"/>
  <c r="H182" i="27"/>
  <c r="K182" i="27"/>
  <c r="B183" i="27"/>
  <c r="H183" i="27"/>
  <c r="K183" i="27"/>
  <c r="B184" i="27"/>
  <c r="H184" i="27"/>
  <c r="K184" i="27"/>
  <c r="B58" i="27"/>
  <c r="H58" i="27"/>
  <c r="K58" i="27"/>
  <c r="B59" i="27"/>
  <c r="H59" i="27"/>
  <c r="K59" i="27"/>
  <c r="B460" i="27"/>
  <c r="H460" i="27"/>
  <c r="K460" i="27"/>
  <c r="B188" i="27"/>
  <c r="H188" i="27"/>
  <c r="K188" i="27"/>
  <c r="B429" i="27"/>
  <c r="H429" i="27"/>
  <c r="K429" i="27"/>
  <c r="B190" i="27"/>
  <c r="H190" i="27"/>
  <c r="K190" i="27"/>
  <c r="B191" i="27"/>
  <c r="H191" i="27"/>
  <c r="K191" i="27"/>
  <c r="B192" i="27"/>
  <c r="H192" i="27"/>
  <c r="K192" i="27"/>
  <c r="B193" i="27"/>
  <c r="H193" i="27"/>
  <c r="K193" i="27"/>
  <c r="B194" i="27"/>
  <c r="H194" i="27"/>
  <c r="K194" i="27"/>
  <c r="B375" i="27"/>
  <c r="H375" i="27"/>
  <c r="K375" i="27"/>
  <c r="B3" i="27"/>
  <c r="H3" i="27"/>
  <c r="K3" i="27"/>
  <c r="B82" i="27"/>
  <c r="H82" i="27"/>
  <c r="K82" i="27"/>
  <c r="B198" i="27"/>
  <c r="H198" i="27"/>
  <c r="K198" i="27"/>
  <c r="B228" i="27"/>
  <c r="H228" i="27"/>
  <c r="K228" i="27"/>
  <c r="B200" i="27"/>
  <c r="H200" i="27"/>
  <c r="K200" i="27"/>
  <c r="B201" i="27"/>
  <c r="H201" i="27"/>
  <c r="K201" i="27"/>
  <c r="B259" i="27"/>
  <c r="H259" i="27"/>
  <c r="K259" i="27"/>
  <c r="B60" i="27"/>
  <c r="H60" i="27"/>
  <c r="K60" i="27"/>
  <c r="B527" i="27"/>
  <c r="H527" i="27"/>
  <c r="K527" i="27"/>
  <c r="B255" i="27"/>
  <c r="H255" i="27"/>
  <c r="K255" i="27"/>
  <c r="B449" i="27"/>
  <c r="H449" i="27"/>
  <c r="K449" i="27"/>
  <c r="B207" i="27"/>
  <c r="H207" i="27"/>
  <c r="K207" i="27"/>
  <c r="B208" i="27"/>
  <c r="H208" i="27"/>
  <c r="K208" i="27"/>
  <c r="B209" i="27"/>
  <c r="H209" i="27"/>
  <c r="K209" i="27"/>
  <c r="B210" i="27"/>
  <c r="H210" i="27"/>
  <c r="K210" i="27"/>
  <c r="B211" i="27"/>
  <c r="H211" i="27"/>
  <c r="K211" i="27"/>
  <c r="B376" i="27"/>
  <c r="H376" i="27"/>
  <c r="K376" i="27"/>
  <c r="B213" i="27"/>
  <c r="H213" i="27"/>
  <c r="K213" i="27"/>
  <c r="B214" i="27"/>
  <c r="H214" i="27"/>
  <c r="K214" i="27"/>
  <c r="B215" i="27"/>
  <c r="H215" i="27"/>
  <c r="K215" i="27"/>
  <c r="B216" i="27"/>
  <c r="H216" i="27"/>
  <c r="K216" i="27"/>
  <c r="B217" i="27"/>
  <c r="H217" i="27"/>
  <c r="K217" i="27"/>
  <c r="B218" i="27"/>
  <c r="H218" i="27"/>
  <c r="K218" i="27"/>
  <c r="B219" i="27"/>
  <c r="H219" i="27"/>
  <c r="K219" i="27"/>
  <c r="B220" i="27"/>
  <c r="H220" i="27"/>
  <c r="K220" i="27"/>
  <c r="B221" i="27"/>
  <c r="H221" i="27"/>
  <c r="K221" i="27"/>
  <c r="B222" i="27"/>
  <c r="H222" i="27"/>
  <c r="K222" i="27"/>
  <c r="B223" i="27"/>
  <c r="H223" i="27"/>
  <c r="K223" i="27"/>
  <c r="B224" i="27"/>
  <c r="H224" i="27"/>
  <c r="K224" i="27"/>
  <c r="B225" i="27"/>
  <c r="H225" i="27"/>
  <c r="K225" i="27"/>
  <c r="B226" i="27"/>
  <c r="H226" i="27"/>
  <c r="K226" i="27"/>
  <c r="B227" i="27"/>
  <c r="H227" i="27"/>
  <c r="K227" i="27"/>
  <c r="B100" i="27"/>
  <c r="H100" i="27"/>
  <c r="K100" i="27"/>
  <c r="B531" i="27"/>
  <c r="H531" i="27"/>
  <c r="K531" i="27"/>
  <c r="B463" i="27"/>
  <c r="H463" i="27"/>
  <c r="K463" i="27"/>
  <c r="B229" i="27"/>
  <c r="H229" i="27"/>
  <c r="K229" i="27"/>
  <c r="B232" i="27"/>
  <c r="H232" i="27"/>
  <c r="K232" i="27"/>
  <c r="B381" i="27"/>
  <c r="H381" i="27"/>
  <c r="K381" i="27"/>
  <c r="B234" i="27"/>
  <c r="H234" i="27"/>
  <c r="K234" i="27"/>
  <c r="B235" i="27"/>
  <c r="H235" i="27"/>
  <c r="K235" i="27"/>
  <c r="B143" i="27"/>
  <c r="H143" i="27"/>
  <c r="K143" i="27"/>
  <c r="B297" i="27"/>
  <c r="H297" i="27"/>
  <c r="K297" i="27"/>
  <c r="B534" i="27"/>
  <c r="H534" i="27"/>
  <c r="K534" i="27"/>
  <c r="B547" i="27"/>
  <c r="H547" i="27"/>
  <c r="K547" i="27"/>
  <c r="B130" i="27"/>
  <c r="H130" i="27"/>
  <c r="K130" i="27"/>
  <c r="B466" i="27"/>
  <c r="H466" i="27"/>
  <c r="K466" i="27"/>
  <c r="B467" i="27"/>
  <c r="H467" i="27"/>
  <c r="K467" i="27"/>
  <c r="B145" i="27"/>
  <c r="H145" i="27"/>
  <c r="K145" i="27"/>
  <c r="B412" i="27"/>
  <c r="H412" i="27"/>
  <c r="K412" i="27"/>
  <c r="B245" i="27"/>
  <c r="H245" i="27"/>
  <c r="K245" i="27"/>
  <c r="B246" i="27"/>
  <c r="H246" i="27"/>
  <c r="K246" i="27"/>
  <c r="B79" i="27"/>
  <c r="H79" i="27"/>
  <c r="K79" i="27"/>
  <c r="B248" i="27"/>
  <c r="H248" i="27"/>
  <c r="K248" i="27"/>
  <c r="B42" i="27"/>
  <c r="H42" i="27"/>
  <c r="K42" i="27"/>
  <c r="B250" i="27"/>
  <c r="H250" i="27"/>
  <c r="K250" i="27"/>
  <c r="B251" i="27"/>
  <c r="H251" i="27"/>
  <c r="K251" i="27"/>
  <c r="B88" i="27"/>
  <c r="H88" i="27"/>
  <c r="K88" i="27"/>
  <c r="B564" i="27"/>
  <c r="H564" i="27"/>
  <c r="K564" i="27"/>
  <c r="B468" i="27"/>
  <c r="H468" i="27"/>
  <c r="K468" i="27"/>
  <c r="B230" i="27"/>
  <c r="H230" i="27"/>
  <c r="K230" i="27"/>
  <c r="B256" i="27"/>
  <c r="H256" i="27"/>
  <c r="K256" i="27"/>
  <c r="B257" i="27"/>
  <c r="H257" i="27"/>
  <c r="K257" i="27"/>
  <c r="B109" i="27"/>
  <c r="H109" i="27"/>
  <c r="K109" i="27"/>
  <c r="B38" i="27"/>
  <c r="H38" i="27"/>
  <c r="K38" i="27"/>
  <c r="B206" i="27"/>
  <c r="H206" i="27"/>
  <c r="K206" i="27"/>
  <c r="B151" i="27"/>
  <c r="H151" i="27"/>
  <c r="K151" i="27"/>
  <c r="B262" i="27"/>
  <c r="H262" i="27"/>
  <c r="K262" i="27"/>
  <c r="B263" i="27"/>
  <c r="H263" i="27"/>
  <c r="K263" i="27"/>
  <c r="B264" i="27"/>
  <c r="H264" i="27"/>
  <c r="K264" i="27"/>
  <c r="B159" i="27"/>
  <c r="H159" i="27"/>
  <c r="K159" i="27"/>
  <c r="B266" i="27"/>
  <c r="H266" i="27"/>
  <c r="K266" i="27"/>
  <c r="B267" i="27"/>
  <c r="H267" i="27"/>
  <c r="K267" i="27"/>
  <c r="B268" i="27"/>
  <c r="H268" i="27"/>
  <c r="K268" i="27"/>
  <c r="B180" i="27"/>
  <c r="H180" i="27"/>
  <c r="K180" i="27"/>
  <c r="B270" i="27"/>
  <c r="H270" i="27"/>
  <c r="K270" i="27"/>
  <c r="B271" i="27"/>
  <c r="H271" i="27"/>
  <c r="K271" i="27"/>
  <c r="B272" i="27"/>
  <c r="H272" i="27"/>
  <c r="K272" i="27"/>
  <c r="B273" i="27"/>
  <c r="H273" i="27"/>
  <c r="K273" i="27"/>
  <c r="B274" i="27"/>
  <c r="H274" i="27"/>
  <c r="K274" i="27"/>
  <c r="B275" i="27"/>
  <c r="H275" i="27"/>
  <c r="K275" i="27"/>
  <c r="B276" i="27"/>
  <c r="H276" i="27"/>
  <c r="K276" i="27"/>
  <c r="B548" i="27"/>
  <c r="H548" i="27"/>
  <c r="K548" i="27"/>
  <c r="B470" i="27"/>
  <c r="H470" i="27"/>
  <c r="K470" i="27"/>
  <c r="B241" i="27"/>
  <c r="H241" i="27"/>
  <c r="K241" i="27"/>
  <c r="B280" i="27"/>
  <c r="H280" i="27"/>
  <c r="K280" i="27"/>
  <c r="B472" i="27"/>
  <c r="H472" i="27"/>
  <c r="K472" i="27"/>
  <c r="B282" i="27"/>
  <c r="H282" i="27"/>
  <c r="K282" i="27"/>
  <c r="B283" i="27"/>
  <c r="H283" i="27"/>
  <c r="K283" i="27"/>
  <c r="B284" i="27"/>
  <c r="H284" i="27"/>
  <c r="K284" i="27"/>
  <c r="B285" i="27"/>
  <c r="H285" i="27"/>
  <c r="K285" i="27"/>
  <c r="B286" i="27"/>
  <c r="H286" i="27"/>
  <c r="K286" i="27"/>
  <c r="B287" i="27"/>
  <c r="H287" i="27"/>
  <c r="K287" i="27"/>
  <c r="B288" i="27"/>
  <c r="H288" i="27"/>
  <c r="K288" i="27"/>
  <c r="B384" i="27"/>
  <c r="H384" i="27"/>
  <c r="K384" i="27"/>
  <c r="B290" i="27"/>
  <c r="H290" i="27"/>
  <c r="K290" i="27"/>
  <c r="B291" i="27"/>
  <c r="H291" i="27"/>
  <c r="K291" i="27"/>
  <c r="B85" i="27"/>
  <c r="H85" i="27"/>
  <c r="K85" i="27"/>
  <c r="B293" i="27"/>
  <c r="H293" i="27"/>
  <c r="K293" i="27"/>
  <c r="B40" i="27"/>
  <c r="H40" i="27"/>
  <c r="K40" i="27"/>
  <c r="B252" i="27"/>
  <c r="H252" i="27"/>
  <c r="K252" i="27"/>
  <c r="B296" i="27"/>
  <c r="H296" i="27"/>
  <c r="K296" i="27"/>
  <c r="B185" i="27"/>
  <c r="H185" i="27"/>
  <c r="K185" i="27"/>
  <c r="B298" i="27"/>
  <c r="H298" i="27"/>
  <c r="K298" i="27"/>
  <c r="B339" i="27"/>
  <c r="H339" i="27"/>
  <c r="K339" i="27"/>
  <c r="B300" i="27"/>
  <c r="H300" i="27"/>
  <c r="K300" i="27"/>
  <c r="B301" i="27"/>
  <c r="H301" i="27"/>
  <c r="K301" i="27"/>
  <c r="B302" i="27"/>
  <c r="H302" i="27"/>
  <c r="K302" i="27"/>
  <c r="B295" i="27"/>
  <c r="H295" i="27"/>
  <c r="K295" i="27"/>
  <c r="B66" i="27"/>
  <c r="H66" i="27"/>
  <c r="K66" i="27"/>
  <c r="B354" i="27"/>
  <c r="H354" i="27"/>
  <c r="K354" i="27"/>
  <c r="B563" i="27"/>
  <c r="H563" i="27"/>
  <c r="K563" i="27"/>
  <c r="B146" i="27"/>
  <c r="H146" i="27"/>
  <c r="K146" i="27"/>
  <c r="B308" i="27"/>
  <c r="H308" i="27"/>
  <c r="K308" i="27"/>
  <c r="B309" i="27"/>
  <c r="H309" i="27"/>
  <c r="K309" i="27"/>
  <c r="B310" i="27"/>
  <c r="H310" i="27"/>
  <c r="K310" i="27"/>
  <c r="B311" i="27"/>
  <c r="H311" i="27"/>
  <c r="K311" i="27"/>
  <c r="B312" i="27"/>
  <c r="H312" i="27"/>
  <c r="K312" i="27"/>
  <c r="B313" i="27"/>
  <c r="H313" i="27"/>
  <c r="K313" i="27"/>
  <c r="B388" i="27"/>
  <c r="H388" i="27"/>
  <c r="K388" i="27"/>
  <c r="B315" i="27"/>
  <c r="H315" i="27"/>
  <c r="K315" i="27"/>
  <c r="B166" i="27"/>
  <c r="H166" i="27"/>
  <c r="K166" i="27"/>
  <c r="B317" i="27"/>
  <c r="H317" i="27"/>
  <c r="K317" i="27"/>
  <c r="B318" i="27"/>
  <c r="H318" i="27"/>
  <c r="K318" i="27"/>
  <c r="B299" i="27"/>
  <c r="H299" i="27"/>
  <c r="K299" i="27"/>
  <c r="B320" i="27"/>
  <c r="H320" i="27"/>
  <c r="K320" i="27"/>
  <c r="B321" i="27"/>
  <c r="H321" i="27"/>
  <c r="K321" i="27"/>
  <c r="B322" i="27"/>
  <c r="H322" i="27"/>
  <c r="K322" i="27"/>
  <c r="B323" i="27"/>
  <c r="H323" i="27"/>
  <c r="K323" i="27"/>
  <c r="B324" i="27"/>
  <c r="H324" i="27"/>
  <c r="K324" i="27"/>
  <c r="B325" i="27"/>
  <c r="H325" i="27"/>
  <c r="K325" i="27"/>
  <c r="B305" i="27"/>
  <c r="H305" i="27"/>
  <c r="K305" i="27"/>
  <c r="B327" i="27"/>
  <c r="H327" i="27"/>
  <c r="K327" i="27"/>
  <c r="B328" i="27"/>
  <c r="H328" i="27"/>
  <c r="K328" i="27"/>
  <c r="B329" i="27"/>
  <c r="H329" i="27"/>
  <c r="K329" i="27"/>
  <c r="B61" i="27"/>
  <c r="H61" i="27"/>
  <c r="K61" i="27"/>
  <c r="B147" i="27"/>
  <c r="H147" i="27"/>
  <c r="K147" i="27"/>
  <c r="B332" i="27"/>
  <c r="H332" i="27"/>
  <c r="K332" i="27"/>
  <c r="B333" i="27"/>
  <c r="H333" i="27"/>
  <c r="K333" i="27"/>
  <c r="B334" i="27"/>
  <c r="H334" i="27"/>
  <c r="K334" i="27"/>
  <c r="B335" i="27"/>
  <c r="H335" i="27"/>
  <c r="K335" i="27"/>
  <c r="B231" i="27"/>
  <c r="H231" i="27"/>
  <c r="K231" i="27"/>
  <c r="B337" i="27"/>
  <c r="H337" i="27"/>
  <c r="K337" i="27"/>
  <c r="B338" i="27"/>
  <c r="H338" i="27"/>
  <c r="K338" i="27"/>
  <c r="B434" i="27"/>
  <c r="H434" i="27"/>
  <c r="K434" i="27"/>
  <c r="B340" i="27"/>
  <c r="H340" i="27"/>
  <c r="K340" i="27"/>
  <c r="B341" i="27"/>
  <c r="H341" i="27"/>
  <c r="K341" i="27"/>
  <c r="B342" i="27"/>
  <c r="H342" i="27"/>
  <c r="K342" i="27"/>
  <c r="B343" i="27"/>
  <c r="H343" i="27"/>
  <c r="K343" i="27"/>
  <c r="B344" i="27"/>
  <c r="H344" i="27"/>
  <c r="K344" i="27"/>
  <c r="B265" i="27"/>
  <c r="H265" i="27"/>
  <c r="K265" i="27"/>
  <c r="B346" i="27"/>
  <c r="H346" i="27"/>
  <c r="K346" i="27"/>
  <c r="B347" i="27"/>
  <c r="H347" i="27"/>
  <c r="K347" i="27"/>
  <c r="B348" i="27"/>
  <c r="H348" i="27"/>
  <c r="K348" i="27"/>
  <c r="B349" i="27"/>
  <c r="H349" i="27"/>
  <c r="K349" i="27"/>
  <c r="B63" i="27"/>
  <c r="H63" i="27"/>
  <c r="K63" i="27"/>
  <c r="B389" i="27"/>
  <c r="H389" i="27"/>
  <c r="K389" i="27"/>
  <c r="B167" i="27"/>
  <c r="H167" i="27"/>
  <c r="K167" i="27"/>
  <c r="B353" i="27"/>
  <c r="H353" i="27"/>
  <c r="K353" i="27"/>
  <c r="B83" i="27"/>
  <c r="H83" i="27"/>
  <c r="K83" i="27"/>
  <c r="B355" i="27"/>
  <c r="H355" i="27"/>
  <c r="K355" i="27"/>
  <c r="B356" i="27"/>
  <c r="H356" i="27"/>
  <c r="K356" i="27"/>
  <c r="B86" i="27"/>
  <c r="H86" i="27"/>
  <c r="K86" i="27"/>
  <c r="B358" i="27"/>
  <c r="H358" i="27"/>
  <c r="K358" i="27"/>
  <c r="B359" i="27"/>
  <c r="H359" i="27"/>
  <c r="K359" i="27"/>
  <c r="B360" i="27"/>
  <c r="H360" i="27"/>
  <c r="K360" i="27"/>
  <c r="B361" i="27"/>
  <c r="H361" i="27"/>
  <c r="K361" i="27"/>
  <c r="B362" i="27"/>
  <c r="H362" i="27"/>
  <c r="K362" i="27"/>
  <c r="B446" i="27"/>
  <c r="H446" i="27"/>
  <c r="K446" i="27"/>
  <c r="B364" i="27"/>
  <c r="H364" i="27"/>
  <c r="K364" i="27"/>
  <c r="B365" i="27"/>
  <c r="H365" i="27"/>
  <c r="K365" i="27"/>
  <c r="B366" i="27"/>
  <c r="H366" i="27"/>
  <c r="K366" i="27"/>
  <c r="B64" i="27"/>
  <c r="H64" i="27"/>
  <c r="K64" i="27"/>
  <c r="B398" i="27"/>
  <c r="H398" i="27"/>
  <c r="K398" i="27"/>
  <c r="B399" i="27"/>
  <c r="H399" i="27"/>
  <c r="K399" i="27"/>
  <c r="B370" i="27"/>
  <c r="H370" i="27"/>
  <c r="K370" i="27"/>
  <c r="B247" i="27"/>
  <c r="H247" i="27"/>
  <c r="K247" i="27"/>
  <c r="B372" i="27"/>
  <c r="H372" i="27"/>
  <c r="K372" i="27"/>
  <c r="B373" i="27"/>
  <c r="H373" i="27"/>
  <c r="K373" i="27"/>
  <c r="B374" i="27"/>
  <c r="H374" i="27"/>
  <c r="K374" i="27"/>
  <c r="B477" i="27"/>
  <c r="H477" i="27"/>
  <c r="K477" i="27"/>
  <c r="B478" i="27"/>
  <c r="H478" i="27"/>
  <c r="K478" i="27"/>
  <c r="B377" i="27"/>
  <c r="H377" i="27"/>
  <c r="K377" i="27"/>
  <c r="B378" i="27"/>
  <c r="H378" i="27"/>
  <c r="K378" i="27"/>
  <c r="B379" i="27"/>
  <c r="H379" i="27"/>
  <c r="K379" i="27"/>
  <c r="B363" i="27"/>
  <c r="H363" i="27"/>
  <c r="K363" i="27"/>
  <c r="B303" i="27"/>
  <c r="H303" i="27"/>
  <c r="K303" i="27"/>
  <c r="B382" i="27"/>
  <c r="H382" i="27"/>
  <c r="K382" i="27"/>
  <c r="B383" i="27"/>
  <c r="H383" i="27"/>
  <c r="K383" i="27"/>
  <c r="B569" i="27"/>
  <c r="H569" i="27"/>
  <c r="K569" i="27"/>
  <c r="B385" i="27"/>
  <c r="H385" i="27"/>
  <c r="K385" i="27"/>
  <c r="B386" i="27"/>
  <c r="H386" i="27"/>
  <c r="K386" i="27"/>
  <c r="B387" i="27"/>
  <c r="H387" i="27"/>
  <c r="K387" i="27"/>
  <c r="B486" i="27"/>
  <c r="H486" i="27"/>
  <c r="K486" i="27"/>
  <c r="B400" i="27"/>
  <c r="H400" i="27"/>
  <c r="K400" i="27"/>
  <c r="B390" i="27"/>
  <c r="H390" i="27"/>
  <c r="K390" i="27"/>
  <c r="B391" i="27"/>
  <c r="H391" i="27"/>
  <c r="K391" i="27"/>
  <c r="B392" i="27"/>
  <c r="H392" i="27"/>
  <c r="K392" i="27"/>
  <c r="B326" i="27"/>
  <c r="H326" i="27"/>
  <c r="K326" i="27"/>
  <c r="B394" i="27"/>
  <c r="H394" i="27"/>
  <c r="K394" i="27"/>
  <c r="B395" i="27"/>
  <c r="H395" i="27"/>
  <c r="K395" i="27"/>
  <c r="B205" i="27"/>
  <c r="H205" i="27"/>
  <c r="K205" i="27"/>
  <c r="B68" i="27"/>
  <c r="H68" i="27"/>
  <c r="K68" i="27"/>
  <c r="B401" i="27"/>
  <c r="H401" i="27"/>
  <c r="K401" i="27"/>
  <c r="B489" i="27"/>
  <c r="H489" i="27"/>
  <c r="K489" i="27"/>
  <c r="B403" i="27"/>
  <c r="H403" i="27"/>
  <c r="K403" i="27"/>
  <c r="B490" i="27"/>
  <c r="H490" i="27"/>
  <c r="K490" i="27"/>
  <c r="B402" i="27"/>
  <c r="H402" i="27"/>
  <c r="K402" i="27"/>
  <c r="B110" i="27"/>
  <c r="H110" i="27"/>
  <c r="K110" i="27"/>
  <c r="B404" i="27"/>
  <c r="H404" i="27"/>
  <c r="K404" i="27"/>
  <c r="B491" i="27"/>
  <c r="H491" i="27"/>
  <c r="K491" i="27"/>
  <c r="B121" i="27"/>
  <c r="H121" i="27"/>
  <c r="K121" i="27"/>
  <c r="B405" i="27"/>
  <c r="H405" i="27"/>
  <c r="K405" i="27"/>
  <c r="B408" i="27"/>
  <c r="H408" i="27"/>
  <c r="K408" i="27"/>
  <c r="B409" i="27"/>
  <c r="H409" i="27"/>
  <c r="K409" i="27"/>
  <c r="B92" i="27"/>
  <c r="H92" i="27"/>
  <c r="K92" i="27"/>
  <c r="B160" i="27"/>
  <c r="H160" i="27"/>
  <c r="K160" i="27"/>
  <c r="B277" i="27"/>
  <c r="H277" i="27"/>
  <c r="K277" i="27"/>
  <c r="B413" i="27"/>
  <c r="H413" i="27"/>
  <c r="K413" i="27"/>
  <c r="B414" i="27"/>
  <c r="H414" i="27"/>
  <c r="K414" i="27"/>
  <c r="B415" i="27"/>
  <c r="H415" i="27"/>
  <c r="K415" i="27"/>
  <c r="B367" i="27"/>
  <c r="H367" i="27"/>
  <c r="K367" i="27"/>
  <c r="B393" i="27"/>
  <c r="H393" i="27"/>
  <c r="K393" i="27"/>
  <c r="B418" i="27"/>
  <c r="H418" i="27"/>
  <c r="K418" i="27"/>
  <c r="B419" i="27"/>
  <c r="H419" i="27"/>
  <c r="K419" i="27"/>
  <c r="B420" i="27"/>
  <c r="H420" i="27"/>
  <c r="K420" i="27"/>
  <c r="B421" i="27"/>
  <c r="H421" i="27"/>
  <c r="K421" i="27"/>
  <c r="B492" i="27"/>
  <c r="H492" i="27"/>
  <c r="K492" i="27"/>
  <c r="B571" i="27"/>
  <c r="H571" i="27"/>
  <c r="K571" i="27"/>
  <c r="B197" i="27"/>
  <c r="H197" i="27"/>
  <c r="K197" i="27"/>
  <c r="B316" i="27"/>
  <c r="H316" i="27"/>
  <c r="K316" i="27"/>
  <c r="B426" i="27"/>
  <c r="H426" i="27"/>
  <c r="K426" i="27"/>
  <c r="B493" i="27"/>
  <c r="H493" i="27"/>
  <c r="K493" i="27"/>
  <c r="B233" i="27"/>
  <c r="H233" i="27"/>
  <c r="K233" i="27"/>
  <c r="B568" i="27"/>
  <c r="H568" i="27"/>
  <c r="K568" i="27"/>
  <c r="B430" i="27"/>
  <c r="H430" i="27"/>
  <c r="K430" i="27"/>
  <c r="B186" i="27"/>
  <c r="H186" i="27"/>
  <c r="K186" i="27"/>
  <c r="B432" i="27"/>
  <c r="H432" i="27"/>
  <c r="K432" i="27"/>
  <c r="B433" i="27"/>
  <c r="H433" i="27"/>
  <c r="K433" i="27"/>
  <c r="B469" i="27"/>
  <c r="H469" i="27"/>
  <c r="K469" i="27"/>
  <c r="B435" i="27"/>
  <c r="H435" i="27"/>
  <c r="K435" i="27"/>
  <c r="B436" i="27"/>
  <c r="H436" i="27"/>
  <c r="K436" i="27"/>
  <c r="B437" i="27"/>
  <c r="H437" i="27"/>
  <c r="K437" i="27"/>
  <c r="B397" i="27"/>
  <c r="H397" i="27"/>
  <c r="K397" i="27"/>
  <c r="B439" i="27"/>
  <c r="H439" i="27"/>
  <c r="K439" i="27"/>
  <c r="B122" i="27"/>
  <c r="H122" i="27"/>
  <c r="K122" i="27"/>
  <c r="B572" i="27"/>
  <c r="H572" i="27"/>
  <c r="K572" i="27"/>
  <c r="B406" i="27"/>
  <c r="H406" i="27"/>
  <c r="K406" i="27"/>
  <c r="B495" i="27"/>
  <c r="H495" i="27"/>
  <c r="K495" i="27"/>
  <c r="B242" i="27"/>
  <c r="H242" i="27"/>
  <c r="K242" i="27"/>
  <c r="B445" i="27"/>
  <c r="H445" i="27"/>
  <c r="K445" i="27"/>
  <c r="B50" i="27"/>
  <c r="H50" i="27"/>
  <c r="K50" i="27"/>
  <c r="B95" i="27"/>
  <c r="H95" i="27"/>
  <c r="K95" i="27"/>
  <c r="B448" i="27"/>
  <c r="H448" i="27"/>
  <c r="K448" i="27"/>
  <c r="B253" i="27"/>
  <c r="H253" i="27"/>
  <c r="K253" i="27"/>
  <c r="B450" i="27"/>
  <c r="H450" i="27"/>
  <c r="K450" i="27"/>
  <c r="B451" i="27"/>
  <c r="H451" i="27"/>
  <c r="K451" i="27"/>
  <c r="B452" i="27"/>
  <c r="H452" i="27"/>
  <c r="K452" i="27"/>
  <c r="B453" i="27"/>
  <c r="H453" i="27"/>
  <c r="K453" i="27"/>
  <c r="B454" i="27"/>
  <c r="H454" i="27"/>
  <c r="K454" i="27"/>
  <c r="B407" i="27"/>
  <c r="H407" i="27"/>
  <c r="K407" i="27"/>
  <c r="B497" i="27"/>
  <c r="H497" i="27"/>
  <c r="K497" i="27"/>
  <c r="B457" i="27"/>
  <c r="H457" i="27"/>
  <c r="K457" i="27"/>
  <c r="B458" i="27"/>
  <c r="H458" i="27"/>
  <c r="K458" i="27"/>
  <c r="B459" i="27"/>
  <c r="H459" i="27"/>
  <c r="K459" i="27"/>
  <c r="B258" i="27"/>
  <c r="H258" i="27"/>
  <c r="K258" i="27"/>
  <c r="B461" i="27"/>
  <c r="H461" i="27"/>
  <c r="K461" i="27"/>
  <c r="B462" i="27"/>
  <c r="H462" i="27"/>
  <c r="K462" i="27"/>
  <c r="B269" i="27"/>
  <c r="H269" i="27"/>
  <c r="K269" i="27"/>
  <c r="B464" i="27"/>
  <c r="H464" i="27"/>
  <c r="K464" i="27"/>
  <c r="B465" i="27"/>
  <c r="H465" i="27"/>
  <c r="K465" i="27"/>
  <c r="B72" i="27"/>
  <c r="H72" i="27"/>
  <c r="K72" i="27"/>
  <c r="B573" i="27"/>
  <c r="H573" i="27"/>
  <c r="K573" i="27"/>
  <c r="B165" i="27"/>
  <c r="H165" i="27"/>
  <c r="K165" i="27"/>
  <c r="B380" i="27"/>
  <c r="H380" i="27"/>
  <c r="K380" i="27"/>
  <c r="B97" i="27"/>
  <c r="H97" i="27"/>
  <c r="K97" i="27"/>
  <c r="B471" i="27"/>
  <c r="H471" i="27"/>
  <c r="K471" i="27"/>
  <c r="B539" i="27"/>
  <c r="H539" i="27"/>
  <c r="K539" i="27"/>
  <c r="B473" i="27"/>
  <c r="H473" i="27"/>
  <c r="K473" i="27"/>
  <c r="B474" i="27"/>
  <c r="H474" i="27"/>
  <c r="K474" i="27"/>
  <c r="B475" i="27"/>
  <c r="H475" i="27"/>
  <c r="K475" i="27"/>
  <c r="B476" i="27"/>
  <c r="H476" i="27"/>
  <c r="K476" i="27"/>
  <c r="B411" i="27"/>
  <c r="H411" i="27"/>
  <c r="K411" i="27"/>
  <c r="B498" i="27"/>
  <c r="H498" i="27"/>
  <c r="K498" i="27"/>
  <c r="B479" i="27"/>
  <c r="H479" i="27"/>
  <c r="K479" i="27"/>
  <c r="B480" i="27"/>
  <c r="H480" i="27"/>
  <c r="K480" i="27"/>
  <c r="B304" i="27"/>
  <c r="H304" i="27"/>
  <c r="K304" i="27"/>
  <c r="B482" i="27"/>
  <c r="H482" i="27"/>
  <c r="K482" i="27"/>
  <c r="B483" i="27"/>
  <c r="H483" i="27"/>
  <c r="K483" i="27"/>
  <c r="B484" i="27"/>
  <c r="H484" i="27"/>
  <c r="K484" i="27"/>
  <c r="B485" i="27"/>
  <c r="H485" i="27"/>
  <c r="K485" i="27"/>
  <c r="B410" i="27"/>
  <c r="H410" i="27"/>
  <c r="K410" i="27"/>
  <c r="B487" i="27"/>
  <c r="H487" i="27"/>
  <c r="K487" i="27"/>
  <c r="B488" i="27"/>
  <c r="H488" i="27"/>
  <c r="K488" i="27"/>
  <c r="B574" i="27"/>
  <c r="H574" i="27"/>
  <c r="K574" i="27"/>
  <c r="B73" i="27"/>
  <c r="H73" i="27"/>
  <c r="K73" i="27"/>
  <c r="B500" i="27"/>
  <c r="H500" i="27"/>
  <c r="K500" i="27"/>
  <c r="B502" i="27"/>
  <c r="H502" i="27"/>
  <c r="K502" i="27"/>
  <c r="B171" i="27"/>
  <c r="H171" i="27"/>
  <c r="K171" i="27"/>
  <c r="B494" i="27"/>
  <c r="H494" i="27"/>
  <c r="K494" i="27"/>
  <c r="B199" i="27"/>
  <c r="H199" i="27"/>
  <c r="K199" i="27"/>
  <c r="B496" i="27"/>
  <c r="H496" i="27"/>
  <c r="K496" i="27"/>
  <c r="B417" i="27"/>
  <c r="H417" i="27"/>
  <c r="K417" i="27"/>
  <c r="B422" i="27"/>
  <c r="H422" i="27"/>
  <c r="K422" i="27"/>
  <c r="B499" i="27"/>
  <c r="H499" i="27"/>
  <c r="K499" i="27"/>
  <c r="B575" i="27"/>
  <c r="H575" i="27"/>
  <c r="K575" i="27"/>
  <c r="B501" i="27"/>
  <c r="H501" i="27"/>
  <c r="K501" i="27"/>
  <c r="B423" i="27"/>
  <c r="H423" i="27"/>
  <c r="K423" i="27"/>
  <c r="B503" i="27"/>
  <c r="H503" i="27"/>
  <c r="K503" i="27"/>
  <c r="B504" i="27"/>
  <c r="H504" i="27"/>
  <c r="K504" i="27"/>
  <c r="B505" i="27"/>
  <c r="H505" i="27"/>
  <c r="K505" i="27"/>
  <c r="B238" i="27"/>
  <c r="H238" i="27"/>
  <c r="K238" i="27"/>
  <c r="B507" i="27"/>
  <c r="H507" i="27"/>
  <c r="K507" i="27"/>
  <c r="B508" i="27"/>
  <c r="H508" i="27"/>
  <c r="K508" i="27"/>
  <c r="B509" i="27"/>
  <c r="H509" i="27"/>
  <c r="K509" i="27"/>
  <c r="B510" i="27"/>
  <c r="H510" i="27"/>
  <c r="K510" i="27"/>
  <c r="B113" i="27"/>
  <c r="H113" i="27"/>
  <c r="K113" i="27"/>
  <c r="B512" i="27"/>
  <c r="H512" i="27"/>
  <c r="K512" i="27"/>
  <c r="B513" i="27"/>
  <c r="H513" i="27"/>
  <c r="K513" i="27"/>
  <c r="B352" i="27"/>
  <c r="H352" i="27"/>
  <c r="K352" i="27"/>
  <c r="B506" i="27"/>
  <c r="H506" i="27"/>
  <c r="K506" i="27"/>
  <c r="B511" i="27"/>
  <c r="H511" i="27"/>
  <c r="K511" i="27"/>
  <c r="B261" i="27"/>
  <c r="H261" i="27"/>
  <c r="K261" i="27"/>
  <c r="B518" i="27"/>
  <c r="H518" i="27"/>
  <c r="K518" i="27"/>
  <c r="B131" i="27"/>
  <c r="H131" i="27"/>
  <c r="K131" i="27"/>
  <c r="B520" i="27"/>
  <c r="H520" i="27"/>
  <c r="K520" i="27"/>
  <c r="B236" i="27"/>
  <c r="H236" i="27"/>
  <c r="K236" i="27"/>
  <c r="B424" i="27"/>
  <c r="H424" i="27"/>
  <c r="K424" i="27"/>
  <c r="B514" i="27"/>
  <c r="H514" i="27"/>
  <c r="K514" i="27"/>
  <c r="B524" i="27"/>
  <c r="H524" i="27"/>
  <c r="K524" i="27"/>
  <c r="B525" i="27"/>
  <c r="H525" i="27"/>
  <c r="K525" i="27"/>
  <c r="B526" i="27"/>
  <c r="H526" i="27"/>
  <c r="K526" i="27"/>
  <c r="B170" i="27"/>
  <c r="H170" i="27"/>
  <c r="K170" i="27"/>
  <c r="B528" i="27"/>
  <c r="H528" i="27"/>
  <c r="K528" i="27"/>
  <c r="B529" i="27"/>
  <c r="H529" i="27"/>
  <c r="K529" i="27"/>
  <c r="B530" i="27"/>
  <c r="H530" i="27"/>
  <c r="K530" i="27"/>
  <c r="B202" i="27"/>
  <c r="H202" i="27"/>
  <c r="K202" i="27"/>
  <c r="B532" i="27"/>
  <c r="H532" i="27"/>
  <c r="K532" i="27"/>
  <c r="B533" i="27"/>
  <c r="H533" i="27"/>
  <c r="K533" i="27"/>
  <c r="B330" i="27"/>
  <c r="H330" i="27"/>
  <c r="K330" i="27"/>
  <c r="B535" i="27"/>
  <c r="H535" i="27"/>
  <c r="K535" i="27"/>
  <c r="B536" i="27"/>
  <c r="H536" i="27"/>
  <c r="K536" i="27"/>
  <c r="B537" i="27"/>
  <c r="H537" i="27"/>
  <c r="K537" i="27"/>
  <c r="B538" i="27"/>
  <c r="H538" i="27"/>
  <c r="K538" i="27"/>
  <c r="B260" i="27"/>
  <c r="H260" i="27"/>
  <c r="K260" i="27"/>
  <c r="B540" i="27"/>
  <c r="H540" i="27"/>
  <c r="K540" i="27"/>
  <c r="B541" i="27"/>
  <c r="H541" i="27"/>
  <c r="K541" i="27"/>
  <c r="B542" i="27"/>
  <c r="H542" i="27"/>
  <c r="K542" i="27"/>
  <c r="B543" i="27"/>
  <c r="H543" i="27"/>
  <c r="K543" i="27"/>
  <c r="B544" i="27"/>
  <c r="H544" i="27"/>
  <c r="K544" i="27"/>
  <c r="B545" i="27"/>
  <c r="H545" i="27"/>
  <c r="K545" i="27"/>
  <c r="B546" i="27"/>
  <c r="H546" i="27"/>
  <c r="K546" i="27"/>
  <c r="B203" i="27"/>
  <c r="H203" i="27"/>
  <c r="K203" i="27"/>
  <c r="B481" i="27"/>
  <c r="H481" i="27"/>
  <c r="K481" i="27"/>
  <c r="B549" i="27"/>
  <c r="H549" i="27"/>
  <c r="K549" i="27"/>
  <c r="B550" i="27"/>
  <c r="H550" i="27"/>
  <c r="K550" i="27"/>
  <c r="B281" i="27"/>
  <c r="H281" i="27"/>
  <c r="K281" i="27"/>
  <c r="B551" i="27"/>
  <c r="H551" i="27"/>
  <c r="K551" i="27"/>
  <c r="B553" i="27"/>
  <c r="H553" i="27"/>
  <c r="K553" i="27"/>
  <c r="B554" i="27"/>
  <c r="H554" i="27"/>
  <c r="K554" i="27"/>
  <c r="B555" i="27"/>
  <c r="H555" i="27"/>
  <c r="K555" i="27"/>
  <c r="B556" i="27"/>
  <c r="H556" i="27"/>
  <c r="K556" i="27"/>
  <c r="B557" i="27"/>
  <c r="H557" i="27"/>
  <c r="K557" i="27"/>
  <c r="B558" i="27"/>
  <c r="H558" i="27"/>
  <c r="K558" i="27"/>
  <c r="B559" i="27"/>
  <c r="H559" i="27"/>
  <c r="K559" i="27"/>
  <c r="B560" i="27"/>
  <c r="H560" i="27"/>
  <c r="K560" i="27"/>
  <c r="B561" i="27"/>
  <c r="H561" i="27"/>
  <c r="K561" i="27"/>
  <c r="B562" i="27"/>
  <c r="H562" i="27"/>
  <c r="K562" i="27"/>
  <c r="B416" i="27"/>
  <c r="H416" i="27"/>
  <c r="K416" i="27"/>
  <c r="B112" i="27"/>
  <c r="H112" i="27"/>
  <c r="K112" i="27"/>
  <c r="B565" i="27"/>
  <c r="H565" i="27"/>
  <c r="K565" i="27"/>
  <c r="B566" i="27"/>
  <c r="H566" i="27"/>
  <c r="K566" i="27"/>
  <c r="B567" i="27"/>
  <c r="H567" i="27"/>
  <c r="K567" i="27"/>
  <c r="B19" i="27"/>
  <c r="H19" i="27"/>
  <c r="K19" i="27"/>
  <c r="B181" i="27"/>
  <c r="H181" i="27"/>
  <c r="K181" i="27"/>
  <c r="B570" i="27"/>
  <c r="H570" i="27"/>
  <c r="K570" i="27"/>
  <c r="B425" i="27"/>
  <c r="H425" i="27"/>
  <c r="K425" i="27"/>
  <c r="B243" i="27"/>
  <c r="H243" i="27"/>
  <c r="K243" i="27"/>
  <c r="B244" i="27"/>
  <c r="H244" i="27"/>
  <c r="K244" i="27"/>
  <c r="B278" i="27"/>
  <c r="H278" i="27"/>
  <c r="K278" i="27"/>
  <c r="B187" i="27"/>
  <c r="H187" i="27"/>
  <c r="K187" i="27"/>
  <c r="N50" i="58" l="1"/>
  <c r="O50" i="58"/>
  <c r="P95" i="56"/>
  <c r="S109" i="56"/>
  <c r="O95" i="56"/>
  <c r="Q109" i="56"/>
  <c r="N95" i="56"/>
  <c r="R109" i="56"/>
  <c r="P77" i="63"/>
  <c r="O77" i="63"/>
  <c r="N77" i="63"/>
  <c r="P50" i="58"/>
  <c r="S96" i="61"/>
  <c r="N94" i="59"/>
  <c r="Q77" i="63"/>
  <c r="S94" i="59"/>
  <c r="R96" i="61"/>
  <c r="O94" i="59"/>
  <c r="S95" i="56"/>
  <c r="Q94" i="59"/>
  <c r="Q96" i="61"/>
  <c r="P45" i="55"/>
  <c r="Q95" i="56"/>
  <c r="R94" i="59"/>
  <c r="R77" i="63"/>
  <c r="S100" i="56"/>
  <c r="R95" i="56"/>
  <c r="Q100" i="56"/>
  <c r="N45" i="55"/>
  <c r="R100" i="56"/>
  <c r="O45" i="55"/>
  <c r="P100" i="56"/>
  <c r="P96" i="61"/>
  <c r="P109" i="56"/>
  <c r="O100" i="56"/>
  <c r="S50" i="58"/>
  <c r="N100" i="56"/>
  <c r="N96" i="61"/>
  <c r="O109" i="56"/>
  <c r="O96" i="61"/>
  <c r="N109" i="56"/>
  <c r="Q50" i="58"/>
  <c r="P94" i="59"/>
  <c r="S77" i="63"/>
  <c r="R50" i="58"/>
  <c r="R45" i="55"/>
  <c r="Q45" i="55"/>
  <c r="S45" i="55"/>
  <c r="S114" i="61"/>
  <c r="Q114" i="61"/>
  <c r="R114" i="61"/>
  <c r="P89" i="61"/>
  <c r="P106" i="61"/>
  <c r="N106" i="61"/>
  <c r="O106" i="61"/>
  <c r="N98" i="61"/>
  <c r="N89" i="61"/>
  <c r="O98" i="61"/>
  <c r="P98" i="61"/>
  <c r="O89" i="61"/>
  <c r="P114" i="61"/>
  <c r="S89" i="61"/>
  <c r="Q98" i="61"/>
  <c r="N114" i="61"/>
  <c r="Q89" i="61"/>
  <c r="R89" i="61"/>
  <c r="O114" i="61"/>
  <c r="S106" i="61"/>
  <c r="S98" i="61"/>
  <c r="Q106" i="61"/>
  <c r="R106" i="61"/>
  <c r="R98" i="61"/>
  <c r="Q199" i="59"/>
  <c r="N153" i="62"/>
  <c r="P9" i="78"/>
  <c r="R170" i="59"/>
  <c r="S177" i="62"/>
  <c r="N9" i="78"/>
  <c r="O153" i="62"/>
  <c r="P178" i="59"/>
  <c r="Q177" i="62"/>
  <c r="O9" i="78"/>
  <c r="S194" i="59"/>
  <c r="N178" i="59"/>
  <c r="R177" i="62"/>
  <c r="S153" i="62"/>
  <c r="Q41" i="60"/>
  <c r="R194" i="59"/>
  <c r="O178" i="59"/>
  <c r="S154" i="59"/>
  <c r="N169" i="62"/>
  <c r="R153" i="62"/>
  <c r="P74" i="55"/>
  <c r="Q194" i="59"/>
  <c r="P170" i="59"/>
  <c r="R154" i="59"/>
  <c r="Q153" i="62"/>
  <c r="P146" i="59"/>
  <c r="R41" i="60"/>
  <c r="P153" i="62"/>
  <c r="N194" i="59"/>
  <c r="O170" i="59"/>
  <c r="Q154" i="59"/>
  <c r="P145" i="62"/>
  <c r="O202" i="59"/>
  <c r="P82" i="55"/>
  <c r="N145" i="62"/>
  <c r="R82" i="58"/>
  <c r="P194" i="59"/>
  <c r="N170" i="59"/>
  <c r="O146" i="59"/>
  <c r="O145" i="62"/>
  <c r="O74" i="55"/>
  <c r="Q170" i="59"/>
  <c r="R199" i="59"/>
  <c r="P202" i="59"/>
  <c r="O194" i="59"/>
  <c r="S170" i="59"/>
  <c r="N146" i="59"/>
  <c r="N74" i="55"/>
  <c r="N202" i="59"/>
  <c r="S199" i="59"/>
  <c r="O185" i="62"/>
  <c r="O162" i="59"/>
  <c r="R161" i="62"/>
  <c r="Q82" i="58"/>
  <c r="R193" i="62"/>
  <c r="Q185" i="62"/>
  <c r="N199" i="59"/>
  <c r="N186" i="59"/>
  <c r="S193" i="62"/>
  <c r="Q161" i="62"/>
  <c r="R185" i="62"/>
  <c r="O199" i="59"/>
  <c r="P186" i="59"/>
  <c r="N162" i="59"/>
  <c r="S161" i="62"/>
  <c r="S185" i="62"/>
  <c r="P169" i="62"/>
  <c r="S202" i="59"/>
  <c r="P49" i="60"/>
  <c r="Q193" i="62"/>
  <c r="S41" i="60"/>
  <c r="P185" i="62"/>
  <c r="R202" i="59"/>
  <c r="O186" i="59"/>
  <c r="S49" i="60"/>
  <c r="Q74" i="58"/>
  <c r="O82" i="55"/>
  <c r="O74" i="58"/>
  <c r="Q202" i="59"/>
  <c r="Q169" i="62"/>
  <c r="R49" i="60"/>
  <c r="N74" i="58"/>
  <c r="Q146" i="59"/>
  <c r="R90" i="58"/>
  <c r="N82" i="55"/>
  <c r="R169" i="62"/>
  <c r="O49" i="60"/>
  <c r="O169" i="62"/>
  <c r="Q90" i="58"/>
  <c r="R146" i="59"/>
  <c r="S169" i="62"/>
  <c r="P74" i="58"/>
  <c r="S82" i="58"/>
  <c r="N49" i="60"/>
  <c r="S162" i="59"/>
  <c r="R74" i="58"/>
  <c r="N161" i="62"/>
  <c r="S90" i="58"/>
  <c r="S146" i="59"/>
  <c r="Q162" i="59"/>
  <c r="P193" i="62"/>
  <c r="S74" i="58"/>
  <c r="Q49" i="60"/>
  <c r="Q186" i="59"/>
  <c r="R162" i="59"/>
  <c r="N193" i="62"/>
  <c r="P161" i="62"/>
  <c r="N185" i="62"/>
  <c r="P199" i="59"/>
  <c r="S186" i="59"/>
  <c r="P162" i="59"/>
  <c r="O193" i="62"/>
  <c r="O161" i="62"/>
  <c r="R186" i="59"/>
  <c r="R178" i="59"/>
  <c r="S145" i="62"/>
  <c r="R74" i="55"/>
  <c r="Q82" i="55"/>
  <c r="R145" i="62"/>
  <c r="S178" i="59"/>
  <c r="Q145" i="62"/>
  <c r="S74" i="55"/>
  <c r="P41" i="60"/>
  <c r="Q74" i="55"/>
  <c r="R82" i="55"/>
  <c r="N41" i="60"/>
  <c r="S82" i="55"/>
  <c r="O41" i="60"/>
  <c r="Q178" i="59"/>
  <c r="R9" i="78"/>
  <c r="O82" i="58"/>
  <c r="Q9" i="78"/>
  <c r="S9" i="78"/>
  <c r="P82" i="58"/>
  <c r="N82" i="58"/>
  <c r="O90" i="58"/>
  <c r="N90" i="58"/>
  <c r="P90" i="58"/>
  <c r="L623" i="46"/>
  <c r="K154" i="59" s="1"/>
  <c r="P154" i="59" s="1"/>
  <c r="B21" i="54"/>
  <c r="B24" i="54"/>
  <c r="B25" i="54"/>
  <c r="L628" i="46"/>
  <c r="Q25" i="54"/>
  <c r="R25" i="54"/>
  <c r="S25" i="54"/>
  <c r="L671" i="46"/>
  <c r="K177" i="62" s="1"/>
  <c r="L360" i="46"/>
  <c r="S448" i="46"/>
  <c r="S90" i="46"/>
  <c r="S422" i="46"/>
  <c r="S365" i="46"/>
  <c r="S85" i="46"/>
  <c r="S152" i="46"/>
  <c r="R530" i="46"/>
  <c r="R43" i="46"/>
  <c r="R201" i="46"/>
  <c r="S363" i="46"/>
  <c r="S433" i="46"/>
  <c r="S106" i="46"/>
  <c r="S280" i="46"/>
  <c r="R590" i="46"/>
  <c r="R233" i="46"/>
  <c r="R152" i="46"/>
  <c r="R7" i="46"/>
  <c r="R280" i="46"/>
  <c r="S233" i="46"/>
  <c r="O422" i="46"/>
  <c r="M79" i="58" s="1"/>
  <c r="O90" i="46"/>
  <c r="M170" i="62" s="1"/>
  <c r="O433" i="46"/>
  <c r="O152" i="46"/>
  <c r="O280" i="46"/>
  <c r="O363" i="46"/>
  <c r="O106" i="46"/>
  <c r="O365" i="46"/>
  <c r="M174" i="62" s="1"/>
  <c r="O233" i="46"/>
  <c r="N433" i="46"/>
  <c r="N90" i="46"/>
  <c r="N152" i="46"/>
  <c r="N280" i="46"/>
  <c r="N363" i="46"/>
  <c r="N106" i="46"/>
  <c r="L530" i="46"/>
  <c r="K73" i="55" s="1"/>
  <c r="O85" i="46"/>
  <c r="N422" i="46"/>
  <c r="N365" i="46"/>
  <c r="N233" i="46"/>
  <c r="L43" i="46"/>
  <c r="L590" i="46"/>
  <c r="K7" i="46"/>
  <c r="N85" i="46"/>
  <c r="L201" i="46"/>
  <c r="K530" i="46"/>
  <c r="K43" i="46"/>
  <c r="L152" i="46"/>
  <c r="O448" i="46"/>
  <c r="K201" i="46"/>
  <c r="N448" i="46"/>
  <c r="L233" i="46"/>
  <c r="K152" i="46"/>
  <c r="K590" i="46"/>
  <c r="K280" i="46"/>
  <c r="L7" i="46"/>
  <c r="L280" i="46"/>
  <c r="K233" i="46"/>
  <c r="P159" i="2"/>
  <c r="P62" i="2"/>
  <c r="P56" i="2"/>
  <c r="P132" i="2"/>
  <c r="P93" i="2"/>
  <c r="P150" i="2"/>
  <c r="P49" i="2"/>
  <c r="P134" i="2"/>
  <c r="P166" i="2"/>
  <c r="P164" i="2"/>
  <c r="P131" i="2"/>
  <c r="P66" i="2"/>
  <c r="P118" i="2"/>
  <c r="P153" i="2"/>
  <c r="P6" i="2"/>
  <c r="P18" i="2"/>
  <c r="P9" i="2"/>
  <c r="P85" i="2"/>
  <c r="P21" i="2"/>
  <c r="P139" i="2"/>
  <c r="P116" i="2"/>
  <c r="P88" i="2"/>
  <c r="P89" i="2"/>
  <c r="P144" i="2"/>
  <c r="P16" i="2"/>
  <c r="P158" i="2"/>
  <c r="P38" i="2"/>
  <c r="P82" i="2"/>
  <c r="P95" i="2"/>
  <c r="P110" i="2"/>
  <c r="P130" i="2"/>
  <c r="P105" i="2"/>
  <c r="P14" i="2"/>
  <c r="P5" i="2"/>
  <c r="P37" i="2"/>
  <c r="P103" i="2"/>
  <c r="P78" i="2"/>
  <c r="P86" i="2"/>
  <c r="P143" i="2"/>
  <c r="P43" i="2"/>
  <c r="P10" i="2"/>
  <c r="P138" i="2"/>
  <c r="P113" i="2"/>
  <c r="P120" i="2"/>
  <c r="P40" i="2"/>
  <c r="P68" i="2"/>
  <c r="P55" i="2"/>
  <c r="P47" i="2"/>
  <c r="P41" i="2"/>
  <c r="P94" i="2"/>
  <c r="P48" i="2"/>
  <c r="P125" i="2"/>
  <c r="P20" i="2"/>
  <c r="P145" i="2"/>
  <c r="P165" i="2"/>
  <c r="P91" i="2"/>
  <c r="P7" i="2"/>
  <c r="P102" i="2"/>
  <c r="P81" i="2"/>
  <c r="P24" i="2"/>
  <c r="P129" i="2"/>
  <c r="P42" i="2"/>
  <c r="P30" i="2"/>
  <c r="P149" i="2"/>
  <c r="P146" i="2"/>
  <c r="P83" i="2"/>
  <c r="P87" i="2"/>
  <c r="P117" i="2"/>
  <c r="P154" i="2"/>
  <c r="P90" i="2"/>
  <c r="P67" i="2"/>
  <c r="P162" i="2"/>
  <c r="P15" i="2"/>
  <c r="P51" i="2"/>
  <c r="P104" i="2"/>
  <c r="P107" i="2"/>
  <c r="P28" i="2"/>
  <c r="P137" i="2"/>
  <c r="P99" i="2"/>
  <c r="P136" i="2"/>
  <c r="P140" i="2"/>
  <c r="P97" i="2"/>
  <c r="P74" i="2"/>
  <c r="P147" i="2"/>
  <c r="P71" i="2"/>
  <c r="P12" i="2"/>
  <c r="P121" i="2"/>
  <c r="P13" i="2"/>
  <c r="P161" i="2"/>
  <c r="P22" i="2"/>
  <c r="P3" i="2"/>
  <c r="P26" i="2"/>
  <c r="P79" i="2"/>
  <c r="P108" i="2"/>
  <c r="P75" i="2"/>
  <c r="P115" i="2"/>
  <c r="P29" i="2"/>
  <c r="P114" i="2"/>
  <c r="P63" i="2"/>
  <c r="P106" i="2"/>
  <c r="P33" i="2"/>
  <c r="P119" i="2"/>
  <c r="P101" i="2"/>
  <c r="P59" i="2"/>
  <c r="P58" i="2"/>
  <c r="P76" i="2"/>
  <c r="P156" i="2"/>
  <c r="P84" i="2"/>
  <c r="P155" i="2"/>
  <c r="P46" i="2"/>
  <c r="P92" i="2"/>
  <c r="P17" i="2"/>
  <c r="P31" i="2"/>
  <c r="P65" i="2"/>
  <c r="P124" i="2"/>
  <c r="P157" i="2"/>
  <c r="P25" i="2"/>
  <c r="P73" i="2"/>
  <c r="K25" i="54" l="1"/>
  <c r="P25" i="54" s="1"/>
  <c r="T154" i="59"/>
  <c r="O154" i="59"/>
  <c r="N154" i="59"/>
  <c r="S174" i="62"/>
  <c r="Q174" i="62"/>
  <c r="R174" i="62"/>
  <c r="P177" i="62"/>
  <c r="T177" i="62"/>
  <c r="N177" i="62"/>
  <c r="O177" i="62"/>
  <c r="S170" i="62"/>
  <c r="R170" i="62"/>
  <c r="Q170" i="62"/>
  <c r="S79" i="58"/>
  <c r="R79" i="58"/>
  <c r="Q79" i="58"/>
  <c r="P73" i="55"/>
  <c r="O73" i="55"/>
  <c r="N73" i="55"/>
  <c r="K65" i="61"/>
  <c r="M65" i="61"/>
  <c r="M194" i="56"/>
  <c r="Q280" i="46"/>
  <c r="Q233" i="46"/>
  <c r="Q152" i="46"/>
  <c r="O25" i="54" l="1"/>
  <c r="N25" i="54"/>
  <c r="T25" i="54"/>
  <c r="S194" i="56"/>
  <c r="Q194" i="56"/>
  <c r="R194" i="56"/>
  <c r="S65" i="61"/>
  <c r="Q65" i="61"/>
  <c r="R65" i="61"/>
  <c r="O65" i="61"/>
  <c r="T65" i="61"/>
  <c r="N65" i="61"/>
  <c r="P65" i="61"/>
  <c r="L466" i="46" l="1"/>
  <c r="K176" i="59" s="1"/>
  <c r="C321" i="46"/>
  <c r="C402" i="46"/>
  <c r="C545" i="46"/>
  <c r="C450" i="46"/>
  <c r="R609" i="46"/>
  <c r="L609" i="46"/>
  <c r="C609" i="46"/>
  <c r="K609" i="46"/>
  <c r="C378" i="46"/>
  <c r="C215" i="46"/>
  <c r="R466" i="46"/>
  <c r="C466" i="46"/>
  <c r="K466" i="46"/>
  <c r="C95" i="46"/>
  <c r="C140" i="46"/>
  <c r="C248" i="46"/>
  <c r="C101" i="46"/>
  <c r="C231" i="46"/>
  <c r="C218" i="46"/>
  <c r="C117" i="46"/>
  <c r="C467" i="46"/>
  <c r="C118" i="46"/>
  <c r="C589" i="46"/>
  <c r="C153" i="46"/>
  <c r="C6" i="46"/>
  <c r="C405" i="46"/>
  <c r="P176" i="59" l="1"/>
  <c r="O176" i="59"/>
  <c r="N176" i="59"/>
  <c r="C513" i="46"/>
  <c r="C498" i="46"/>
  <c r="C9" i="46"/>
  <c r="C580" i="46"/>
  <c r="C161" i="46"/>
  <c r="C594" i="46"/>
  <c r="C232" i="46"/>
  <c r="C180" i="46"/>
  <c r="C519" i="46"/>
  <c r="C300" i="46"/>
  <c r="C521" i="46"/>
  <c r="C61" i="46"/>
  <c r="C219" i="46"/>
  <c r="C92" i="46"/>
  <c r="C489" i="46"/>
  <c r="C203" i="46"/>
  <c r="C383" i="46"/>
  <c r="C52" i="46"/>
  <c r="C150" i="46"/>
  <c r="C387" i="46"/>
  <c r="C85" i="46"/>
  <c r="O114" i="46" l="1"/>
  <c r="K455" i="46"/>
  <c r="N71" i="46"/>
  <c r="N185" i="46"/>
  <c r="R597" i="46"/>
  <c r="R455" i="46"/>
  <c r="O335" i="46"/>
  <c r="R389" i="46"/>
  <c r="N114" i="46"/>
  <c r="S114" i="46"/>
  <c r="L597" i="46"/>
  <c r="S185" i="46"/>
  <c r="L389" i="46"/>
  <c r="K142" i="62" s="1"/>
  <c r="N335" i="46"/>
  <c r="K389" i="46"/>
  <c r="S71" i="46"/>
  <c r="O185" i="46"/>
  <c r="S335" i="46"/>
  <c r="L455" i="46"/>
  <c r="K597" i="46"/>
  <c r="O71" i="46"/>
  <c r="O142" i="62" l="1"/>
  <c r="N142" i="62"/>
  <c r="P142" i="62"/>
  <c r="R376" i="46"/>
  <c r="S266" i="46"/>
  <c r="K339" i="46"/>
  <c r="L428" i="46"/>
  <c r="K542" i="46"/>
  <c r="N380" i="46"/>
  <c r="K273" i="46"/>
  <c r="O505" i="46"/>
  <c r="M80" i="58" s="1"/>
  <c r="R221" i="46"/>
  <c r="L237" i="46"/>
  <c r="K140" i="62" s="1"/>
  <c r="L363" i="46"/>
  <c r="S466" i="46"/>
  <c r="Q466" i="46" s="1"/>
  <c r="O222" i="46"/>
  <c r="O208" i="46"/>
  <c r="M172" i="62" s="1"/>
  <c r="K306" i="46"/>
  <c r="L336" i="46"/>
  <c r="K174" i="59" s="1"/>
  <c r="O585" i="46"/>
  <c r="R607" i="46"/>
  <c r="L140" i="46"/>
  <c r="L296" i="46"/>
  <c r="L480" i="46"/>
  <c r="K143" i="62" s="1"/>
  <c r="K138" i="46"/>
  <c r="K140" i="46"/>
  <c r="K514" i="46"/>
  <c r="S67" i="46"/>
  <c r="O454" i="46"/>
  <c r="O569" i="46"/>
  <c r="M144" i="62" s="1"/>
  <c r="L364" i="46"/>
  <c r="R222" i="46"/>
  <c r="R448" i="46"/>
  <c r="Q448" i="46" s="1"/>
  <c r="N519" i="46"/>
  <c r="N383" i="46"/>
  <c r="O583" i="46"/>
  <c r="K480" i="46"/>
  <c r="S519" i="46"/>
  <c r="R165" i="46"/>
  <c r="N453" i="46"/>
  <c r="S380" i="46"/>
  <c r="K9" i="46"/>
  <c r="L125" i="46"/>
  <c r="K171" i="62" s="1"/>
  <c r="S23" i="46"/>
  <c r="N597" i="46"/>
  <c r="N75" i="46"/>
  <c r="K335" i="46"/>
  <c r="L222" i="46"/>
  <c r="L376" i="46"/>
  <c r="K175" i="59" s="1"/>
  <c r="L380" i="46"/>
  <c r="L276" i="46"/>
  <c r="K77" i="58" s="1"/>
  <c r="O371" i="46"/>
  <c r="L266" i="46"/>
  <c r="O607" i="46"/>
  <c r="K380" i="46"/>
  <c r="O107" i="46"/>
  <c r="S371" i="46"/>
  <c r="K221" i="46"/>
  <c r="R505" i="46"/>
  <c r="L371" i="46"/>
  <c r="L6" i="46"/>
  <c r="L355" i="46"/>
  <c r="N439" i="46"/>
  <c r="S208" i="46"/>
  <c r="S40" i="46"/>
  <c r="O75" i="46"/>
  <c r="M195" i="59" s="1"/>
  <c r="O376" i="46"/>
  <c r="M175" i="59" s="1"/>
  <c r="N470" i="46"/>
  <c r="O519" i="46"/>
  <c r="N351" i="46"/>
  <c r="K111" i="46"/>
  <c r="R67" i="46"/>
  <c r="R286" i="46"/>
  <c r="O530" i="46"/>
  <c r="M73" i="55" s="1"/>
  <c r="S201" i="46"/>
  <c r="Q201" i="46" s="1"/>
  <c r="S276" i="46"/>
  <c r="O273" i="46"/>
  <c r="O43" i="46"/>
  <c r="S609" i="46"/>
  <c r="Q609" i="46" s="1"/>
  <c r="L138" i="46"/>
  <c r="K76" i="58" s="1"/>
  <c r="R9" i="46"/>
  <c r="L542" i="46"/>
  <c r="K177" i="59" s="1"/>
  <c r="K106" i="46"/>
  <c r="K607" i="46"/>
  <c r="O184" i="46"/>
  <c r="M196" i="59" s="1"/>
  <c r="R40" i="46"/>
  <c r="R339" i="46"/>
  <c r="S228" i="46"/>
  <c r="L221" i="46"/>
  <c r="K541" i="46"/>
  <c r="R514" i="46"/>
  <c r="L456" i="46"/>
  <c r="K187" i="46"/>
  <c r="L111" i="46"/>
  <c r="K172" i="59" s="1"/>
  <c r="R380" i="46"/>
  <c r="O111" i="46"/>
  <c r="M172" i="59" s="1"/>
  <c r="L208" i="46"/>
  <c r="K172" i="62" s="1"/>
  <c r="R228" i="46"/>
  <c r="R90" i="46"/>
  <c r="Q90" i="46" s="1"/>
  <c r="O537" i="46"/>
  <c r="N107" i="46"/>
  <c r="O455" i="46"/>
  <c r="S569" i="46"/>
  <c r="L439" i="46"/>
  <c r="O68" i="46"/>
  <c r="S138" i="46"/>
  <c r="N125" i="46"/>
  <c r="L114" i="46"/>
  <c r="S75" i="46"/>
  <c r="K68" i="46"/>
  <c r="L46" i="46"/>
  <c r="S125" i="46"/>
  <c r="S456" i="46"/>
  <c r="O466" i="46"/>
  <c r="M176" i="59" s="1"/>
  <c r="S396" i="46"/>
  <c r="O182" i="46"/>
  <c r="S351" i="46"/>
  <c r="K402" i="46"/>
  <c r="L286" i="46"/>
  <c r="O266" i="46"/>
  <c r="K428" i="46"/>
  <c r="L273" i="46"/>
  <c r="K85" i="46"/>
  <c r="K422" i="46"/>
  <c r="L433" i="46"/>
  <c r="N43" i="46"/>
  <c r="L351" i="46"/>
  <c r="K545" i="46"/>
  <c r="S583" i="46"/>
  <c r="D131" i="59"/>
  <c r="N221" i="46"/>
  <c r="R6" i="46"/>
  <c r="S319" i="46"/>
  <c r="R175" i="46"/>
  <c r="S273" i="46"/>
  <c r="K396" i="46"/>
  <c r="R351" i="46"/>
  <c r="O306" i="46"/>
  <c r="M198" i="59" s="1"/>
  <c r="O449" i="46"/>
  <c r="M14" i="64" s="1"/>
  <c r="L422" i="46"/>
  <c r="K79" i="58" s="1"/>
  <c r="L107" i="46"/>
  <c r="K188" i="46"/>
  <c r="S585" i="46"/>
  <c r="L402" i="46"/>
  <c r="O7" i="46"/>
  <c r="N68" i="46"/>
  <c r="K474" i="46"/>
  <c r="S607" i="46"/>
  <c r="S237" i="46"/>
  <c r="R433" i="46"/>
  <c r="Q433" i="46" s="1"/>
  <c r="R457" i="46"/>
  <c r="O453" i="46"/>
  <c r="O175" i="46"/>
  <c r="M139" i="62" s="1"/>
  <c r="S296" i="46"/>
  <c r="L453" i="46"/>
  <c r="L75" i="46"/>
  <c r="K195" i="59" s="1"/>
  <c r="R46" i="46"/>
  <c r="O165" i="46"/>
  <c r="R470" i="46"/>
  <c r="K120" i="46"/>
  <c r="R25" i="46"/>
  <c r="S306" i="46"/>
  <c r="O201" i="46"/>
  <c r="S514" i="46"/>
  <c r="K286" i="46"/>
  <c r="O439" i="46"/>
  <c r="R453" i="46"/>
  <c r="K439" i="46"/>
  <c r="L291" i="46"/>
  <c r="K78" i="58" s="1"/>
  <c r="R402" i="46"/>
  <c r="S470" i="46"/>
  <c r="K585" i="46"/>
  <c r="L396" i="46"/>
  <c r="K200" i="59" s="1"/>
  <c r="R216" i="46"/>
  <c r="O558" i="46"/>
  <c r="K71" i="46"/>
  <c r="L90" i="46"/>
  <c r="K170" i="62" s="1"/>
  <c r="R184" i="46"/>
  <c r="N384" i="46"/>
  <c r="L505" i="46"/>
  <c r="K80" i="58" s="1"/>
  <c r="R291" i="46"/>
  <c r="O276" i="46"/>
  <c r="M77" i="58" s="1"/>
  <c r="N542" i="46"/>
  <c r="R319" i="46"/>
  <c r="R396" i="46"/>
  <c r="L474" i="46"/>
  <c r="K175" i="62" s="1"/>
  <c r="N319" i="46"/>
  <c r="R85" i="46"/>
  <c r="Q85" i="46" s="1"/>
  <c r="L187" i="46"/>
  <c r="O542" i="46"/>
  <c r="M177" i="59" s="1"/>
  <c r="O138" i="46"/>
  <c r="M76" i="58" s="1"/>
  <c r="R111" i="46"/>
  <c r="O119" i="46"/>
  <c r="K305" i="46"/>
  <c r="R273" i="46"/>
  <c r="K185" i="46"/>
  <c r="K25" i="46"/>
  <c r="L384" i="46"/>
  <c r="O188" i="46"/>
  <c r="L569" i="46"/>
  <c r="K144" i="62" s="1"/>
  <c r="O216" i="46"/>
  <c r="M173" i="59" s="1"/>
  <c r="K449" i="46"/>
  <c r="O187" i="46"/>
  <c r="O296" i="46"/>
  <c r="O457" i="46"/>
  <c r="S9" i="46"/>
  <c r="N199" i="46"/>
  <c r="L454" i="46"/>
  <c r="K6" i="46"/>
  <c r="R68" i="46"/>
  <c r="L449" i="46"/>
  <c r="K14" i="64" s="1"/>
  <c r="L457" i="46"/>
  <c r="O364" i="46"/>
  <c r="S188" i="46"/>
  <c r="R107" i="46"/>
  <c r="K319" i="46"/>
  <c r="O456" i="46"/>
  <c r="K114" i="46"/>
  <c r="O291" i="46"/>
  <c r="M78" i="58" s="1"/>
  <c r="S182" i="46"/>
  <c r="S537" i="46"/>
  <c r="K583" i="46"/>
  <c r="N276" i="46"/>
  <c r="L71" i="46"/>
  <c r="R199" i="46"/>
  <c r="R106" i="46"/>
  <c r="Q106" i="46" s="1"/>
  <c r="O237" i="46"/>
  <c r="M140" i="62" s="1"/>
  <c r="K182" i="46"/>
  <c r="N569" i="46"/>
  <c r="S597" i="46"/>
  <c r="Q597" i="46" s="1"/>
  <c r="L85" i="46"/>
  <c r="L519" i="46"/>
  <c r="O319" i="46"/>
  <c r="S339" i="46"/>
  <c r="O9" i="46"/>
  <c r="R276" i="46"/>
  <c r="O221" i="46"/>
  <c r="K383" i="46"/>
  <c r="L119" i="46"/>
  <c r="N165" i="46"/>
  <c r="L319" i="46"/>
  <c r="S19" i="46"/>
  <c r="S6" i="46"/>
  <c r="L335" i="46"/>
  <c r="N466" i="46"/>
  <c r="L305" i="46"/>
  <c r="K173" i="62" s="1"/>
  <c r="O541" i="46"/>
  <c r="M176" i="62" s="1"/>
  <c r="N216" i="46"/>
  <c r="K228" i="46"/>
  <c r="N25" i="46"/>
  <c r="R558" i="46"/>
  <c r="R182" i="46"/>
  <c r="S184" i="46"/>
  <c r="S199" i="46"/>
  <c r="R330" i="46"/>
  <c r="R355" i="46"/>
  <c r="L182" i="46"/>
  <c r="K519" i="46"/>
  <c r="K296" i="46"/>
  <c r="N330" i="46"/>
  <c r="K222" i="46"/>
  <c r="O125" i="46"/>
  <c r="M171" i="62" s="1"/>
  <c r="N364" i="46"/>
  <c r="S165" i="46"/>
  <c r="S480" i="46"/>
  <c r="S596" i="46"/>
  <c r="L514" i="46"/>
  <c r="O355" i="46"/>
  <c r="N46" i="46"/>
  <c r="L330" i="46"/>
  <c r="K141" i="62" s="1"/>
  <c r="S25" i="46"/>
  <c r="R296" i="46"/>
  <c r="O199" i="46"/>
  <c r="M5" i="66" s="1"/>
  <c r="K201" i="59"/>
  <c r="O396" i="46"/>
  <c r="M200" i="59" s="1"/>
  <c r="S305" i="46"/>
  <c r="S291" i="46"/>
  <c r="O597" i="46"/>
  <c r="O384" i="46"/>
  <c r="O19" i="46"/>
  <c r="S449" i="46"/>
  <c r="N590" i="46"/>
  <c r="O228" i="46"/>
  <c r="M197" i="59" s="1"/>
  <c r="O470" i="46"/>
  <c r="O286" i="46"/>
  <c r="O514" i="46"/>
  <c r="L184" i="46"/>
  <c r="K196" i="59" s="1"/>
  <c r="S286" i="46"/>
  <c r="L537" i="46"/>
  <c r="R569" i="46"/>
  <c r="K384" i="46"/>
  <c r="O428" i="46"/>
  <c r="R585" i="46"/>
  <c r="O6" i="46"/>
  <c r="L199" i="46"/>
  <c r="K5" i="66" s="1"/>
  <c r="K40" i="46"/>
  <c r="L541" i="46"/>
  <c r="K176" i="62" s="1"/>
  <c r="L185" i="46"/>
  <c r="O590" i="46"/>
  <c r="R185" i="46"/>
  <c r="Q185" i="46" s="1"/>
  <c r="S439" i="46"/>
  <c r="C134" i="59"/>
  <c r="O389" i="46"/>
  <c r="M142" i="62" s="1"/>
  <c r="S545" i="46"/>
  <c r="N111" i="46"/>
  <c r="R480" i="46"/>
  <c r="R583" i="46"/>
  <c r="O140" i="46"/>
  <c r="R545" i="46"/>
  <c r="S590" i="46"/>
  <c r="Q590" i="46" s="1"/>
  <c r="O480" i="46"/>
  <c r="M143" i="62" s="1"/>
  <c r="N291" i="46"/>
  <c r="L19" i="46"/>
  <c r="R454" i="46"/>
  <c r="L607" i="46"/>
  <c r="N454" i="46"/>
  <c r="S43" i="46"/>
  <c r="Q43" i="46" s="1"/>
  <c r="S558" i="46"/>
  <c r="L106" i="46"/>
  <c r="S140" i="46"/>
  <c r="L165" i="46"/>
  <c r="O330" i="46"/>
  <c r="M141" i="62" s="1"/>
  <c r="O67" i="46"/>
  <c r="N40" i="46"/>
  <c r="S455" i="46"/>
  <c r="Q455" i="46" s="1"/>
  <c r="R537" i="46"/>
  <c r="S428" i="46"/>
  <c r="K351" i="46"/>
  <c r="S221" i="46"/>
  <c r="O46" i="46"/>
  <c r="K119" i="46"/>
  <c r="L188" i="46"/>
  <c r="S389" i="46"/>
  <c r="Q389" i="46" s="1"/>
  <c r="O609" i="46"/>
  <c r="O383" i="46"/>
  <c r="S454" i="46"/>
  <c r="O351" i="46"/>
  <c r="L545" i="46"/>
  <c r="K81" i="58" s="1"/>
  <c r="R363" i="46"/>
  <c r="Q363" i="46" s="1"/>
  <c r="O40" i="46"/>
  <c r="N505" i="46"/>
  <c r="R305" i="46"/>
  <c r="L583" i="46"/>
  <c r="S355" i="46"/>
  <c r="K537" i="46"/>
  <c r="L470" i="46"/>
  <c r="K184" i="46"/>
  <c r="N455" i="46"/>
  <c r="L558" i="46"/>
  <c r="R384" i="46"/>
  <c r="R439" i="46"/>
  <c r="R71" i="46"/>
  <c r="Q71" i="46" s="1"/>
  <c r="E132" i="59"/>
  <c r="N306" i="46"/>
  <c r="D132" i="59"/>
  <c r="R125" i="46"/>
  <c r="N305" i="46"/>
  <c r="N609" i="46"/>
  <c r="S120" i="46"/>
  <c r="N545" i="46"/>
  <c r="E123" i="59"/>
  <c r="R371" i="46"/>
  <c r="S474" i="46"/>
  <c r="L68" i="46"/>
  <c r="N222" i="46"/>
  <c r="K90" i="46"/>
  <c r="N514" i="46"/>
  <c r="K363" i="46"/>
  <c r="N585" i="46"/>
  <c r="L228" i="46"/>
  <c r="K197" i="59" s="1"/>
  <c r="N175" i="46"/>
  <c r="K569" i="46"/>
  <c r="N402" i="46"/>
  <c r="N558" i="46"/>
  <c r="L67" i="46"/>
  <c r="B132" i="59"/>
  <c r="K291" i="46"/>
  <c r="S222" i="46"/>
  <c r="O336" i="46"/>
  <c r="M174" i="59" s="1"/>
  <c r="N188" i="46"/>
  <c r="N228" i="46"/>
  <c r="L9" i="46"/>
  <c r="R542" i="46"/>
  <c r="R119" i="46"/>
  <c r="L175" i="46"/>
  <c r="K139" i="62" s="1"/>
  <c r="N376" i="46"/>
  <c r="S7" i="46"/>
  <c r="Q7" i="46" s="1"/>
  <c r="C123" i="59"/>
  <c r="O474" i="46"/>
  <c r="M175" i="62" s="1"/>
  <c r="S119" i="46"/>
  <c r="N67" i="46"/>
  <c r="L383" i="46"/>
  <c r="L365" i="46"/>
  <c r="K174" i="62" s="1"/>
  <c r="R336" i="46"/>
  <c r="N7" i="46"/>
  <c r="L306" i="46"/>
  <c r="K198" i="59" s="1"/>
  <c r="M201" i="59"/>
  <c r="S505" i="46"/>
  <c r="N607" i="46"/>
  <c r="C131" i="59"/>
  <c r="N19" i="46"/>
  <c r="K454" i="46"/>
  <c r="N541" i="46"/>
  <c r="R456" i="46"/>
  <c r="R519" i="46"/>
  <c r="C132" i="59"/>
  <c r="R474" i="46"/>
  <c r="K505" i="46"/>
  <c r="E134" i="59"/>
  <c r="N208" i="46"/>
  <c r="S376" i="46"/>
  <c r="R237" i="46"/>
  <c r="K330" i="46"/>
  <c r="L40" i="46"/>
  <c r="E131" i="59"/>
  <c r="K355" i="46"/>
  <c r="R138" i="46"/>
  <c r="K456" i="46"/>
  <c r="K596" i="46"/>
  <c r="S402" i="46"/>
  <c r="N140" i="46"/>
  <c r="K365" i="46"/>
  <c r="K470" i="46"/>
  <c r="K371" i="46"/>
  <c r="O380" i="46"/>
  <c r="N184" i="46"/>
  <c r="N457" i="46"/>
  <c r="L448" i="46"/>
  <c r="K194" i="56" s="1"/>
  <c r="N336" i="46"/>
  <c r="K276" i="46"/>
  <c r="N237" i="46"/>
  <c r="D123" i="59"/>
  <c r="R365" i="46"/>
  <c r="Q365" i="46" s="1"/>
  <c r="N119" i="46"/>
  <c r="N201" i="46"/>
  <c r="N138" i="46"/>
  <c r="O25" i="46"/>
  <c r="M138" i="62" s="1"/>
  <c r="N296" i="46"/>
  <c r="K19" i="46"/>
  <c r="S330" i="46"/>
  <c r="S384" i="46"/>
  <c r="S336" i="46"/>
  <c r="S364" i="46"/>
  <c r="B123" i="59"/>
  <c r="K448" i="46"/>
  <c r="R596" i="46"/>
  <c r="R23" i="46"/>
  <c r="K199" i="46"/>
  <c r="K46" i="46"/>
  <c r="N266" i="46"/>
  <c r="R266" i="46"/>
  <c r="K266" i="46"/>
  <c r="N480" i="46"/>
  <c r="L585" i="46"/>
  <c r="O402" i="46"/>
  <c r="S453" i="46"/>
  <c r="N273" i="46"/>
  <c r="D134" i="59"/>
  <c r="S107" i="46"/>
  <c r="K165" i="46"/>
  <c r="S46" i="46"/>
  <c r="N182" i="46"/>
  <c r="N449" i="46"/>
  <c r="S111" i="46"/>
  <c r="S175" i="46"/>
  <c r="K453" i="46"/>
  <c r="K376" i="46"/>
  <c r="K23" i="46"/>
  <c r="K208" i="46"/>
  <c r="R19" i="46"/>
  <c r="N530" i="46"/>
  <c r="N6" i="46"/>
  <c r="S530" i="46"/>
  <c r="Q530" i="46" s="1"/>
  <c r="R428" i="46"/>
  <c r="S542" i="46"/>
  <c r="R140" i="46"/>
  <c r="L25" i="46"/>
  <c r="K138" i="62" s="1"/>
  <c r="B131" i="59"/>
  <c r="N583" i="46"/>
  <c r="K125" i="46"/>
  <c r="R383" i="46"/>
  <c r="S216" i="46"/>
  <c r="R188" i="46"/>
  <c r="S383" i="46"/>
  <c r="K216" i="46"/>
  <c r="O545" i="46"/>
  <c r="M81" i="58" s="1"/>
  <c r="K175" i="46"/>
  <c r="K75" i="46"/>
  <c r="N456" i="46"/>
  <c r="K364" i="46"/>
  <c r="R114" i="46"/>
  <c r="Q114" i="46" s="1"/>
  <c r="K67" i="46"/>
  <c r="R208" i="46"/>
  <c r="R449" i="46"/>
  <c r="S541" i="46"/>
  <c r="B134" i="59"/>
  <c r="K433" i="46"/>
  <c r="S68" i="46"/>
  <c r="R541" i="46"/>
  <c r="K336" i="46"/>
  <c r="R187" i="46"/>
  <c r="K107" i="46"/>
  <c r="R364" i="46"/>
  <c r="R422" i="46"/>
  <c r="Q422" i="46" s="1"/>
  <c r="N286" i="46"/>
  <c r="K457" i="46"/>
  <c r="N389" i="46"/>
  <c r="R75" i="46"/>
  <c r="R335" i="46"/>
  <c r="Q335" i="46" s="1"/>
  <c r="K558" i="46"/>
  <c r="N474" i="46"/>
  <c r="O305" i="46"/>
  <c r="M173" i="62" s="1"/>
  <c r="S457" i="46"/>
  <c r="N187" i="46"/>
  <c r="L216" i="46"/>
  <c r="K173" i="59" s="1"/>
  <c r="N371" i="46"/>
  <c r="R306" i="46"/>
  <c r="N355" i="46"/>
  <c r="R120" i="46"/>
  <c r="S187" i="46"/>
  <c r="N396" i="46"/>
  <c r="K237" i="46"/>
  <c r="N428" i="46"/>
  <c r="N9" i="46"/>
  <c r="N537" i="46"/>
  <c r="N195" i="59" l="1"/>
  <c r="P195" i="59"/>
  <c r="O195" i="59"/>
  <c r="T195" i="59"/>
  <c r="S197" i="59"/>
  <c r="Q197" i="59"/>
  <c r="R197" i="59"/>
  <c r="S198" i="59"/>
  <c r="Q198" i="59"/>
  <c r="R198" i="59"/>
  <c r="S201" i="59"/>
  <c r="R201" i="59"/>
  <c r="Q201" i="59"/>
  <c r="O197" i="59"/>
  <c r="T197" i="59"/>
  <c r="N197" i="59"/>
  <c r="P197" i="59"/>
  <c r="N198" i="59"/>
  <c r="P198" i="59"/>
  <c r="O198" i="59"/>
  <c r="T198" i="59"/>
  <c r="N196" i="59"/>
  <c r="O196" i="59"/>
  <c r="P196" i="59"/>
  <c r="T196" i="59"/>
  <c r="S200" i="59"/>
  <c r="Q200" i="59"/>
  <c r="R200" i="59"/>
  <c r="R196" i="59"/>
  <c r="S196" i="59"/>
  <c r="Q196" i="59"/>
  <c r="S195" i="59"/>
  <c r="Q195" i="59"/>
  <c r="R195" i="59"/>
  <c r="N201" i="59"/>
  <c r="P201" i="59"/>
  <c r="T201" i="59"/>
  <c r="O201" i="59"/>
  <c r="O200" i="59"/>
  <c r="N200" i="59"/>
  <c r="P200" i="59"/>
  <c r="T200" i="59"/>
  <c r="M75" i="58"/>
  <c r="S75" i="58" s="1"/>
  <c r="M171" i="59"/>
  <c r="N177" i="59"/>
  <c r="O177" i="59"/>
  <c r="P177" i="59"/>
  <c r="T177" i="59"/>
  <c r="S173" i="59"/>
  <c r="Q173" i="59"/>
  <c r="R173" i="59"/>
  <c r="S177" i="59"/>
  <c r="Q177" i="59"/>
  <c r="R177" i="59"/>
  <c r="S176" i="59"/>
  <c r="R176" i="59"/>
  <c r="Q176" i="59"/>
  <c r="T176" i="59"/>
  <c r="S175" i="59"/>
  <c r="R175" i="59"/>
  <c r="Q175" i="59"/>
  <c r="P174" i="59"/>
  <c r="O174" i="59"/>
  <c r="T174" i="59"/>
  <c r="N174" i="59"/>
  <c r="S174" i="59"/>
  <c r="Q174" i="59"/>
  <c r="R174" i="59"/>
  <c r="N173" i="59"/>
  <c r="P173" i="59"/>
  <c r="T173" i="59"/>
  <c r="O173" i="59"/>
  <c r="S172" i="59"/>
  <c r="Q172" i="59"/>
  <c r="R172" i="59"/>
  <c r="N175" i="59"/>
  <c r="O175" i="59"/>
  <c r="T175" i="59"/>
  <c r="P175" i="59"/>
  <c r="K75" i="58"/>
  <c r="N75" i="58" s="1"/>
  <c r="K171" i="59"/>
  <c r="P172" i="59"/>
  <c r="O172" i="59"/>
  <c r="N172" i="59"/>
  <c r="T172" i="59"/>
  <c r="S173" i="62"/>
  <c r="Q173" i="62"/>
  <c r="R173" i="62"/>
  <c r="S176" i="62"/>
  <c r="Q176" i="62"/>
  <c r="R176" i="62"/>
  <c r="O173" i="62"/>
  <c r="P173" i="62"/>
  <c r="T173" i="62"/>
  <c r="N173" i="62"/>
  <c r="S175" i="62"/>
  <c r="Q175" i="62"/>
  <c r="R175" i="62"/>
  <c r="N170" i="62"/>
  <c r="T170" i="62"/>
  <c r="P170" i="62"/>
  <c r="O170" i="62"/>
  <c r="O171" i="62"/>
  <c r="T171" i="62"/>
  <c r="P171" i="62"/>
  <c r="N171" i="62"/>
  <c r="O175" i="62"/>
  <c r="N175" i="62"/>
  <c r="T175" i="62"/>
  <c r="P175" i="62"/>
  <c r="S172" i="62"/>
  <c r="R172" i="62"/>
  <c r="Q172" i="62"/>
  <c r="N172" i="62"/>
  <c r="P172" i="62"/>
  <c r="O172" i="62"/>
  <c r="T172" i="62"/>
  <c r="N176" i="62"/>
  <c r="P176" i="62"/>
  <c r="T176" i="62"/>
  <c r="O176" i="62"/>
  <c r="S171" i="62"/>
  <c r="Q171" i="62"/>
  <c r="R171" i="62"/>
  <c r="N174" i="62"/>
  <c r="T174" i="62"/>
  <c r="P174" i="62"/>
  <c r="O174" i="62"/>
  <c r="N138" i="62"/>
  <c r="P138" i="62"/>
  <c r="O138" i="62"/>
  <c r="T138" i="62"/>
  <c r="S142" i="62"/>
  <c r="R142" i="62"/>
  <c r="Q142" i="62"/>
  <c r="N144" i="62"/>
  <c r="O144" i="62"/>
  <c r="T144" i="62"/>
  <c r="P144" i="62"/>
  <c r="S144" i="62"/>
  <c r="Q144" i="62"/>
  <c r="R144" i="62"/>
  <c r="S141" i="62"/>
  <c r="Q141" i="62"/>
  <c r="R141" i="62"/>
  <c r="S143" i="62"/>
  <c r="Q143" i="62"/>
  <c r="R143" i="62"/>
  <c r="O141" i="62"/>
  <c r="T141" i="62"/>
  <c r="P141" i="62"/>
  <c r="N141" i="62"/>
  <c r="S139" i="62"/>
  <c r="Q139" i="62"/>
  <c r="R139" i="62"/>
  <c r="O139" i="62"/>
  <c r="P139" i="62"/>
  <c r="T139" i="62"/>
  <c r="N139" i="62"/>
  <c r="R140" i="62"/>
  <c r="Q140" i="62"/>
  <c r="S140" i="62"/>
  <c r="N140" i="62"/>
  <c r="O140" i="62"/>
  <c r="T140" i="62"/>
  <c r="P140" i="62"/>
  <c r="T142" i="62"/>
  <c r="O143" i="62"/>
  <c r="N143" i="62"/>
  <c r="T143" i="62"/>
  <c r="P143" i="62"/>
  <c r="S138" i="62"/>
  <c r="R138" i="62"/>
  <c r="Q138" i="62"/>
  <c r="S5" i="66"/>
  <c r="Q5" i="66"/>
  <c r="R5" i="66"/>
  <c r="P5" i="66"/>
  <c r="T5" i="66"/>
  <c r="N5" i="66"/>
  <c r="O5" i="66"/>
  <c r="S14" i="64"/>
  <c r="R14" i="64"/>
  <c r="Q14" i="64"/>
  <c r="P14" i="64"/>
  <c r="N14" i="64"/>
  <c r="T14" i="64"/>
  <c r="O14" i="64"/>
  <c r="P79" i="58"/>
  <c r="N79" i="58"/>
  <c r="O79" i="58"/>
  <c r="T79" i="58"/>
  <c r="P81" i="58"/>
  <c r="N81" i="58"/>
  <c r="T81" i="58"/>
  <c r="O81" i="58"/>
  <c r="S76" i="58"/>
  <c r="R76" i="58"/>
  <c r="Q76" i="58"/>
  <c r="N78" i="58"/>
  <c r="T78" i="58"/>
  <c r="P78" i="58"/>
  <c r="O78" i="58"/>
  <c r="N80" i="58"/>
  <c r="O80" i="58"/>
  <c r="T80" i="58"/>
  <c r="P80" i="58"/>
  <c r="P76" i="58"/>
  <c r="T76" i="58"/>
  <c r="O76" i="58"/>
  <c r="N76" i="58"/>
  <c r="S80" i="58"/>
  <c r="Q80" i="58"/>
  <c r="R80" i="58"/>
  <c r="S81" i="58"/>
  <c r="R81" i="58"/>
  <c r="Q81" i="58"/>
  <c r="R78" i="58"/>
  <c r="S78" i="58"/>
  <c r="Q78" i="58"/>
  <c r="P77" i="58"/>
  <c r="T77" i="58"/>
  <c r="N77" i="58"/>
  <c r="O77" i="58"/>
  <c r="S77" i="58"/>
  <c r="Q77" i="58"/>
  <c r="R77" i="58"/>
  <c r="P194" i="56"/>
  <c r="O194" i="56"/>
  <c r="N194" i="56"/>
  <c r="T194" i="56"/>
  <c r="R73" i="55"/>
  <c r="S73" i="55"/>
  <c r="Q73" i="55"/>
  <c r="T73" i="55"/>
  <c r="Q187" i="46"/>
  <c r="Q266" i="46"/>
  <c r="M150" i="63"/>
  <c r="K169" i="63"/>
  <c r="Q120" i="46"/>
  <c r="Q428" i="46"/>
  <c r="Q276" i="46"/>
  <c r="K170" i="63"/>
  <c r="Q208" i="46"/>
  <c r="K113" i="62"/>
  <c r="M117" i="56"/>
  <c r="M140" i="56"/>
  <c r="M164" i="63"/>
  <c r="K117" i="56"/>
  <c r="K184" i="63"/>
  <c r="M148" i="56"/>
  <c r="M180" i="63"/>
  <c r="M156" i="63"/>
  <c r="M89" i="59"/>
  <c r="M155" i="63"/>
  <c r="K156" i="63"/>
  <c r="M159" i="63"/>
  <c r="K168" i="63"/>
  <c r="M113" i="62"/>
  <c r="Q439" i="46"/>
  <c r="Q138" i="46"/>
  <c r="Q519" i="46"/>
  <c r="Q306" i="46"/>
  <c r="Q188" i="46"/>
  <c r="Q585" i="46"/>
  <c r="Q380" i="46"/>
  <c r="Q228" i="46"/>
  <c r="Q296" i="46"/>
  <c r="Q125" i="46"/>
  <c r="Q583" i="46"/>
  <c r="Q75" i="46"/>
  <c r="Q364" i="46"/>
  <c r="Q449" i="46"/>
  <c r="Q140" i="46"/>
  <c r="Q396" i="46"/>
  <c r="Q569" i="46"/>
  <c r="Q480" i="46"/>
  <c r="Q371" i="46"/>
  <c r="Q23" i="46"/>
  <c r="Q273" i="46"/>
  <c r="Q456" i="46"/>
  <c r="Q596" i="46"/>
  <c r="Q19" i="46"/>
  <c r="Q184" i="46"/>
  <c r="Q474" i="46"/>
  <c r="Q237" i="46"/>
  <c r="Q541" i="46"/>
  <c r="Q305" i="46"/>
  <c r="Q514" i="46"/>
  <c r="Q9" i="46"/>
  <c r="Q319" i="46"/>
  <c r="M152" i="63"/>
  <c r="M184" i="63"/>
  <c r="Q454" i="46"/>
  <c r="K209" i="56"/>
  <c r="Q402" i="46"/>
  <c r="M211" i="56"/>
  <c r="M15" i="64"/>
  <c r="Q199" i="46"/>
  <c r="M153" i="63"/>
  <c r="K89" i="59"/>
  <c r="K155" i="63"/>
  <c r="M185" i="63"/>
  <c r="Q453" i="46"/>
  <c r="M161" i="63"/>
  <c r="M4" i="66"/>
  <c r="Q175" i="46"/>
  <c r="K159" i="63"/>
  <c r="K167" i="63"/>
  <c r="K163" i="63"/>
  <c r="K153" i="63"/>
  <c r="K179" i="63"/>
  <c r="M179" i="63"/>
  <c r="K160" i="63"/>
  <c r="M206" i="56"/>
  <c r="M10" i="64"/>
  <c r="K4" i="66"/>
  <c r="K25" i="60"/>
  <c r="Q68" i="46"/>
  <c r="K183" i="63"/>
  <c r="Q216" i="46"/>
  <c r="K2" i="66"/>
  <c r="Q457" i="46"/>
  <c r="M166" i="63"/>
  <c r="Q607" i="46"/>
  <c r="K105" i="62"/>
  <c r="K210" i="56"/>
  <c r="K185" i="63"/>
  <c r="K3" i="66"/>
  <c r="K13" i="64"/>
  <c r="K73" i="61"/>
  <c r="M160" i="63"/>
  <c r="M13" i="64"/>
  <c r="Q351" i="46"/>
  <c r="K152" i="63"/>
  <c r="M17" i="64"/>
  <c r="Q505" i="46"/>
  <c r="Q336" i="46"/>
  <c r="K211" i="56"/>
  <c r="K15" i="64"/>
  <c r="M9" i="61"/>
  <c r="K162" i="63"/>
  <c r="M25" i="61"/>
  <c r="M50" i="55"/>
  <c r="K205" i="56"/>
  <c r="K132" i="56"/>
  <c r="K121" i="62"/>
  <c r="M208" i="56"/>
  <c r="M8" i="66"/>
  <c r="Q384" i="46"/>
  <c r="K16" i="64"/>
  <c r="Q537" i="46"/>
  <c r="K154" i="63"/>
  <c r="Q470" i="46"/>
  <c r="M2" i="66"/>
  <c r="Q222" i="46"/>
  <c r="M168" i="63"/>
  <c r="K7" i="66"/>
  <c r="K81" i="61"/>
  <c r="Q330" i="46"/>
  <c r="Q182" i="46"/>
  <c r="M43" i="58"/>
  <c r="K9" i="66"/>
  <c r="K6" i="66"/>
  <c r="K12" i="64"/>
  <c r="Q291" i="46"/>
  <c r="K140" i="56"/>
  <c r="K25" i="61"/>
  <c r="K50" i="55"/>
  <c r="K178" i="63"/>
  <c r="Q67" i="46"/>
  <c r="M167" i="63"/>
  <c r="M205" i="56"/>
  <c r="M11" i="64"/>
  <c r="M158" i="63"/>
  <c r="M165" i="63"/>
  <c r="K181" i="63"/>
  <c r="K164" i="63"/>
  <c r="K157" i="63"/>
  <c r="M25" i="60"/>
  <c r="M73" i="61"/>
  <c r="Q6" i="46"/>
  <c r="M163" i="63"/>
  <c r="Q376" i="46"/>
  <c r="Q119" i="46"/>
  <c r="Q545" i="46"/>
  <c r="K150" i="63"/>
  <c r="M116" i="56"/>
  <c r="Q355" i="46"/>
  <c r="Q558" i="46"/>
  <c r="M170" i="63"/>
  <c r="M209" i="56"/>
  <c r="M9" i="66"/>
  <c r="M151" i="63"/>
  <c r="Q221" i="46"/>
  <c r="Q383" i="46"/>
  <c r="M210" i="56"/>
  <c r="Q25" i="46"/>
  <c r="Q46" i="46"/>
  <c r="K17" i="64"/>
  <c r="M212" i="56"/>
  <c r="M12" i="64"/>
  <c r="M6" i="66"/>
  <c r="M183" i="63"/>
  <c r="K180" i="63"/>
  <c r="K9" i="61"/>
  <c r="K148" i="56"/>
  <c r="K43" i="58"/>
  <c r="M121" i="62"/>
  <c r="M132" i="56"/>
  <c r="M162" i="63"/>
  <c r="Q107" i="46"/>
  <c r="M105" i="62"/>
  <c r="K151" i="63"/>
  <c r="K161" i="63"/>
  <c r="Q40" i="46"/>
  <c r="Q165" i="46"/>
  <c r="K158" i="63"/>
  <c r="K165" i="63"/>
  <c r="M181" i="63"/>
  <c r="Q542" i="46"/>
  <c r="K212" i="56"/>
  <c r="M207" i="56"/>
  <c r="M157" i="63"/>
  <c r="M7" i="66"/>
  <c r="M81" i="61"/>
  <c r="Q111" i="46"/>
  <c r="M178" i="63"/>
  <c r="K11" i="64"/>
  <c r="M169" i="63"/>
  <c r="K207" i="56"/>
  <c r="K206" i="56"/>
  <c r="K10" i="64"/>
  <c r="M154" i="63"/>
  <c r="Q339" i="46"/>
  <c r="M3" i="66"/>
  <c r="Q286" i="46"/>
  <c r="K208" i="56"/>
  <c r="K8" i="66"/>
  <c r="K166" i="63"/>
  <c r="K116" i="56"/>
  <c r="M16" i="64"/>
  <c r="R75" i="58" l="1"/>
  <c r="Q75" i="58"/>
  <c r="O75" i="58"/>
  <c r="P75" i="58"/>
  <c r="T75" i="58"/>
  <c r="N171" i="59"/>
  <c r="O171" i="59"/>
  <c r="P171" i="59"/>
  <c r="T171" i="59"/>
  <c r="S171" i="59"/>
  <c r="R171" i="59"/>
  <c r="Q171" i="59"/>
  <c r="O169" i="63"/>
  <c r="N169" i="63"/>
  <c r="P169" i="63"/>
  <c r="R150" i="63"/>
  <c r="Q150" i="63"/>
  <c r="S150" i="63"/>
  <c r="P170" i="63"/>
  <c r="N170" i="63"/>
  <c r="O170" i="63"/>
  <c r="R180" i="63"/>
  <c r="S180" i="63"/>
  <c r="Q180" i="63"/>
  <c r="S159" i="63"/>
  <c r="R159" i="63"/>
  <c r="Q159" i="63"/>
  <c r="R148" i="56"/>
  <c r="S148" i="56"/>
  <c r="Q148" i="56"/>
  <c r="P156" i="63"/>
  <c r="O156" i="63"/>
  <c r="N156" i="63"/>
  <c r="T156" i="63"/>
  <c r="N184" i="63"/>
  <c r="P184" i="63"/>
  <c r="O184" i="63"/>
  <c r="R164" i="63"/>
  <c r="Q164" i="63"/>
  <c r="S164" i="63"/>
  <c r="Q113" i="62"/>
  <c r="R113" i="62"/>
  <c r="S113" i="62"/>
  <c r="S155" i="63"/>
  <c r="R155" i="63"/>
  <c r="Q155" i="63"/>
  <c r="Q140" i="56"/>
  <c r="R140" i="56"/>
  <c r="S140" i="56"/>
  <c r="Q89" i="59"/>
  <c r="R89" i="59"/>
  <c r="S89" i="59"/>
  <c r="T117" i="56"/>
  <c r="O117" i="56"/>
  <c r="P117" i="56"/>
  <c r="N117" i="56"/>
  <c r="N168" i="63"/>
  <c r="O168" i="63"/>
  <c r="P168" i="63"/>
  <c r="R117" i="56"/>
  <c r="S117" i="56"/>
  <c r="Q117" i="56"/>
  <c r="O113" i="62"/>
  <c r="T113" i="62"/>
  <c r="P113" i="62"/>
  <c r="N113" i="62"/>
  <c r="Q156" i="63"/>
  <c r="S156" i="63"/>
  <c r="R156" i="63"/>
  <c r="E176" i="61"/>
  <c r="C21" i="62"/>
  <c r="L241" i="46"/>
  <c r="K93" i="61" s="1"/>
  <c r="R200" i="46"/>
  <c r="N170" i="46"/>
  <c r="B173" i="63"/>
  <c r="B131" i="56"/>
  <c r="N129" i="46"/>
  <c r="D70" i="63"/>
  <c r="B119" i="56"/>
  <c r="B97" i="63"/>
  <c r="K297" i="46"/>
  <c r="C18" i="61"/>
  <c r="R502" i="46"/>
  <c r="L192" i="46"/>
  <c r="K12" i="61" s="1"/>
  <c r="P12" i="61" s="1"/>
  <c r="K144" i="46"/>
  <c r="O532" i="46"/>
  <c r="D21" i="63"/>
  <c r="K546" i="46"/>
  <c r="O283" i="46"/>
  <c r="E47" i="63"/>
  <c r="L242" i="46"/>
  <c r="B150" i="56"/>
  <c r="R239" i="46"/>
  <c r="L413" i="46"/>
  <c r="K47" i="58" s="1"/>
  <c r="P47" i="58" s="1"/>
  <c r="S482" i="46"/>
  <c r="O382" i="46"/>
  <c r="L518" i="46"/>
  <c r="R288" i="46"/>
  <c r="L202" i="46"/>
  <c r="K160" i="46"/>
  <c r="D77" i="59"/>
  <c r="N73" i="46"/>
  <c r="L141" i="46"/>
  <c r="R167" i="46"/>
  <c r="O192" i="46"/>
  <c r="M12" i="61" s="1"/>
  <c r="Q12" i="61" s="1"/>
  <c r="N544" i="46"/>
  <c r="D53" i="63"/>
  <c r="E34" i="55"/>
  <c r="O171" i="46"/>
  <c r="M179" i="62" s="1"/>
  <c r="R21" i="46"/>
  <c r="D138" i="56"/>
  <c r="C7" i="63"/>
  <c r="N282" i="46"/>
  <c r="B15" i="63"/>
  <c r="C8" i="56"/>
  <c r="B42" i="63"/>
  <c r="O409" i="46"/>
  <c r="M154" i="56" s="1"/>
  <c r="R154" i="56" s="1"/>
  <c r="S508" i="46"/>
  <c r="N155" i="46"/>
  <c r="R303" i="46"/>
  <c r="B138" i="63"/>
  <c r="E122" i="63"/>
  <c r="S173" i="46"/>
  <c r="O502" i="46"/>
  <c r="R18" i="46"/>
  <c r="B145" i="63"/>
  <c r="B22" i="60"/>
  <c r="D70" i="56"/>
  <c r="E126" i="63"/>
  <c r="L506" i="46"/>
  <c r="K151" i="62" s="1"/>
  <c r="O241" i="46"/>
  <c r="M93" i="61" s="1"/>
  <c r="E102" i="63"/>
  <c r="C134" i="62"/>
  <c r="D4" i="55"/>
  <c r="K491" i="46"/>
  <c r="C181" i="56"/>
  <c r="O442" i="46"/>
  <c r="B142" i="63"/>
  <c r="S425" i="46"/>
  <c r="C84" i="63"/>
  <c r="C48" i="56"/>
  <c r="L95" i="46"/>
  <c r="K11" i="61" s="1"/>
  <c r="P11" i="61" s="1"/>
  <c r="R553" i="46"/>
  <c r="C9" i="55"/>
  <c r="S462" i="46"/>
  <c r="O126" i="46"/>
  <c r="M27" i="60" s="1"/>
  <c r="L154" i="46"/>
  <c r="B34" i="55"/>
  <c r="E177" i="56"/>
  <c r="B114" i="56"/>
  <c r="N507" i="46"/>
  <c r="L498" i="46"/>
  <c r="R560" i="46"/>
  <c r="E45" i="59"/>
  <c r="D48" i="56"/>
  <c r="K450" i="46"/>
  <c r="L553" i="46"/>
  <c r="B127" i="62"/>
  <c r="O74" i="46"/>
  <c r="M162" i="62" s="1"/>
  <c r="C113" i="62"/>
  <c r="R538" i="46"/>
  <c r="E5" i="63"/>
  <c r="D208" i="56"/>
  <c r="R264" i="46"/>
  <c r="K287" i="46"/>
  <c r="D9" i="55"/>
  <c r="O57" i="46"/>
  <c r="M42" i="58" s="1"/>
  <c r="R42" i="58" s="1"/>
  <c r="S180" i="46"/>
  <c r="E106" i="63"/>
  <c r="O33" i="46"/>
  <c r="M147" i="59" s="1"/>
  <c r="B31" i="55"/>
  <c r="L586" i="46"/>
  <c r="K8" i="61" s="1"/>
  <c r="P8" i="61" s="1"/>
  <c r="K18" i="46"/>
  <c r="M47" i="60"/>
  <c r="C91" i="63"/>
  <c r="D158" i="56"/>
  <c r="B74" i="61"/>
  <c r="B28" i="59"/>
  <c r="B8" i="54"/>
  <c r="O293" i="46"/>
  <c r="K309" i="46"/>
  <c r="D12" i="54"/>
  <c r="D136" i="63"/>
  <c r="B157" i="56"/>
  <c r="E106" i="56"/>
  <c r="L283" i="46"/>
  <c r="O186" i="46"/>
  <c r="M173" i="63" s="1"/>
  <c r="R173" i="63" s="1"/>
  <c r="E45" i="56"/>
  <c r="O154" i="46"/>
  <c r="B115" i="56"/>
  <c r="N467" i="46"/>
  <c r="E65" i="56"/>
  <c r="N314" i="46"/>
  <c r="L397" i="46"/>
  <c r="O26" i="46"/>
  <c r="O168" i="46"/>
  <c r="M155" i="62" s="1"/>
  <c r="K156" i="46"/>
  <c r="E79" i="62"/>
  <c r="C7" i="54"/>
  <c r="C163" i="56"/>
  <c r="L555" i="46"/>
  <c r="E143" i="63"/>
  <c r="O559" i="46"/>
  <c r="B141" i="56"/>
  <c r="R192" i="46"/>
  <c r="K54" i="46"/>
  <c r="O429" i="46"/>
  <c r="M15" i="61" s="1"/>
  <c r="S15" i="61" s="1"/>
  <c r="B34" i="58"/>
  <c r="L12" i="46"/>
  <c r="N127" i="46"/>
  <c r="R301" i="46"/>
  <c r="M2" i="78"/>
  <c r="C11" i="54"/>
  <c r="O404" i="46"/>
  <c r="C135" i="62"/>
  <c r="S230" i="46"/>
  <c r="D120" i="63"/>
  <c r="O394" i="46"/>
  <c r="L593" i="46"/>
  <c r="K88" i="61" s="1"/>
  <c r="D26" i="62"/>
  <c r="O378" i="46"/>
  <c r="M130" i="56" s="1"/>
  <c r="R130" i="56" s="1"/>
  <c r="D164" i="56"/>
  <c r="C71" i="63"/>
  <c r="E180" i="56"/>
  <c r="C60" i="62"/>
  <c r="R171" i="46"/>
  <c r="D12" i="59"/>
  <c r="R124" i="46"/>
  <c r="B3" i="55"/>
  <c r="R576" i="46"/>
  <c r="D15" i="56"/>
  <c r="R601" i="46"/>
  <c r="C178" i="56"/>
  <c r="L395" i="46"/>
  <c r="K6" i="78" s="1"/>
  <c r="O337" i="46"/>
  <c r="M77" i="61" s="1"/>
  <c r="R77" i="61" s="1"/>
  <c r="C145" i="63"/>
  <c r="L417" i="46"/>
  <c r="N15" i="46"/>
  <c r="N246" i="46"/>
  <c r="O58" i="46"/>
  <c r="M155" i="59" s="1"/>
  <c r="B18" i="61"/>
  <c r="S491" i="46"/>
  <c r="C105" i="56"/>
  <c r="D186" i="56"/>
  <c r="B50" i="62"/>
  <c r="C71" i="55"/>
  <c r="B18" i="55"/>
  <c r="R477" i="46"/>
  <c r="R47" i="46"/>
  <c r="K225" i="46"/>
  <c r="L210" i="46"/>
  <c r="B22" i="63"/>
  <c r="C186" i="56"/>
  <c r="L348" i="46"/>
  <c r="K136" i="56" s="1"/>
  <c r="O136" i="56" s="1"/>
  <c r="L381" i="46"/>
  <c r="N143" i="46"/>
  <c r="B21" i="60"/>
  <c r="L166" i="46"/>
  <c r="B108" i="56"/>
  <c r="E167" i="61"/>
  <c r="B159" i="56"/>
  <c r="C95" i="59"/>
  <c r="C61" i="63"/>
  <c r="D129" i="63"/>
  <c r="B60" i="55"/>
  <c r="L204" i="46"/>
  <c r="E3" i="63"/>
  <c r="B209" i="56"/>
  <c r="E57" i="56"/>
  <c r="E208" i="56"/>
  <c r="D8" i="56"/>
  <c r="S404" i="46"/>
  <c r="O248" i="46"/>
  <c r="M20" i="61" s="1"/>
  <c r="Q20" i="61" s="1"/>
  <c r="K172" i="46"/>
  <c r="N248" i="46"/>
  <c r="L424" i="46"/>
  <c r="L24" i="46"/>
  <c r="B169" i="56"/>
  <c r="C99" i="63"/>
  <c r="L312" i="46"/>
  <c r="R331" i="46"/>
  <c r="S395" i="46"/>
  <c r="D69" i="56"/>
  <c r="B112" i="56"/>
  <c r="C48" i="59"/>
  <c r="O481" i="46"/>
  <c r="M160" i="59" s="1"/>
  <c r="L205" i="46"/>
  <c r="K313" i="46"/>
  <c r="R338" i="46"/>
  <c r="L52" i="46"/>
  <c r="B6" i="56"/>
  <c r="O123" i="46"/>
  <c r="K65" i="46"/>
  <c r="R105" i="46"/>
  <c r="R342" i="46"/>
  <c r="E130" i="61"/>
  <c r="K4" i="78"/>
  <c r="O44" i="46"/>
  <c r="B184" i="56"/>
  <c r="O340" i="46"/>
  <c r="E85" i="62"/>
  <c r="O512" i="46"/>
  <c r="B141" i="61"/>
  <c r="L567" i="46"/>
  <c r="D34" i="63"/>
  <c r="E112" i="62"/>
  <c r="O288" i="46"/>
  <c r="N124" i="46"/>
  <c r="D20" i="63"/>
  <c r="D69" i="55"/>
  <c r="N241" i="46"/>
  <c r="R414" i="46"/>
  <c r="C25" i="65"/>
  <c r="C103" i="63"/>
  <c r="N395" i="46"/>
  <c r="E147" i="56"/>
  <c r="C99" i="62"/>
  <c r="R385" i="46"/>
  <c r="L136" i="46"/>
  <c r="O586" i="46"/>
  <c r="M8" i="61" s="1"/>
  <c r="Q8" i="61" s="1"/>
  <c r="B7" i="63"/>
  <c r="E136" i="63"/>
  <c r="L430" i="46"/>
  <c r="K102" i="62" s="1"/>
  <c r="O102" i="62" s="1"/>
  <c r="D189" i="56"/>
  <c r="S132" i="46"/>
  <c r="B60" i="56"/>
  <c r="E5" i="65"/>
  <c r="S292" i="46"/>
  <c r="D68" i="56"/>
  <c r="S195" i="46"/>
  <c r="O213" i="46"/>
  <c r="R177" i="46"/>
  <c r="B99" i="62"/>
  <c r="O504" i="46"/>
  <c r="E58" i="62"/>
  <c r="L368" i="46"/>
  <c r="K167" i="59" s="1"/>
  <c r="C40" i="61"/>
  <c r="L63" i="46"/>
  <c r="N397" i="46"/>
  <c r="K150" i="46"/>
  <c r="R450" i="46"/>
  <c r="B62" i="61"/>
  <c r="O420" i="46"/>
  <c r="K28" i="46"/>
  <c r="O73" i="46"/>
  <c r="M99" i="61" s="1"/>
  <c r="O240" i="46"/>
  <c r="C208" i="56"/>
  <c r="M100" i="61"/>
  <c r="L451" i="46"/>
  <c r="N503" i="46"/>
  <c r="C34" i="56"/>
  <c r="O344" i="46"/>
  <c r="K409" i="46"/>
  <c r="O513" i="46"/>
  <c r="M131" i="56" s="1"/>
  <c r="Q131" i="56" s="1"/>
  <c r="D155" i="63"/>
  <c r="E65" i="55"/>
  <c r="C105" i="63"/>
  <c r="L217" i="46"/>
  <c r="E29" i="59"/>
  <c r="B66" i="56"/>
  <c r="R406" i="46"/>
  <c r="C44" i="63"/>
  <c r="L260" i="46"/>
  <c r="K117" i="62" s="1"/>
  <c r="E44" i="56"/>
  <c r="O368" i="46"/>
  <c r="M167" i="59" s="1"/>
  <c r="C42" i="61"/>
  <c r="N48" i="46"/>
  <c r="L331" i="46"/>
  <c r="L289" i="46"/>
  <c r="D154" i="63"/>
  <c r="E5" i="56"/>
  <c r="L195" i="46"/>
  <c r="K28" i="60" s="1"/>
  <c r="E127" i="62"/>
  <c r="D142" i="56"/>
  <c r="O270" i="46"/>
  <c r="R411" i="46"/>
  <c r="S350" i="46"/>
  <c r="S366" i="46"/>
  <c r="D54" i="63"/>
  <c r="D39" i="63"/>
  <c r="L190" i="46"/>
  <c r="D141" i="63"/>
  <c r="R238" i="46"/>
  <c r="B175" i="56"/>
  <c r="O129" i="46"/>
  <c r="R117" i="46"/>
  <c r="K401" i="46"/>
  <c r="R253" i="46"/>
  <c r="K425" i="46"/>
  <c r="B60" i="59"/>
  <c r="L377" i="46"/>
  <c r="C119" i="61"/>
  <c r="D62" i="63"/>
  <c r="C161" i="61"/>
  <c r="M109" i="61"/>
  <c r="B149" i="63"/>
  <c r="O108" i="46"/>
  <c r="R198" i="46"/>
  <c r="E38" i="61"/>
  <c r="N258" i="46"/>
  <c r="L400" i="46"/>
  <c r="K47" i="55" s="1"/>
  <c r="O47" i="55" s="1"/>
  <c r="E18" i="62"/>
  <c r="E13" i="63"/>
  <c r="C61" i="56"/>
  <c r="L559" i="46"/>
  <c r="C60" i="63"/>
  <c r="C179" i="63"/>
  <c r="D37" i="62"/>
  <c r="R361" i="46"/>
  <c r="E33" i="62"/>
  <c r="O255" i="46"/>
  <c r="M189" i="59" s="1"/>
  <c r="E145" i="63"/>
  <c r="R582" i="46"/>
  <c r="B8" i="61"/>
  <c r="B106" i="62"/>
  <c r="R309" i="46"/>
  <c r="S570" i="46"/>
  <c r="S198" i="46"/>
  <c r="R488" i="46"/>
  <c r="B126" i="61"/>
  <c r="L385" i="46"/>
  <c r="R429" i="46"/>
  <c r="D124" i="62"/>
  <c r="C212" i="56"/>
  <c r="B62" i="59"/>
  <c r="L411" i="46"/>
  <c r="B64" i="56"/>
  <c r="K232" i="46"/>
  <c r="D131" i="56"/>
  <c r="D49" i="63"/>
  <c r="D50" i="55"/>
  <c r="S518" i="46"/>
  <c r="B55" i="63"/>
  <c r="O242" i="46"/>
  <c r="R30" i="46"/>
  <c r="S575" i="46"/>
  <c r="O158" i="46"/>
  <c r="S235" i="46"/>
  <c r="S278" i="46"/>
  <c r="D126" i="56"/>
  <c r="C46" i="55"/>
  <c r="M31" i="60"/>
  <c r="E129" i="63"/>
  <c r="D179" i="63"/>
  <c r="K166" i="46"/>
  <c r="D92" i="63"/>
  <c r="E149" i="56"/>
  <c r="C21" i="61"/>
  <c r="E35" i="63"/>
  <c r="C122" i="63"/>
  <c r="R241" i="46"/>
  <c r="R489" i="46"/>
  <c r="E86" i="63"/>
  <c r="K610" i="46"/>
  <c r="L281" i="46"/>
  <c r="K30" i="60" s="1"/>
  <c r="R294" i="46"/>
  <c r="L215" i="46"/>
  <c r="B76" i="56"/>
  <c r="E14" i="56"/>
  <c r="L320" i="46"/>
  <c r="K94" i="61" s="1"/>
  <c r="L386" i="46"/>
  <c r="K39" i="58" s="1"/>
  <c r="N39" i="58" s="1"/>
  <c r="S122" i="46"/>
  <c r="K577" i="46"/>
  <c r="D5" i="56"/>
  <c r="C189" i="56"/>
  <c r="K341" i="46"/>
  <c r="S588" i="46"/>
  <c r="R552" i="46"/>
  <c r="L14" i="46"/>
  <c r="K90" i="59" s="1"/>
  <c r="O90" i="59" s="1"/>
  <c r="N518" i="46"/>
  <c r="B70" i="63"/>
  <c r="N44" i="46"/>
  <c r="R92" i="46"/>
  <c r="L246" i="46"/>
  <c r="K255" i="46"/>
  <c r="L29" i="46"/>
  <c r="N345" i="46"/>
  <c r="C175" i="63"/>
  <c r="K181" i="46"/>
  <c r="S430" i="46"/>
  <c r="R521" i="46"/>
  <c r="D19" i="61"/>
  <c r="L532" i="46"/>
  <c r="R186" i="46"/>
  <c r="R226" i="46"/>
  <c r="E47" i="62"/>
  <c r="R59" i="46"/>
  <c r="R225" i="46"/>
  <c r="O203" i="46"/>
  <c r="D15" i="64"/>
  <c r="L146" i="46"/>
  <c r="K147" i="62" s="1"/>
  <c r="E58" i="58"/>
  <c r="D69" i="59"/>
  <c r="B71" i="63"/>
  <c r="K451" i="46"/>
  <c r="O553" i="46"/>
  <c r="N497" i="46"/>
  <c r="O332" i="46"/>
  <c r="B44" i="56"/>
  <c r="C108" i="56"/>
  <c r="O214" i="46"/>
  <c r="R573" i="46"/>
  <c r="C44" i="59"/>
  <c r="D67" i="63"/>
  <c r="O314" i="46"/>
  <c r="C7" i="65"/>
  <c r="D178" i="56"/>
  <c r="L268" i="46"/>
  <c r="L340" i="46"/>
  <c r="E9" i="56"/>
  <c r="D170" i="56"/>
  <c r="K111" i="56"/>
  <c r="P111" i="56" s="1"/>
  <c r="S270" i="46"/>
  <c r="B145" i="56"/>
  <c r="L22" i="46"/>
  <c r="K107" i="61" s="1"/>
  <c r="L390" i="46"/>
  <c r="E33" i="56"/>
  <c r="S289" i="46"/>
  <c r="M141" i="56"/>
  <c r="Q141" i="56" s="1"/>
  <c r="K294" i="46"/>
  <c r="E116" i="63"/>
  <c r="S133" i="46"/>
  <c r="R213" i="46"/>
  <c r="S420" i="46"/>
  <c r="O317" i="46"/>
  <c r="O10" i="46"/>
  <c r="M74" i="61" s="1"/>
  <c r="Q74" i="61" s="1"/>
  <c r="R517" i="46"/>
  <c r="L465" i="46"/>
  <c r="O128" i="46"/>
  <c r="K499" i="46"/>
  <c r="K129" i="56"/>
  <c r="O129" i="56" s="1"/>
  <c r="D86" i="62"/>
  <c r="L598" i="46"/>
  <c r="L256" i="46"/>
  <c r="R295" i="46"/>
  <c r="C43" i="63"/>
  <c r="L517" i="46"/>
  <c r="K111" i="62" s="1"/>
  <c r="O111" i="62" s="1"/>
  <c r="S284" i="46"/>
  <c r="K461" i="46"/>
  <c r="C198" i="56"/>
  <c r="R570" i="46"/>
  <c r="E11" i="58"/>
  <c r="D44" i="56"/>
  <c r="R467" i="46"/>
  <c r="C188" i="56"/>
  <c r="B54" i="56"/>
  <c r="R56" i="46"/>
  <c r="D49" i="55"/>
  <c r="L313" i="46"/>
  <c r="K69" i="61" s="1"/>
  <c r="O69" i="61" s="1"/>
  <c r="B166" i="56"/>
  <c r="B124" i="63"/>
  <c r="D50" i="62"/>
  <c r="C81" i="61"/>
  <c r="O486" i="46"/>
  <c r="M192" i="59" s="1"/>
  <c r="D117" i="56"/>
  <c r="O315" i="46"/>
  <c r="M21" i="61" s="1"/>
  <c r="S21" i="61" s="1"/>
  <c r="K29" i="46"/>
  <c r="L108" i="46"/>
  <c r="K517" i="46"/>
  <c r="C172" i="56"/>
  <c r="O374" i="46"/>
  <c r="M22" i="61" s="1"/>
  <c r="S22" i="61" s="1"/>
  <c r="K468" i="46"/>
  <c r="B152" i="63"/>
  <c r="E46" i="63"/>
  <c r="K408" i="46"/>
  <c r="L42" i="46"/>
  <c r="R409" i="46"/>
  <c r="R211" i="46"/>
  <c r="D121" i="56"/>
  <c r="B116" i="63"/>
  <c r="S572" i="46"/>
  <c r="C123" i="56"/>
  <c r="R568" i="46"/>
  <c r="R229" i="46"/>
  <c r="D9" i="56"/>
  <c r="C158" i="63"/>
  <c r="S334" i="46"/>
  <c r="L344" i="46"/>
  <c r="S288" i="46"/>
  <c r="R293" i="46"/>
  <c r="O3" i="46"/>
  <c r="K100" i="46"/>
  <c r="D159" i="63"/>
  <c r="L343" i="46"/>
  <c r="K112" i="56" s="1"/>
  <c r="B203" i="56"/>
  <c r="R482" i="46"/>
  <c r="O459" i="46"/>
  <c r="L307" i="46"/>
  <c r="D130" i="63"/>
  <c r="N425" i="46"/>
  <c r="N385" i="46"/>
  <c r="L501" i="46"/>
  <c r="B66" i="55"/>
  <c r="L80" i="46"/>
  <c r="N10" i="46"/>
  <c r="L207" i="46"/>
  <c r="K342" i="46"/>
  <c r="C157" i="56"/>
  <c r="R134" i="46"/>
  <c r="D141" i="61"/>
  <c r="O285" i="46"/>
  <c r="O263" i="46"/>
  <c r="M13" i="61" s="1"/>
  <c r="S13" i="61" s="1"/>
  <c r="D3" i="54"/>
  <c r="B175" i="63"/>
  <c r="R410" i="46"/>
  <c r="L73" i="46"/>
  <c r="K99" i="61" s="1"/>
  <c r="B79" i="56"/>
  <c r="R390" i="46"/>
  <c r="D201" i="61"/>
  <c r="O195" i="46"/>
  <c r="M28" i="60" s="1"/>
  <c r="L35" i="46"/>
  <c r="D11" i="56"/>
  <c r="R60" i="46"/>
  <c r="L293" i="46"/>
  <c r="R394" i="46"/>
  <c r="E34" i="59"/>
  <c r="K258" i="46"/>
  <c r="N535" i="46"/>
  <c r="L11" i="46"/>
  <c r="S28" i="46"/>
  <c r="L547" i="46"/>
  <c r="L53" i="46"/>
  <c r="E22" i="55"/>
  <c r="B161" i="63"/>
  <c r="L394" i="46"/>
  <c r="E15" i="63"/>
  <c r="L332" i="46"/>
  <c r="R407" i="46"/>
  <c r="R322" i="46"/>
  <c r="O69" i="46"/>
  <c r="M178" i="62" s="1"/>
  <c r="R219" i="46"/>
  <c r="D43" i="56"/>
  <c r="O588" i="46"/>
  <c r="M185" i="59" s="1"/>
  <c r="S348" i="46"/>
  <c r="C46" i="61"/>
  <c r="D6" i="63"/>
  <c r="C39" i="59"/>
  <c r="L409" i="46"/>
  <c r="K154" i="56" s="1"/>
  <c r="P154" i="56" s="1"/>
  <c r="E131" i="62"/>
  <c r="D178" i="63"/>
  <c r="K142" i="46"/>
  <c r="L45" i="46"/>
  <c r="K26" i="60" s="1"/>
  <c r="C193" i="56"/>
  <c r="L333" i="46"/>
  <c r="C38" i="58"/>
  <c r="L262" i="46"/>
  <c r="L131" i="46"/>
  <c r="N341" i="46"/>
  <c r="D135" i="63"/>
  <c r="K415" i="46"/>
  <c r="O561" i="46"/>
  <c r="D155" i="61"/>
  <c r="B106" i="56"/>
  <c r="R234" i="46"/>
  <c r="D185" i="56"/>
  <c r="R323" i="46"/>
  <c r="D41" i="56"/>
  <c r="O478" i="46"/>
  <c r="M71" i="61" s="1"/>
  <c r="R71" i="61" s="1"/>
  <c r="O77" i="46"/>
  <c r="C180" i="56"/>
  <c r="O487" i="46"/>
  <c r="L130" i="46"/>
  <c r="K75" i="61" s="1"/>
  <c r="N75" i="61" s="1"/>
  <c r="C47" i="63"/>
  <c r="R366" i="46"/>
  <c r="R494" i="46"/>
  <c r="D60" i="56"/>
  <c r="O507" i="46"/>
  <c r="L431" i="46"/>
  <c r="R344" i="46"/>
  <c r="L392" i="46"/>
  <c r="K78" i="61" s="1"/>
  <c r="N78" i="61" s="1"/>
  <c r="L549" i="46"/>
  <c r="D139" i="63"/>
  <c r="S303" i="46"/>
  <c r="K275" i="46"/>
  <c r="O244" i="46"/>
  <c r="M29" i="60" s="1"/>
  <c r="O163" i="46"/>
  <c r="D136" i="56"/>
  <c r="K64" i="46"/>
  <c r="E19" i="63"/>
  <c r="R320" i="46"/>
  <c r="O488" i="46"/>
  <c r="M48" i="58" s="1"/>
  <c r="S48" i="58" s="1"/>
  <c r="L509" i="46"/>
  <c r="B38" i="61"/>
  <c r="L287" i="46"/>
  <c r="N315" i="46"/>
  <c r="L8" i="46"/>
  <c r="K218" i="46"/>
  <c r="S477" i="46"/>
  <c r="R109" i="46"/>
  <c r="R55" i="46"/>
  <c r="O190" i="46"/>
  <c r="R232" i="46"/>
  <c r="C68" i="59"/>
  <c r="D65" i="56"/>
  <c r="K132" i="46"/>
  <c r="R565" i="46"/>
  <c r="O570" i="46"/>
  <c r="D112" i="62"/>
  <c r="O431" i="46"/>
  <c r="L240" i="46"/>
  <c r="S598" i="46"/>
  <c r="R145" i="46"/>
  <c r="S556" i="46"/>
  <c r="D2" i="58"/>
  <c r="C20" i="63"/>
  <c r="R423" i="46"/>
  <c r="O403" i="46"/>
  <c r="D41" i="55"/>
  <c r="L326" i="46"/>
  <c r="B113" i="56"/>
  <c r="N452" i="46"/>
  <c r="L196" i="46"/>
  <c r="B163" i="56"/>
  <c r="K459" i="46"/>
  <c r="N460" i="46"/>
  <c r="R547" i="46"/>
  <c r="E98" i="63"/>
  <c r="S73" i="46"/>
  <c r="R599" i="46"/>
  <c r="D133" i="56"/>
  <c r="B56" i="56"/>
  <c r="D158" i="63"/>
  <c r="E160" i="61"/>
  <c r="D152" i="63"/>
  <c r="L15" i="46"/>
  <c r="R427" i="46"/>
  <c r="D20" i="56"/>
  <c r="R156" i="46"/>
  <c r="O200" i="46"/>
  <c r="M156" i="62" s="1"/>
  <c r="B85" i="62"/>
  <c r="L211" i="46"/>
  <c r="R129" i="46"/>
  <c r="L47" i="46"/>
  <c r="B120" i="56"/>
  <c r="R20" i="46"/>
  <c r="L552" i="46"/>
  <c r="R285" i="46"/>
  <c r="K561" i="46"/>
  <c r="O473" i="46"/>
  <c r="R369" i="46"/>
  <c r="L155" i="46"/>
  <c r="K126" i="56" s="1"/>
  <c r="D211" i="56"/>
  <c r="K203" i="46"/>
  <c r="B13" i="59"/>
  <c r="K112" i="46"/>
  <c r="O32" i="46"/>
  <c r="M51" i="58" s="1"/>
  <c r="S51" i="58" s="1"/>
  <c r="C51" i="58"/>
  <c r="B129" i="63"/>
  <c r="R28" i="46"/>
  <c r="E23" i="63"/>
  <c r="O22" i="46"/>
  <c r="M107" i="61" s="1"/>
  <c r="O166" i="46"/>
  <c r="B111" i="63"/>
  <c r="D182" i="63"/>
  <c r="L459" i="46"/>
  <c r="L317" i="46"/>
  <c r="C12" i="54"/>
  <c r="B6" i="65"/>
  <c r="O268" i="46"/>
  <c r="L28" i="46"/>
  <c r="L442" i="46"/>
  <c r="L254" i="46"/>
  <c r="K141" i="59" s="1"/>
  <c r="N39" i="46"/>
  <c r="R284" i="46"/>
  <c r="R110" i="46"/>
  <c r="L594" i="46"/>
  <c r="K239" i="46"/>
  <c r="O109" i="46"/>
  <c r="N349" i="46"/>
  <c r="L297" i="46"/>
  <c r="E4" i="61"/>
  <c r="R3" i="46"/>
  <c r="C116" i="59"/>
  <c r="R151" i="46"/>
  <c r="B108" i="62"/>
  <c r="L516" i="46"/>
  <c r="C94" i="56"/>
  <c r="K513" i="46"/>
  <c r="D46" i="63"/>
  <c r="C133" i="56"/>
  <c r="R70" i="46"/>
  <c r="B146" i="63"/>
  <c r="E6" i="65"/>
  <c r="S375" i="46"/>
  <c r="C35" i="56"/>
  <c r="B70" i="56"/>
  <c r="B41" i="58"/>
  <c r="B29" i="56"/>
  <c r="C18" i="55"/>
  <c r="O313" i="46"/>
  <c r="M69" i="61" s="1"/>
  <c r="Q69" i="61" s="1"/>
  <c r="B180" i="56"/>
  <c r="E183" i="63"/>
  <c r="E200" i="56"/>
  <c r="L556" i="46"/>
  <c r="K80" i="61" s="1"/>
  <c r="P80" i="61" s="1"/>
  <c r="C16" i="64"/>
  <c r="K552" i="46"/>
  <c r="O302" i="46"/>
  <c r="M5" i="78" s="1"/>
  <c r="E22" i="63"/>
  <c r="B122" i="56"/>
  <c r="B140" i="63"/>
  <c r="R436" i="46"/>
  <c r="N63" i="46"/>
  <c r="L167" i="46"/>
  <c r="K91" i="61" s="1"/>
  <c r="L321" i="46"/>
  <c r="B11" i="64"/>
  <c r="D58" i="56"/>
  <c r="L481" i="46"/>
  <c r="K160" i="59" s="1"/>
  <c r="K489" i="46"/>
  <c r="N299" i="46"/>
  <c r="O289" i="46"/>
  <c r="E126" i="62"/>
  <c r="O405" i="46"/>
  <c r="N197" i="46"/>
  <c r="E5" i="64"/>
  <c r="B3" i="64"/>
  <c r="C207" i="56"/>
  <c r="R205" i="46"/>
  <c r="B43" i="63"/>
  <c r="K44" i="46"/>
  <c r="S261" i="46"/>
  <c r="B179" i="56"/>
  <c r="R441" i="46"/>
  <c r="E68" i="59"/>
  <c r="D183" i="56"/>
  <c r="O84" i="46"/>
  <c r="N592" i="46"/>
  <c r="B139" i="63"/>
  <c r="E178" i="63"/>
  <c r="C126" i="62"/>
  <c r="L97" i="46"/>
  <c r="R511" i="46"/>
  <c r="B35" i="63"/>
  <c r="L226" i="46"/>
  <c r="D59" i="61"/>
  <c r="C124" i="63"/>
  <c r="R191" i="46"/>
  <c r="K161" i="46"/>
  <c r="L110" i="46"/>
  <c r="D210" i="56"/>
  <c r="E12" i="63"/>
  <c r="C92" i="62"/>
  <c r="L298" i="46"/>
  <c r="B13" i="56"/>
  <c r="R261" i="46"/>
  <c r="K127" i="56"/>
  <c r="C126" i="63"/>
  <c r="O366" i="46"/>
  <c r="K429" i="46"/>
  <c r="L41" i="46"/>
  <c r="R22" i="46"/>
  <c r="S547" i="46"/>
  <c r="N430" i="46"/>
  <c r="K47" i="60"/>
  <c r="K521" i="46"/>
  <c r="L472" i="46"/>
  <c r="L579" i="46"/>
  <c r="C55" i="56"/>
  <c r="C14" i="65"/>
  <c r="O587" i="46"/>
  <c r="M145" i="59" s="1"/>
  <c r="D57" i="61"/>
  <c r="S109" i="46"/>
  <c r="S60" i="46"/>
  <c r="D139" i="56"/>
  <c r="S264" i="46"/>
  <c r="N58" i="46"/>
  <c r="K23" i="60"/>
  <c r="N23" i="60" s="1"/>
  <c r="B8" i="59"/>
  <c r="O131" i="46"/>
  <c r="E21" i="59"/>
  <c r="L566" i="46"/>
  <c r="K24" i="61" s="1"/>
  <c r="O24" i="61" s="1"/>
  <c r="C53" i="62"/>
  <c r="K438" i="46"/>
  <c r="R160" i="46"/>
  <c r="O343" i="46"/>
  <c r="M112" i="56" s="1"/>
  <c r="S112" i="56" s="1"/>
  <c r="L412" i="46"/>
  <c r="R577" i="46"/>
  <c r="D171" i="56"/>
  <c r="D46" i="61"/>
  <c r="E4" i="54"/>
  <c r="R580" i="46"/>
  <c r="O181" i="46"/>
  <c r="O225" i="46"/>
  <c r="M44" i="55" s="1"/>
  <c r="Q44" i="55" s="1"/>
  <c r="R326" i="46"/>
  <c r="E83" i="56"/>
  <c r="C199" i="61"/>
  <c r="B63" i="63"/>
  <c r="O562" i="46"/>
  <c r="M139" i="56" s="1"/>
  <c r="S139" i="56" s="1"/>
  <c r="B91" i="63"/>
  <c r="E16" i="56"/>
  <c r="D33" i="55"/>
  <c r="N534" i="46"/>
  <c r="K509" i="46"/>
  <c r="L477" i="46"/>
  <c r="K58" i="46"/>
  <c r="R118" i="46"/>
  <c r="R95" i="46"/>
  <c r="K250" i="46"/>
  <c r="R94" i="46"/>
  <c r="D4" i="60"/>
  <c r="C35" i="59"/>
  <c r="C7" i="55"/>
  <c r="L493" i="46"/>
  <c r="K23" i="61" s="1"/>
  <c r="P23" i="61" s="1"/>
  <c r="S502" i="46"/>
  <c r="K110" i="62"/>
  <c r="O110" i="62" s="1"/>
  <c r="C57" i="56"/>
  <c r="D66" i="59"/>
  <c r="D198" i="56"/>
  <c r="S112" i="46"/>
  <c r="N424" i="46"/>
  <c r="B39" i="59"/>
  <c r="O563" i="46"/>
  <c r="M160" i="62" s="1"/>
  <c r="R432" i="46"/>
  <c r="B144" i="56"/>
  <c r="B128" i="63"/>
  <c r="D5" i="58"/>
  <c r="C12" i="56"/>
  <c r="R395" i="46"/>
  <c r="K538" i="46"/>
  <c r="R533" i="46"/>
  <c r="O253" i="46"/>
  <c r="M85" i="58" s="1"/>
  <c r="C178" i="63"/>
  <c r="C4" i="62"/>
  <c r="O348" i="46"/>
  <c r="M136" i="56" s="1"/>
  <c r="S136" i="56" s="1"/>
  <c r="M174" i="63"/>
  <c r="Q174" i="63" s="1"/>
  <c r="C83" i="62"/>
  <c r="R258" i="46"/>
  <c r="K198" i="46"/>
  <c r="D161" i="61"/>
  <c r="O476" i="46"/>
  <c r="N4" i="46"/>
  <c r="O31" i="46"/>
  <c r="K154" i="46"/>
  <c r="S146" i="46"/>
  <c r="B22" i="62"/>
  <c r="O48" i="46"/>
  <c r="D135" i="56"/>
  <c r="L48" i="46"/>
  <c r="B114" i="63"/>
  <c r="D145" i="56"/>
  <c r="S89" i="46"/>
  <c r="C14" i="56"/>
  <c r="B126" i="63"/>
  <c r="O264" i="46"/>
  <c r="S427" i="46"/>
  <c r="B46" i="63"/>
  <c r="S197" i="46"/>
  <c r="K102" i="46"/>
  <c r="D39" i="62"/>
  <c r="L571" i="46"/>
  <c r="C133" i="62"/>
  <c r="E170" i="56"/>
  <c r="R535" i="46"/>
  <c r="L92" i="46"/>
  <c r="R382" i="46"/>
  <c r="D29" i="56"/>
  <c r="E151" i="61"/>
  <c r="R337" i="46"/>
  <c r="B86" i="56"/>
  <c r="E69" i="55"/>
  <c r="D41" i="62"/>
  <c r="R567" i="46"/>
  <c r="N161" i="46"/>
  <c r="E93" i="56"/>
  <c r="D21" i="65"/>
  <c r="R460" i="46"/>
  <c r="L54" i="46"/>
  <c r="K289" i="46"/>
  <c r="O392" i="46"/>
  <c r="M78" i="61" s="1"/>
  <c r="Q78" i="61" s="1"/>
  <c r="S150" i="46"/>
  <c r="O301" i="46"/>
  <c r="M14" i="61" s="1"/>
  <c r="R14" i="61" s="1"/>
  <c r="E50" i="59"/>
  <c r="D11" i="58"/>
  <c r="O414" i="46"/>
  <c r="B19" i="55"/>
  <c r="O80" i="46"/>
  <c r="O329" i="46"/>
  <c r="D46" i="59"/>
  <c r="D8" i="59"/>
  <c r="C139" i="63"/>
  <c r="C173" i="63"/>
  <c r="N29" i="46"/>
  <c r="B5" i="63"/>
  <c r="N278" i="46"/>
  <c r="E19" i="55"/>
  <c r="D98" i="63"/>
  <c r="R340" i="46"/>
  <c r="M111" i="56"/>
  <c r="Q111" i="56" s="1"/>
  <c r="L132" i="46"/>
  <c r="K19" i="61" s="1"/>
  <c r="N19" i="61" s="1"/>
  <c r="S393" i="46"/>
  <c r="C63" i="63"/>
  <c r="E152" i="56"/>
  <c r="L127" i="46"/>
  <c r="R39" i="46"/>
  <c r="L161" i="46"/>
  <c r="E42" i="62"/>
  <c r="D36" i="59"/>
  <c r="L476" i="46"/>
  <c r="B93" i="63"/>
  <c r="R398" i="46"/>
  <c r="E13" i="60"/>
  <c r="B124" i="56"/>
  <c r="D191" i="56"/>
  <c r="D88" i="56"/>
  <c r="K66" i="46"/>
  <c r="E48" i="55"/>
  <c r="B158" i="63"/>
  <c r="L197" i="46"/>
  <c r="N593" i="46"/>
  <c r="N168" i="46"/>
  <c r="B38" i="56"/>
  <c r="D96" i="59"/>
  <c r="O426" i="46"/>
  <c r="M70" i="61" s="1"/>
  <c r="R70" i="61" s="1"/>
  <c r="C116" i="56"/>
  <c r="C60" i="55"/>
  <c r="E82" i="56"/>
  <c r="R8" i="46"/>
  <c r="B123" i="63"/>
  <c r="R73" i="46"/>
  <c r="L538" i="46"/>
  <c r="O101" i="46"/>
  <c r="K529" i="46"/>
  <c r="K495" i="46"/>
  <c r="O173" i="46"/>
  <c r="M43" i="60" s="1"/>
  <c r="K31" i="60"/>
  <c r="D163" i="63"/>
  <c r="C182" i="61"/>
  <c r="E86" i="62"/>
  <c r="R262" i="46"/>
  <c r="C88" i="63"/>
  <c r="N297" i="46"/>
  <c r="B113" i="63"/>
  <c r="B195" i="61"/>
  <c r="C135" i="61"/>
  <c r="L183" i="46"/>
  <c r="S223" i="46"/>
  <c r="L32" i="46"/>
  <c r="K51" i="58" s="1"/>
  <c r="S121" i="46"/>
  <c r="D71" i="61"/>
  <c r="R401" i="46"/>
  <c r="S473" i="46"/>
  <c r="R357" i="46"/>
  <c r="D130" i="56"/>
  <c r="D44" i="63"/>
  <c r="E162" i="61"/>
  <c r="L55" i="46"/>
  <c r="O546" i="46"/>
  <c r="D10" i="60"/>
  <c r="N485" i="46"/>
  <c r="O89" i="46"/>
  <c r="D12" i="63"/>
  <c r="K337" i="46"/>
  <c r="R543" i="46"/>
  <c r="R281" i="46"/>
  <c r="O311" i="46"/>
  <c r="M102" i="61" s="1"/>
  <c r="N427" i="46"/>
  <c r="L452" i="46"/>
  <c r="K167" i="62" s="1"/>
  <c r="K174" i="63"/>
  <c r="N174" i="63" s="1"/>
  <c r="M49" i="58"/>
  <c r="R49" i="58" s="1"/>
  <c r="L193" i="46"/>
  <c r="K88" i="59" s="1"/>
  <c r="N88" i="59" s="1"/>
  <c r="D82" i="63"/>
  <c r="L44" i="46"/>
  <c r="B53" i="63"/>
  <c r="B46" i="59"/>
  <c r="D134" i="63"/>
  <c r="R263" i="46"/>
  <c r="S423" i="46"/>
  <c r="L367" i="46"/>
  <c r="E111" i="63"/>
  <c r="C35" i="58"/>
  <c r="D121" i="62"/>
  <c r="D147" i="63"/>
  <c r="B16" i="56"/>
  <c r="O261" i="46"/>
  <c r="N532" i="46"/>
  <c r="B135" i="63"/>
  <c r="B4" i="64"/>
  <c r="D55" i="56"/>
  <c r="B118" i="62"/>
  <c r="O76" i="46"/>
  <c r="R274" i="46"/>
  <c r="R130" i="46"/>
  <c r="B185" i="61"/>
  <c r="L337" i="46"/>
  <c r="K77" i="61" s="1"/>
  <c r="N77" i="61" s="1"/>
  <c r="B135" i="62"/>
  <c r="D37" i="56"/>
  <c r="B176" i="56"/>
  <c r="N290" i="46"/>
  <c r="S117" i="46"/>
  <c r="E142" i="56"/>
  <c r="S313" i="46"/>
  <c r="S116" i="46"/>
  <c r="O223" i="46"/>
  <c r="K386" i="46"/>
  <c r="L589" i="46"/>
  <c r="C55" i="63"/>
  <c r="D15" i="54"/>
  <c r="N11" i="46"/>
  <c r="D103" i="63"/>
  <c r="B180" i="63"/>
  <c r="R298" i="46"/>
  <c r="E50" i="62"/>
  <c r="R478" i="46"/>
  <c r="C148" i="63"/>
  <c r="K594" i="46"/>
  <c r="L137" i="46"/>
  <c r="K44" i="58" s="1"/>
  <c r="N44" i="58" s="1"/>
  <c r="B37" i="63"/>
  <c r="C134" i="56"/>
  <c r="R579" i="46"/>
  <c r="R202" i="46"/>
  <c r="L180" i="46"/>
  <c r="R461" i="46"/>
  <c r="D34" i="56"/>
  <c r="O284" i="46"/>
  <c r="M150" i="59" s="1"/>
  <c r="R549" i="46"/>
  <c r="L295" i="46"/>
  <c r="D5" i="55"/>
  <c r="D101" i="56"/>
  <c r="E132" i="56"/>
  <c r="S320" i="46"/>
  <c r="E190" i="61"/>
  <c r="R157" i="46"/>
  <c r="S587" i="46"/>
  <c r="K133" i="59"/>
  <c r="N133" i="59" s="1"/>
  <c r="L328" i="46"/>
  <c r="L159" i="46"/>
  <c r="E94" i="56"/>
  <c r="E107" i="63"/>
  <c r="N66" i="46"/>
  <c r="L66" i="46"/>
  <c r="K10" i="61" s="1"/>
  <c r="K210" i="46"/>
  <c r="L322" i="46"/>
  <c r="K149" i="62" s="1"/>
  <c r="R539" i="46"/>
  <c r="O41" i="46"/>
  <c r="L388" i="46"/>
  <c r="K86" i="61" s="1"/>
  <c r="N285" i="46"/>
  <c r="L50" i="46"/>
  <c r="R594" i="46"/>
  <c r="K50" i="46"/>
  <c r="L148" i="46"/>
  <c r="K143" i="56" s="1"/>
  <c r="N143" i="56" s="1"/>
  <c r="K2" i="78"/>
  <c r="B11" i="55"/>
  <c r="L158" i="46"/>
  <c r="E74" i="62"/>
  <c r="L277" i="46"/>
  <c r="K149" i="59" s="1"/>
  <c r="R509" i="46"/>
  <c r="D21" i="56"/>
  <c r="E122" i="56"/>
  <c r="B186" i="56"/>
  <c r="O367" i="46"/>
  <c r="R63" i="46"/>
  <c r="S548" i="46"/>
  <c r="C64" i="55"/>
  <c r="L407" i="46"/>
  <c r="D181" i="63"/>
  <c r="E19" i="54"/>
  <c r="E202" i="56"/>
  <c r="O204" i="46"/>
  <c r="S79" i="46"/>
  <c r="K49" i="58"/>
  <c r="P49" i="58" s="1"/>
  <c r="B138" i="56"/>
  <c r="E105" i="63"/>
  <c r="C6" i="59"/>
  <c r="K484" i="46"/>
  <c r="B8" i="65"/>
  <c r="D59" i="59"/>
  <c r="O345" i="46"/>
  <c r="K329" i="46"/>
  <c r="R419" i="46"/>
  <c r="C162" i="63"/>
  <c r="E211" i="56"/>
  <c r="R356" i="46"/>
  <c r="O145" i="46"/>
  <c r="M107" i="62" s="1"/>
  <c r="Q107" i="62" s="1"/>
  <c r="R299" i="46"/>
  <c r="L582" i="46"/>
  <c r="C49" i="63"/>
  <c r="K576" i="46"/>
  <c r="E177" i="63"/>
  <c r="C199" i="56"/>
  <c r="E28" i="58"/>
  <c r="D149" i="56"/>
  <c r="C29" i="61"/>
  <c r="B10" i="55"/>
  <c r="K334" i="46"/>
  <c r="E210" i="56"/>
  <c r="R150" i="46"/>
  <c r="E154" i="63"/>
  <c r="C156" i="63"/>
  <c r="O155" i="46"/>
  <c r="M126" i="56" s="1"/>
  <c r="S126" i="56" s="1"/>
  <c r="N123" i="46"/>
  <c r="E35" i="55"/>
  <c r="O97" i="46"/>
  <c r="K213" i="46"/>
  <c r="L153" i="46"/>
  <c r="O207" i="46"/>
  <c r="K13" i="46"/>
  <c r="R254" i="46"/>
  <c r="B105" i="56"/>
  <c r="O465" i="46"/>
  <c r="B100" i="63"/>
  <c r="L408" i="46"/>
  <c r="K111" i="61" s="1"/>
  <c r="O52" i="46"/>
  <c r="L554" i="46"/>
  <c r="S126" i="46"/>
  <c r="L504" i="46"/>
  <c r="R534" i="46"/>
  <c r="B118" i="63"/>
  <c r="K14" i="46"/>
  <c r="M85" i="61"/>
  <c r="D65" i="61"/>
  <c r="L309" i="46"/>
  <c r="B134" i="63"/>
  <c r="B160" i="56"/>
  <c r="O87" i="46"/>
  <c r="C170" i="56"/>
  <c r="D13" i="62"/>
  <c r="L432" i="46"/>
  <c r="K190" i="62" s="1"/>
  <c r="D6" i="58"/>
  <c r="E71" i="63"/>
  <c r="D92" i="62"/>
  <c r="O548" i="46"/>
  <c r="M112" i="62" s="1"/>
  <c r="Q112" i="62" s="1"/>
  <c r="S163" i="46"/>
  <c r="R333" i="46"/>
  <c r="E148" i="61"/>
  <c r="R248" i="46"/>
  <c r="E141" i="63"/>
  <c r="R589" i="46"/>
  <c r="L65" i="46"/>
  <c r="S304" i="46"/>
  <c r="D137" i="56"/>
  <c r="D98" i="62"/>
  <c r="S411" i="46"/>
  <c r="B71" i="55"/>
  <c r="K394" i="46"/>
  <c r="C3" i="56"/>
  <c r="D147" i="56"/>
  <c r="R377" i="46"/>
  <c r="B147" i="56"/>
  <c r="B152" i="61"/>
  <c r="R442" i="46"/>
  <c r="D63" i="59"/>
  <c r="D165" i="61"/>
  <c r="R490" i="46"/>
  <c r="K312" i="46"/>
  <c r="N403" i="46"/>
  <c r="O430" i="46"/>
  <c r="M102" i="62" s="1"/>
  <c r="R102" i="62" s="1"/>
  <c r="O252" i="46"/>
  <c r="M77" i="55" s="1"/>
  <c r="S11" i="46"/>
  <c r="C126" i="56"/>
  <c r="K333" i="46"/>
  <c r="R498" i="46"/>
  <c r="E53" i="55"/>
  <c r="L398" i="46"/>
  <c r="B35" i="59"/>
  <c r="C47" i="62"/>
  <c r="D167" i="56"/>
  <c r="O56" i="46"/>
  <c r="M106" i="62" s="1"/>
  <c r="R106" i="62" s="1"/>
  <c r="N602" i="46"/>
  <c r="N255" i="46"/>
  <c r="K146" i="46"/>
  <c r="L349" i="46"/>
  <c r="K145" i="56" s="1"/>
  <c r="O145" i="56" s="1"/>
  <c r="D151" i="56"/>
  <c r="S203" i="46"/>
  <c r="S603" i="46"/>
  <c r="N200" i="46"/>
  <c r="L128" i="46"/>
  <c r="R350" i="46"/>
  <c r="N565" i="46"/>
  <c r="S110" i="46"/>
  <c r="E64" i="56"/>
  <c r="E19" i="62"/>
  <c r="C203" i="56"/>
  <c r="E34" i="63"/>
  <c r="D101" i="62"/>
  <c r="R29" i="46"/>
  <c r="C14" i="63"/>
  <c r="E43" i="56"/>
  <c r="R512" i="46"/>
  <c r="O593" i="46"/>
  <c r="M88" i="61" s="1"/>
  <c r="C125" i="62"/>
  <c r="B61" i="62"/>
  <c r="C165" i="56"/>
  <c r="C134" i="61"/>
  <c r="E35" i="56"/>
  <c r="O482" i="46"/>
  <c r="S169" i="46"/>
  <c r="L535" i="46"/>
  <c r="N126" i="46"/>
  <c r="E175" i="56"/>
  <c r="K249" i="46"/>
  <c r="N245" i="46"/>
  <c r="C144" i="56"/>
  <c r="B64" i="63"/>
  <c r="D79" i="56"/>
  <c r="O150" i="46"/>
  <c r="E16" i="58"/>
  <c r="B29" i="63"/>
  <c r="C112" i="62"/>
  <c r="C34" i="55"/>
  <c r="L238" i="46"/>
  <c r="K37" i="60" s="1"/>
  <c r="B142" i="56"/>
  <c r="C191" i="56"/>
  <c r="E128" i="63"/>
  <c r="O564" i="46"/>
  <c r="M105" i="61" s="1"/>
  <c r="B28" i="56"/>
  <c r="C85" i="56"/>
  <c r="C57" i="58"/>
  <c r="O194" i="46"/>
  <c r="D124" i="56"/>
  <c r="L112" i="46"/>
  <c r="R259" i="46"/>
  <c r="N27" i="46"/>
  <c r="N536" i="46"/>
  <c r="S45" i="46"/>
  <c r="C104" i="63"/>
  <c r="B103" i="63"/>
  <c r="K300" i="46"/>
  <c r="O307" i="46"/>
  <c r="K359" i="46"/>
  <c r="E159" i="56"/>
  <c r="D102" i="56"/>
  <c r="C18" i="58"/>
  <c r="L587" i="46"/>
  <c r="K145" i="59" s="1"/>
  <c r="K417" i="46"/>
  <c r="O24" i="46"/>
  <c r="N260" i="46"/>
  <c r="N147" i="46"/>
  <c r="O299" i="46"/>
  <c r="D62" i="58"/>
  <c r="R378" i="46"/>
  <c r="L491" i="46"/>
  <c r="N274" i="46"/>
  <c r="O172" i="46"/>
  <c r="M140" i="59" s="1"/>
  <c r="S281" i="46"/>
  <c r="R465" i="46"/>
  <c r="B110" i="56"/>
  <c r="C21" i="63"/>
  <c r="L177" i="46"/>
  <c r="B78" i="56"/>
  <c r="R516" i="46"/>
  <c r="N8" i="46"/>
  <c r="L610" i="46"/>
  <c r="B154" i="63"/>
  <c r="N100" i="46"/>
  <c r="L503" i="46"/>
  <c r="K345" i="46"/>
  <c r="C8" i="60"/>
  <c r="B69" i="56"/>
  <c r="O573" i="46"/>
  <c r="D157" i="63"/>
  <c r="R146" i="46"/>
  <c r="L324" i="46"/>
  <c r="D90" i="56"/>
  <c r="O462" i="46"/>
  <c r="B71" i="61"/>
  <c r="D7" i="55"/>
  <c r="O164" i="46"/>
  <c r="L508" i="46"/>
  <c r="B84" i="63"/>
  <c r="K268" i="46"/>
  <c r="R65" i="46"/>
  <c r="E117" i="56"/>
  <c r="N16" i="46"/>
  <c r="D35" i="55"/>
  <c r="R212" i="46"/>
  <c r="L468" i="46"/>
  <c r="K79" i="61" s="1"/>
  <c r="O79" i="61" s="1"/>
  <c r="C122" i="56"/>
  <c r="R451" i="46"/>
  <c r="E43" i="63"/>
  <c r="S250" i="46"/>
  <c r="L561" i="46"/>
  <c r="S566" i="46"/>
  <c r="B183" i="63"/>
  <c r="N235" i="46"/>
  <c r="B49" i="55"/>
  <c r="O258" i="46"/>
  <c r="M165" i="59" s="1"/>
  <c r="D172" i="61"/>
  <c r="L236" i="46"/>
  <c r="N553" i="46"/>
  <c r="O370" i="46"/>
  <c r="B61" i="58"/>
  <c r="R79" i="46"/>
  <c r="B92" i="56"/>
  <c r="R540" i="46"/>
  <c r="O547" i="46"/>
  <c r="N52" i="46"/>
  <c r="B49" i="63"/>
  <c r="O124" i="46"/>
  <c r="M116" i="62" s="1"/>
  <c r="S116" i="62" s="1"/>
  <c r="K215" i="46"/>
  <c r="O30" i="46"/>
  <c r="D121" i="61"/>
  <c r="B83" i="63"/>
  <c r="B12" i="63"/>
  <c r="D200" i="56"/>
  <c r="N556" i="46"/>
  <c r="L157" i="46"/>
  <c r="K331" i="46"/>
  <c r="R97" i="46"/>
  <c r="K197" i="46"/>
  <c r="R555" i="46"/>
  <c r="O491" i="46"/>
  <c r="K2" i="46"/>
  <c r="S22" i="46"/>
  <c r="L278" i="46"/>
  <c r="K190" i="59" s="1"/>
  <c r="O551" i="46"/>
  <c r="M64" i="61" s="1"/>
  <c r="E12" i="61"/>
  <c r="C117" i="56"/>
  <c r="R584" i="46"/>
  <c r="O489" i="46"/>
  <c r="M16" i="61" s="1"/>
  <c r="R16" i="61" s="1"/>
  <c r="C130" i="63"/>
  <c r="C45" i="56"/>
  <c r="B199" i="56"/>
  <c r="E29" i="56"/>
  <c r="O220" i="46"/>
  <c r="K471" i="46"/>
  <c r="N183" i="46"/>
  <c r="L562" i="46"/>
  <c r="K139" i="56" s="1"/>
  <c r="N139" i="56" s="1"/>
  <c r="N211" i="46"/>
  <c r="L151" i="46"/>
  <c r="K36" i="60" s="1"/>
  <c r="B167" i="61"/>
  <c r="B133" i="63"/>
  <c r="C23" i="65"/>
  <c r="B55" i="56"/>
  <c r="C93" i="63"/>
  <c r="L194" i="46"/>
  <c r="S251" i="46"/>
  <c r="C139" i="61"/>
  <c r="C9" i="58"/>
  <c r="C123" i="62"/>
  <c r="C209" i="56"/>
  <c r="C104" i="56"/>
  <c r="O406" i="46"/>
  <c r="E88" i="56"/>
  <c r="M112" i="61"/>
  <c r="L391" i="46"/>
  <c r="E17" i="61"/>
  <c r="C14" i="59"/>
  <c r="D22" i="55"/>
  <c r="R486" i="46"/>
  <c r="R476" i="46"/>
  <c r="O37" i="46"/>
  <c r="L117" i="46"/>
  <c r="D83" i="56"/>
  <c r="O153" i="46"/>
  <c r="S429" i="46"/>
  <c r="C85" i="59"/>
  <c r="B121" i="61"/>
  <c r="C26" i="58"/>
  <c r="D49" i="56"/>
  <c r="R267" i="46"/>
  <c r="S147" i="46"/>
  <c r="E112" i="63"/>
  <c r="C9" i="54"/>
  <c r="O50" i="46"/>
  <c r="E50" i="63"/>
  <c r="B68" i="56"/>
  <c r="E137" i="56"/>
  <c r="L467" i="46"/>
  <c r="N563" i="46"/>
  <c r="K48" i="46"/>
  <c r="C151" i="63"/>
  <c r="K167" i="46"/>
  <c r="L523" i="46"/>
  <c r="K40" i="58" s="1"/>
  <c r="P40" i="58" s="1"/>
  <c r="R141" i="46"/>
  <c r="C40" i="62"/>
  <c r="B21" i="63"/>
  <c r="S108" i="46"/>
  <c r="E138" i="56"/>
  <c r="L568" i="46"/>
  <c r="K120" i="62" s="1"/>
  <c r="N120" i="62" s="1"/>
  <c r="E72" i="55"/>
  <c r="O92" i="46"/>
  <c r="L20" i="46"/>
  <c r="K18" i="61" s="1"/>
  <c r="N18" i="61" s="1"/>
  <c r="L220" i="46"/>
  <c r="B110" i="62"/>
  <c r="R343" i="46"/>
  <c r="N65" i="46"/>
  <c r="K370" i="46"/>
  <c r="B54" i="63"/>
  <c r="C175" i="56"/>
  <c r="C119" i="62"/>
  <c r="O61" i="46"/>
  <c r="M83" i="58" s="1"/>
  <c r="C4" i="54"/>
  <c r="L225" i="46"/>
  <c r="K44" i="55" s="1"/>
  <c r="N44" i="55" s="1"/>
  <c r="C136" i="63"/>
  <c r="K95" i="61"/>
  <c r="B32" i="63"/>
  <c r="E143" i="56"/>
  <c r="E195" i="56"/>
  <c r="C15" i="56"/>
  <c r="L212" i="46"/>
  <c r="O387" i="46"/>
  <c r="L570" i="46"/>
  <c r="K130" i="46"/>
  <c r="O14" i="46"/>
  <c r="M90" i="59" s="1"/>
  <c r="Q90" i="59" s="1"/>
  <c r="S367" i="46"/>
  <c r="C121" i="63"/>
  <c r="L251" i="46"/>
  <c r="L531" i="46"/>
  <c r="K24" i="54" s="1"/>
  <c r="B122" i="63"/>
  <c r="D162" i="63"/>
  <c r="R190" i="46"/>
  <c r="D173" i="56"/>
  <c r="R562" i="46"/>
  <c r="R161" i="46"/>
  <c r="D67" i="59"/>
  <c r="D61" i="56"/>
  <c r="O577" i="46"/>
  <c r="E191" i="56"/>
  <c r="O113" i="46"/>
  <c r="D23" i="54"/>
  <c r="L181" i="46"/>
  <c r="S260" i="46"/>
  <c r="O566" i="46"/>
  <c r="M24" i="61" s="1"/>
  <c r="S24" i="61" s="1"/>
  <c r="E31" i="59"/>
  <c r="O398" i="46"/>
  <c r="C20" i="59"/>
  <c r="E114" i="56"/>
  <c r="L528" i="46"/>
  <c r="K184" i="59" s="1"/>
  <c r="N459" i="46"/>
  <c r="B149" i="56"/>
  <c r="E71" i="62"/>
  <c r="B3" i="66"/>
  <c r="R373" i="46"/>
  <c r="O341" i="46"/>
  <c r="C99" i="56"/>
  <c r="E176" i="56"/>
  <c r="O509" i="46"/>
  <c r="O143" i="46"/>
  <c r="R348" i="46"/>
  <c r="O297" i="46"/>
  <c r="C6" i="65"/>
  <c r="B172" i="56"/>
  <c r="L487" i="46"/>
  <c r="B37" i="56"/>
  <c r="O60" i="46"/>
  <c r="M131" i="59" s="1"/>
  <c r="R321" i="46"/>
  <c r="K340" i="46"/>
  <c r="L425" i="46"/>
  <c r="D92" i="56"/>
  <c r="O440" i="46"/>
  <c r="B184" i="63"/>
  <c r="O63" i="46"/>
  <c r="R564" i="46"/>
  <c r="B101" i="56"/>
  <c r="D7" i="65"/>
  <c r="O72" i="46"/>
  <c r="D60" i="63"/>
  <c r="S370" i="46"/>
  <c r="R77" i="46"/>
  <c r="S559" i="46"/>
  <c r="B6" i="63"/>
  <c r="S416" i="46"/>
  <c r="O256" i="46"/>
  <c r="E121" i="61"/>
  <c r="C37" i="61"/>
  <c r="D175" i="61"/>
  <c r="E85" i="63"/>
  <c r="K38" i="46"/>
  <c r="O147" i="46"/>
  <c r="K317" i="46"/>
  <c r="E121" i="56"/>
  <c r="C107" i="63"/>
  <c r="C187" i="56"/>
  <c r="S218" i="46"/>
  <c r="S461" i="46"/>
  <c r="O236" i="46"/>
  <c r="C16" i="58"/>
  <c r="L372" i="46"/>
  <c r="K582" i="46"/>
  <c r="R359" i="46"/>
  <c r="D159" i="56"/>
  <c r="E45" i="61"/>
  <c r="B47" i="59"/>
  <c r="E42" i="56"/>
  <c r="N378" i="46"/>
  <c r="L494" i="46"/>
  <c r="K170" i="46"/>
  <c r="O212" i="46"/>
  <c r="N374" i="46"/>
  <c r="R420" i="46"/>
  <c r="D14" i="54"/>
  <c r="B7" i="65"/>
  <c r="D162" i="61"/>
  <c r="N310" i="46"/>
  <c r="K539" i="46"/>
  <c r="R217" i="46"/>
  <c r="E75" i="62"/>
  <c r="N373" i="46"/>
  <c r="O393" i="46"/>
  <c r="R128" i="46"/>
  <c r="B202" i="61"/>
  <c r="K413" i="46"/>
  <c r="B41" i="63"/>
  <c r="S563" i="46"/>
  <c r="K346" i="46"/>
  <c r="O424" i="46"/>
  <c r="L366" i="46"/>
  <c r="E19" i="56"/>
  <c r="C86" i="63"/>
  <c r="C116" i="63"/>
  <c r="D40" i="58"/>
  <c r="E149" i="63"/>
  <c r="L544" i="46"/>
  <c r="K97" i="61" s="1"/>
  <c r="D23" i="62"/>
  <c r="N492" i="46"/>
  <c r="B135" i="61"/>
  <c r="C112" i="56"/>
  <c r="D209" i="56"/>
  <c r="R426" i="46"/>
  <c r="L578" i="46"/>
  <c r="L350" i="46"/>
  <c r="K202" i="56" s="1"/>
  <c r="S405" i="46"/>
  <c r="O581" i="46"/>
  <c r="N173" i="46"/>
  <c r="N561" i="46"/>
  <c r="E38" i="56"/>
  <c r="E48" i="58"/>
  <c r="O64" i="46"/>
  <c r="B23" i="61"/>
  <c r="L393" i="46"/>
  <c r="L70" i="46"/>
  <c r="K42" i="60" s="1"/>
  <c r="D99" i="63"/>
  <c r="D35" i="56"/>
  <c r="D88" i="62"/>
  <c r="O423" i="46"/>
  <c r="S148" i="46"/>
  <c r="K427" i="46"/>
  <c r="N240" i="46"/>
  <c r="E36" i="58"/>
  <c r="D45" i="56"/>
  <c r="K452" i="46"/>
  <c r="L122" i="46"/>
  <c r="L259" i="46"/>
  <c r="O167" i="46"/>
  <c r="M91" i="61" s="1"/>
  <c r="R310" i="46"/>
  <c r="B64" i="58"/>
  <c r="L116" i="46"/>
  <c r="L536" i="46"/>
  <c r="K72" i="61" s="1"/>
  <c r="N72" i="61" s="1"/>
  <c r="O321" i="46"/>
  <c r="B15" i="56"/>
  <c r="L264" i="46"/>
  <c r="R58" i="46"/>
  <c r="C65" i="58"/>
  <c r="C90" i="62"/>
  <c r="B64" i="62"/>
  <c r="R37" i="46"/>
  <c r="O105" i="46"/>
  <c r="M148" i="59" s="1"/>
  <c r="M23" i="60"/>
  <c r="S23" i="60" s="1"/>
  <c r="E138" i="63"/>
  <c r="R522" i="46"/>
  <c r="L34" i="46"/>
  <c r="B14" i="58"/>
  <c r="O53" i="46"/>
  <c r="N529" i="46"/>
  <c r="E40" i="58"/>
  <c r="E28" i="62"/>
  <c r="C50" i="55"/>
  <c r="L124" i="46"/>
  <c r="K116" i="62" s="1"/>
  <c r="R10" i="46"/>
  <c r="O461" i="46"/>
  <c r="O217" i="46"/>
  <c r="B138" i="61"/>
  <c r="O349" i="46"/>
  <c r="M145" i="56" s="1"/>
  <c r="Q145" i="56" s="1"/>
  <c r="R603" i="46"/>
  <c r="C153" i="63"/>
  <c r="S311" i="46"/>
  <c r="O508" i="46"/>
  <c r="D54" i="55"/>
  <c r="R169" i="46"/>
  <c r="C84" i="62"/>
  <c r="L499" i="46"/>
  <c r="O251" i="46"/>
  <c r="B36" i="62"/>
  <c r="R53" i="46"/>
  <c r="L426" i="46"/>
  <c r="K70" i="61" s="1"/>
  <c r="O70" i="61" s="1"/>
  <c r="B61" i="56"/>
  <c r="D57" i="56"/>
  <c r="D119" i="63"/>
  <c r="D183" i="63"/>
  <c r="D191" i="61"/>
  <c r="S340" i="46"/>
  <c r="L522" i="46"/>
  <c r="O518" i="46"/>
  <c r="S193" i="46"/>
  <c r="E119" i="56"/>
  <c r="R252" i="46"/>
  <c r="S554" i="46"/>
  <c r="D16" i="61"/>
  <c r="R207" i="46"/>
  <c r="C37" i="58"/>
  <c r="O308" i="46"/>
  <c r="M46" i="55" s="1"/>
  <c r="R46" i="55" s="1"/>
  <c r="C113" i="63"/>
  <c r="C110" i="63"/>
  <c r="O137" i="46"/>
  <c r="M44" i="58" s="1"/>
  <c r="R44" i="58" s="1"/>
  <c r="N382" i="46"/>
  <c r="R181" i="46"/>
  <c r="N202" i="46"/>
  <c r="O294" i="46"/>
  <c r="R311" i="46"/>
  <c r="L61" i="46"/>
  <c r="K83" i="58" s="1"/>
  <c r="B197" i="61"/>
  <c r="L2" i="46"/>
  <c r="B96" i="56"/>
  <c r="C80" i="56"/>
  <c r="O464" i="46"/>
  <c r="N587" i="46"/>
  <c r="O282" i="46"/>
  <c r="K501" i="46"/>
  <c r="O594" i="46"/>
  <c r="S442" i="46"/>
  <c r="R501" i="46"/>
  <c r="K436" i="46"/>
  <c r="N31" i="46"/>
  <c r="S139" i="46"/>
  <c r="B15" i="58"/>
  <c r="L563" i="46"/>
  <c r="K160" i="62" s="1"/>
  <c r="E8" i="66"/>
  <c r="N76" i="46"/>
  <c r="D16" i="65"/>
  <c r="B58" i="56"/>
  <c r="B42" i="56"/>
  <c r="C32" i="62"/>
  <c r="K93" i="46"/>
  <c r="N572" i="46"/>
  <c r="B52" i="63"/>
  <c r="C40" i="59"/>
  <c r="O93" i="46"/>
  <c r="M35" i="60" s="1"/>
  <c r="R405" i="46"/>
  <c r="R126" i="46"/>
  <c r="O408" i="46"/>
  <c r="M111" i="61" s="1"/>
  <c r="K553" i="46"/>
  <c r="L399" i="46"/>
  <c r="K407" i="46"/>
  <c r="B50" i="59"/>
  <c r="K404" i="46"/>
  <c r="E18" i="58"/>
  <c r="E48" i="63"/>
  <c r="N194" i="46"/>
  <c r="O576" i="46"/>
  <c r="K171" i="46"/>
  <c r="S158" i="46"/>
  <c r="L310" i="46"/>
  <c r="D112" i="56"/>
  <c r="C143" i="56"/>
  <c r="B147" i="63"/>
  <c r="N112" i="46"/>
  <c r="B195" i="56"/>
  <c r="L4" i="46"/>
  <c r="E174" i="56"/>
  <c r="E41" i="56"/>
  <c r="O189" i="46"/>
  <c r="M76" i="61" s="1"/>
  <c r="Q76" i="61" s="1"/>
  <c r="S496" i="46"/>
  <c r="O538" i="46"/>
  <c r="E34" i="56"/>
  <c r="S568" i="46"/>
  <c r="K547" i="46"/>
  <c r="L299" i="46"/>
  <c r="O499" i="46"/>
  <c r="C18" i="62"/>
  <c r="B115" i="62"/>
  <c r="C152" i="63"/>
  <c r="D39" i="59"/>
  <c r="K412" i="46"/>
  <c r="E116" i="61"/>
  <c r="B85" i="59"/>
  <c r="R57" i="46"/>
  <c r="B27" i="59"/>
  <c r="N117" i="46"/>
  <c r="L315" i="46"/>
  <c r="K21" i="61" s="1"/>
  <c r="N21" i="61" s="1"/>
  <c r="C122" i="61"/>
  <c r="B8" i="63"/>
  <c r="M119" i="62"/>
  <c r="Q119" i="62" s="1"/>
  <c r="D128" i="62"/>
  <c r="B54" i="58"/>
  <c r="O49" i="46"/>
  <c r="L378" i="46"/>
  <c r="K130" i="56" s="1"/>
  <c r="N130" i="56" s="1"/>
  <c r="C182" i="56"/>
  <c r="S256" i="46"/>
  <c r="R137" i="46"/>
  <c r="C19" i="56"/>
  <c r="E120" i="63"/>
  <c r="E132" i="63"/>
  <c r="L30" i="46"/>
  <c r="L164" i="46"/>
  <c r="R408" i="46"/>
  <c r="D194" i="56"/>
  <c r="N45" i="46"/>
  <c r="O600" i="46"/>
  <c r="O388" i="46"/>
  <c r="M86" i="61" s="1"/>
  <c r="S522" i="46"/>
  <c r="C65" i="55"/>
  <c r="S594" i="46"/>
  <c r="O417" i="46"/>
  <c r="S102" i="46"/>
  <c r="C152" i="61"/>
  <c r="K223" i="46"/>
  <c r="R49" i="46"/>
  <c r="S511" i="46"/>
  <c r="R388" i="46"/>
  <c r="E184" i="56"/>
  <c r="D75" i="56"/>
  <c r="L100" i="46"/>
  <c r="K3" i="65" s="1"/>
  <c r="L109" i="46"/>
  <c r="O303" i="46"/>
  <c r="M101" i="62" s="1"/>
  <c r="R101" i="62" s="1"/>
  <c r="B33" i="61"/>
  <c r="L58" i="46"/>
  <c r="K155" i="59" s="1"/>
  <c r="C132" i="61"/>
  <c r="N13" i="46"/>
  <c r="R230" i="46"/>
  <c r="K164" i="46"/>
  <c r="E71" i="59"/>
  <c r="L10" i="46"/>
  <c r="K74" i="61" s="1"/>
  <c r="P74" i="61" s="1"/>
  <c r="K574" i="46"/>
  <c r="R308" i="46"/>
  <c r="E128" i="61"/>
  <c r="B13" i="60"/>
  <c r="O246" i="46"/>
  <c r="R367" i="46"/>
  <c r="B57" i="56"/>
  <c r="C80" i="61"/>
  <c r="E130" i="56"/>
  <c r="N64" i="46"/>
  <c r="D9" i="64"/>
  <c r="E90" i="56"/>
  <c r="D84" i="59"/>
  <c r="R101" i="46"/>
  <c r="C64" i="56"/>
  <c r="L560" i="46"/>
  <c r="K73" i="58" s="1"/>
  <c r="N324" i="46"/>
  <c r="C108" i="63"/>
  <c r="O333" i="46"/>
  <c r="R142" i="46"/>
  <c r="B85" i="63"/>
  <c r="C69" i="59"/>
  <c r="L123" i="46"/>
  <c r="R148" i="46"/>
  <c r="K414" i="46"/>
  <c r="L69" i="46"/>
  <c r="K178" i="62" s="1"/>
  <c r="R256" i="46"/>
  <c r="C31" i="63"/>
  <c r="C21" i="65"/>
  <c r="E173" i="56"/>
  <c r="O160" i="46"/>
  <c r="B98" i="56"/>
  <c r="K349" i="46"/>
  <c r="C56" i="63"/>
  <c r="S232" i="46"/>
  <c r="E125" i="61"/>
  <c r="L290" i="46"/>
  <c r="K46" i="58" s="1"/>
  <c r="N46" i="58" s="1"/>
  <c r="R12" i="46"/>
  <c r="O191" i="46"/>
  <c r="M92" i="61" s="1"/>
  <c r="O36" i="46"/>
  <c r="B30" i="61"/>
  <c r="L16" i="46"/>
  <c r="C66" i="63"/>
  <c r="E181" i="63"/>
  <c r="R45" i="46"/>
  <c r="D85" i="56"/>
  <c r="E31" i="63"/>
  <c r="N163" i="46"/>
  <c r="K411" i="46"/>
  <c r="R32" i="46"/>
  <c r="D176" i="63"/>
  <c r="R289" i="46"/>
  <c r="K259" i="46"/>
  <c r="R195" i="46"/>
  <c r="O11" i="46"/>
  <c r="K281" i="46"/>
  <c r="R393" i="46"/>
  <c r="C19" i="63"/>
  <c r="B177" i="63"/>
  <c r="E7" i="54"/>
  <c r="B22" i="56"/>
  <c r="D56" i="56"/>
  <c r="L247" i="46"/>
  <c r="K108" i="62" s="1"/>
  <c r="O108" i="62" s="1"/>
  <c r="D119" i="61"/>
  <c r="D122" i="63"/>
  <c r="L485" i="46"/>
  <c r="R17" i="46"/>
  <c r="S431" i="46"/>
  <c r="B90" i="56"/>
  <c r="K89" i="46"/>
  <c r="O35" i="46"/>
  <c r="S421" i="46"/>
  <c r="L102" i="46"/>
  <c r="S124" i="46"/>
  <c r="R89" i="46"/>
  <c r="R194" i="46"/>
  <c r="C172" i="63"/>
  <c r="R50" i="46"/>
  <c r="S468" i="46"/>
  <c r="D99" i="56"/>
  <c r="D142" i="61"/>
  <c r="R292" i="46"/>
  <c r="B133" i="61"/>
  <c r="D52" i="63"/>
  <c r="D15" i="60"/>
  <c r="L404" i="46"/>
  <c r="B80" i="63"/>
  <c r="D128" i="56"/>
  <c r="B30" i="55"/>
  <c r="D98" i="56"/>
  <c r="C60" i="59"/>
  <c r="L129" i="46"/>
  <c r="K193" i="46"/>
  <c r="E193" i="56"/>
  <c r="O432" i="46"/>
  <c r="M190" i="62" s="1"/>
  <c r="E21" i="56"/>
  <c r="L492" i="46"/>
  <c r="K7" i="61" s="1"/>
  <c r="N7" i="61" s="1"/>
  <c r="N53" i="46"/>
  <c r="R116" i="46"/>
  <c r="L303" i="46"/>
  <c r="K101" i="62" s="1"/>
  <c r="P101" i="62" s="1"/>
  <c r="E103" i="56"/>
  <c r="C100" i="59"/>
  <c r="C7" i="58"/>
  <c r="O556" i="46"/>
  <c r="M80" i="61" s="1"/>
  <c r="S80" i="61" s="1"/>
  <c r="E89" i="56"/>
  <c r="E135" i="56"/>
  <c r="R203" i="46"/>
  <c r="L74" i="46"/>
  <c r="K162" i="62" s="1"/>
  <c r="L191" i="46"/>
  <c r="K92" i="61" s="1"/>
  <c r="K274" i="46"/>
  <c r="B25" i="59"/>
  <c r="C163" i="63"/>
  <c r="R546" i="46"/>
  <c r="S55" i="46"/>
  <c r="N407" i="46"/>
  <c r="D184" i="63"/>
  <c r="R2" i="46"/>
  <c r="D81" i="61"/>
  <c r="E27" i="63"/>
  <c r="D187" i="56"/>
  <c r="R270" i="46"/>
  <c r="K35" i="46"/>
  <c r="K101" i="46"/>
  <c r="S204" i="46"/>
  <c r="O517" i="46"/>
  <c r="M111" i="62" s="1"/>
  <c r="R111" i="62" s="1"/>
  <c r="K51" i="46"/>
  <c r="C25" i="63"/>
  <c r="O278" i="46"/>
  <c r="M190" i="59" s="1"/>
  <c r="R16" i="46"/>
  <c r="C98" i="62"/>
  <c r="B57" i="63"/>
  <c r="R592" i="46"/>
  <c r="D119" i="56"/>
  <c r="R328" i="46"/>
  <c r="N169" i="46"/>
  <c r="O598" i="46"/>
  <c r="K22" i="46"/>
  <c r="R64" i="46"/>
  <c r="K285" i="46"/>
  <c r="O463" i="46"/>
  <c r="O395" i="46"/>
  <c r="M6" i="78" s="1"/>
  <c r="E2" i="59"/>
  <c r="N564" i="46"/>
  <c r="D64" i="63"/>
  <c r="L548" i="46"/>
  <c r="K112" i="62" s="1"/>
  <c r="N112" i="62" s="1"/>
  <c r="L18" i="46"/>
  <c r="D152" i="61"/>
  <c r="C153" i="56"/>
  <c r="B22" i="54"/>
  <c r="B5" i="60"/>
  <c r="L497" i="46"/>
  <c r="K7" i="78" s="1"/>
  <c r="E134" i="63"/>
  <c r="S464" i="46"/>
  <c r="L261" i="46"/>
  <c r="B6" i="64"/>
  <c r="L375" i="46"/>
  <c r="O112" i="46"/>
  <c r="K55" i="46"/>
  <c r="C181" i="61"/>
  <c r="R532" i="46"/>
  <c r="R481" i="46"/>
  <c r="C100" i="63"/>
  <c r="L342" i="46"/>
  <c r="O27" i="46"/>
  <c r="M114" i="62" s="1"/>
  <c r="Q114" i="62" s="1"/>
  <c r="C141" i="63"/>
  <c r="N262" i="46"/>
  <c r="R204" i="46"/>
  <c r="K260" i="46"/>
  <c r="N429" i="46"/>
  <c r="L160" i="46"/>
  <c r="C27" i="56"/>
  <c r="L171" i="46"/>
  <c r="K179" i="62" s="1"/>
  <c r="K252" i="46"/>
  <c r="E52" i="55"/>
  <c r="O121" i="46"/>
  <c r="L588" i="46"/>
  <c r="K185" i="59" s="1"/>
  <c r="E148" i="63"/>
  <c r="L213" i="46"/>
  <c r="D30" i="56"/>
  <c r="C110" i="56"/>
  <c r="C135" i="56"/>
  <c r="C106" i="56"/>
  <c r="S315" i="46"/>
  <c r="E11" i="56"/>
  <c r="E2" i="55"/>
  <c r="C64" i="58"/>
  <c r="L591" i="46"/>
  <c r="K33" i="60" s="1"/>
  <c r="L235" i="46"/>
  <c r="D184" i="56"/>
  <c r="N472" i="46"/>
  <c r="D11" i="60"/>
  <c r="R544" i="46"/>
  <c r="S552" i="46"/>
  <c r="O295" i="46"/>
  <c r="S581" i="46"/>
  <c r="E150" i="56"/>
  <c r="E3" i="56"/>
  <c r="O372" i="46"/>
  <c r="L507" i="46"/>
  <c r="D22" i="54"/>
  <c r="R14" i="46"/>
  <c r="L284" i="46"/>
  <c r="K150" i="59" s="1"/>
  <c r="S145" i="46"/>
  <c r="B14" i="59"/>
  <c r="D106" i="56"/>
  <c r="E110" i="63"/>
  <c r="B86" i="63"/>
  <c r="L373" i="46"/>
  <c r="N366" i="46"/>
  <c r="C161" i="63"/>
  <c r="B168" i="61"/>
  <c r="K543" i="46"/>
  <c r="B40" i="63"/>
  <c r="C8" i="63"/>
  <c r="O66" i="46"/>
  <c r="M10" i="61" s="1"/>
  <c r="Q10" i="61" s="1"/>
  <c r="O415" i="46"/>
  <c r="M39" i="60" s="1"/>
  <c r="R155" i="46"/>
  <c r="R400" i="46"/>
  <c r="O110" i="46"/>
  <c r="C129" i="63"/>
  <c r="L551" i="46"/>
  <c r="K64" i="61" s="1"/>
  <c r="E204" i="56"/>
  <c r="R591" i="46"/>
  <c r="C46" i="63"/>
  <c r="R214" i="46"/>
  <c r="B7" i="56"/>
  <c r="L219" i="46"/>
  <c r="L294" i="46"/>
  <c r="K207" i="46"/>
  <c r="L464" i="46"/>
  <c r="C23" i="58"/>
  <c r="L223" i="46"/>
  <c r="E187" i="56"/>
  <c r="C7" i="64"/>
  <c r="R327" i="46"/>
  <c r="K416" i="46"/>
  <c r="L434" i="46"/>
  <c r="E79" i="63"/>
  <c r="L39" i="46"/>
  <c r="K171" i="63" s="1"/>
  <c r="O171" i="63" s="1"/>
  <c r="E77" i="62"/>
  <c r="O100" i="46"/>
  <c r="M3" i="65" s="1"/>
  <c r="E8" i="63"/>
  <c r="D42" i="63"/>
  <c r="R554" i="46"/>
  <c r="O495" i="46"/>
  <c r="M152" i="59" s="1"/>
  <c r="N323" i="46"/>
  <c r="L59" i="46"/>
  <c r="K66" i="61" s="1"/>
  <c r="C147" i="56"/>
  <c r="E36" i="59"/>
  <c r="S297" i="46"/>
  <c r="R497" i="46"/>
  <c r="D48" i="63"/>
  <c r="R487" i="46"/>
  <c r="C2" i="54"/>
  <c r="B130" i="56"/>
  <c r="O574" i="46"/>
  <c r="B14" i="54"/>
  <c r="C36" i="56"/>
  <c r="B146" i="56"/>
  <c r="E15" i="65"/>
  <c r="L600" i="46"/>
  <c r="R5" i="46"/>
  <c r="B12" i="56"/>
  <c r="R374" i="46"/>
  <c r="O298" i="46"/>
  <c r="S322" i="46"/>
  <c r="C142" i="63"/>
  <c r="R508" i="46"/>
  <c r="R255" i="46"/>
  <c r="N406" i="46"/>
  <c r="K311" i="46"/>
  <c r="C33" i="55"/>
  <c r="C68" i="62"/>
  <c r="O226" i="46"/>
  <c r="D28" i="58"/>
  <c r="R578" i="46"/>
  <c r="N320" i="46"/>
  <c r="L145" i="46"/>
  <c r="K107" i="62" s="1"/>
  <c r="L461" i="46"/>
  <c r="O39" i="46"/>
  <c r="M171" i="63" s="1"/>
  <c r="S171" i="63" s="1"/>
  <c r="E86" i="56"/>
  <c r="D56" i="63"/>
  <c r="K133" i="46"/>
  <c r="K315" i="46"/>
  <c r="R548" i="46"/>
  <c r="O54" i="46"/>
  <c r="C194" i="56"/>
  <c r="C101" i="56"/>
  <c r="R403" i="46"/>
  <c r="E15" i="64"/>
  <c r="D40" i="55"/>
  <c r="R133" i="46"/>
  <c r="R135" i="46"/>
  <c r="N121" i="46"/>
  <c r="N504" i="46"/>
  <c r="R312" i="46"/>
  <c r="K97" i="46"/>
  <c r="B11" i="56"/>
  <c r="C155" i="61"/>
  <c r="B105" i="62"/>
  <c r="N523" i="46"/>
  <c r="D115" i="62"/>
  <c r="B5" i="56"/>
  <c r="C185" i="56"/>
  <c r="K21" i="46"/>
  <c r="S337" i="46"/>
  <c r="O528" i="46"/>
  <c r="M184" i="59" s="1"/>
  <c r="C71" i="56"/>
  <c r="L592" i="46"/>
  <c r="N277" i="46"/>
  <c r="E121" i="63"/>
  <c r="E12" i="56"/>
  <c r="R127" i="46"/>
  <c r="R468" i="46"/>
  <c r="O215" i="46"/>
  <c r="K356" i="46"/>
  <c r="K299" i="46"/>
  <c r="D131" i="61"/>
  <c r="E46" i="59"/>
  <c r="K57" i="46"/>
  <c r="N415" i="46"/>
  <c r="C70" i="63"/>
  <c r="L473" i="46"/>
  <c r="C144" i="61"/>
  <c r="O2" i="46"/>
  <c r="R587" i="46"/>
  <c r="E21" i="60"/>
  <c r="N109" i="46"/>
  <c r="L229" i="46"/>
  <c r="S5" i="46"/>
  <c r="C146" i="63"/>
  <c r="K173" i="63"/>
  <c r="O173" i="63" s="1"/>
  <c r="S507" i="46"/>
  <c r="O176" i="46"/>
  <c r="M108" i="61" s="1"/>
  <c r="O346" i="46"/>
  <c r="C169" i="56"/>
  <c r="L550" i="46"/>
  <c r="E8" i="54"/>
  <c r="S326" i="46"/>
  <c r="R484" i="46"/>
  <c r="D22" i="58"/>
  <c r="O45" i="46"/>
  <c r="M26" i="60" s="1"/>
  <c r="D50" i="63"/>
  <c r="R180" i="46"/>
  <c r="O180" i="46"/>
  <c r="O116" i="46"/>
  <c r="D116" i="56"/>
  <c r="L302" i="46"/>
  <c r="K5" i="78" s="1"/>
  <c r="D193" i="56"/>
  <c r="C13" i="56"/>
  <c r="B18" i="63"/>
  <c r="O205" i="46"/>
  <c r="E151" i="56"/>
  <c r="E194" i="56"/>
  <c r="D73" i="61"/>
  <c r="N269" i="46"/>
  <c r="E36" i="56"/>
  <c r="E6" i="54"/>
  <c r="K573" i="46"/>
  <c r="R76" i="46"/>
  <c r="R304" i="46"/>
  <c r="C16" i="55"/>
  <c r="K486" i="46"/>
  <c r="E57" i="63"/>
  <c r="D74" i="63"/>
  <c r="C37" i="63"/>
  <c r="R492" i="46"/>
  <c r="B43" i="56"/>
  <c r="O516" i="46"/>
  <c r="B3" i="56"/>
  <c r="O174" i="46"/>
  <c r="C14" i="54"/>
  <c r="E161" i="63"/>
  <c r="L495" i="46"/>
  <c r="K152" i="59" s="1"/>
  <c r="C35" i="55"/>
  <c r="B76" i="62"/>
  <c r="O610" i="46"/>
  <c r="S205" i="46"/>
  <c r="B141" i="63"/>
  <c r="D16" i="56"/>
  <c r="R314" i="46"/>
  <c r="E20" i="65"/>
  <c r="D28" i="56"/>
  <c r="B75" i="56"/>
  <c r="K560" i="46"/>
  <c r="O262" i="46"/>
  <c r="E209" i="56"/>
  <c r="O560" i="46"/>
  <c r="M73" i="58" s="1"/>
  <c r="B20" i="55"/>
  <c r="B40" i="62"/>
  <c r="L316" i="46"/>
  <c r="B193" i="61"/>
  <c r="R244" i="46"/>
  <c r="K73" i="46"/>
  <c r="O202" i="46"/>
  <c r="C43" i="55"/>
  <c r="O555" i="46"/>
  <c r="S31" i="46"/>
  <c r="D12" i="60"/>
  <c r="D124" i="63"/>
  <c r="K565" i="46"/>
  <c r="B110" i="63"/>
  <c r="R131" i="46"/>
  <c r="C56" i="56"/>
  <c r="O472" i="46"/>
  <c r="L27" i="46"/>
  <c r="K114" i="62" s="1"/>
  <c r="P114" i="62" s="1"/>
  <c r="C19" i="58"/>
  <c r="L415" i="46"/>
  <c r="K39" i="60" s="1"/>
  <c r="B125" i="62"/>
  <c r="O260" i="46"/>
  <c r="M117" i="62" s="1"/>
  <c r="Q117" i="62" s="1"/>
  <c r="C169" i="63"/>
  <c r="O452" i="46"/>
  <c r="M167" i="62" s="1"/>
  <c r="K91" i="46"/>
  <c r="E12" i="60"/>
  <c r="B91" i="59"/>
  <c r="O287" i="46"/>
  <c r="B9" i="65"/>
  <c r="O407" i="46"/>
  <c r="D21" i="61"/>
  <c r="L288" i="46"/>
  <c r="O245" i="46"/>
  <c r="M87" i="59"/>
  <c r="S87" i="59" s="1"/>
  <c r="C27" i="62"/>
  <c r="B9" i="58"/>
  <c r="D36" i="56"/>
  <c r="R249" i="46"/>
  <c r="D97" i="62"/>
  <c r="M47" i="55"/>
  <c r="R47" i="55" s="1"/>
  <c r="E84" i="63"/>
  <c r="C196" i="56"/>
  <c r="B4" i="63"/>
  <c r="L423" i="46"/>
  <c r="R277" i="46"/>
  <c r="C102" i="62"/>
  <c r="L252" i="46"/>
  <c r="K77" i="55" s="1"/>
  <c r="O584" i="46"/>
  <c r="R163" i="46"/>
  <c r="R313" i="46"/>
  <c r="O599" i="46"/>
  <c r="N294" i="46"/>
  <c r="D31" i="63"/>
  <c r="S257" i="46"/>
  <c r="D22" i="63"/>
  <c r="O493" i="46"/>
  <c r="M23" i="61" s="1"/>
  <c r="Q23" i="61" s="1"/>
  <c r="D83" i="63"/>
  <c r="E25" i="61"/>
  <c r="R123" i="46"/>
  <c r="N411" i="46"/>
  <c r="B41" i="62"/>
  <c r="C43" i="59"/>
  <c r="L405" i="46"/>
  <c r="N471" i="46"/>
  <c r="N74" i="46"/>
  <c r="O377" i="46"/>
  <c r="S190" i="46"/>
  <c r="C30" i="56"/>
  <c r="E67" i="63"/>
  <c r="R598" i="46"/>
  <c r="R315" i="46"/>
  <c r="L121" i="46"/>
  <c r="S29" i="46"/>
  <c r="C113" i="56"/>
  <c r="L533" i="46"/>
  <c r="K41" i="58" s="1"/>
  <c r="P41" i="58" s="1"/>
  <c r="E54" i="58"/>
  <c r="C48" i="62"/>
  <c r="E153" i="56"/>
  <c r="L512" i="46"/>
  <c r="S51" i="46"/>
  <c r="D195" i="56"/>
  <c r="L200" i="46"/>
  <c r="K156" i="62" s="1"/>
  <c r="B134" i="56"/>
  <c r="O12" i="46"/>
  <c r="E13" i="54"/>
  <c r="B41" i="56"/>
  <c r="C158" i="56"/>
  <c r="O511" i="46"/>
  <c r="N331" i="46"/>
  <c r="L49" i="46"/>
  <c r="E20" i="63"/>
  <c r="R247" i="46"/>
  <c r="N387" i="46"/>
  <c r="E105" i="56"/>
  <c r="D32" i="55"/>
  <c r="D5" i="63"/>
  <c r="L575" i="46"/>
  <c r="B60" i="63"/>
  <c r="E22" i="59"/>
  <c r="E23" i="54"/>
  <c r="O34" i="46"/>
  <c r="N342" i="46"/>
  <c r="D31" i="58"/>
  <c r="N146" i="46"/>
  <c r="O412" i="46"/>
  <c r="N307" i="46"/>
  <c r="R462" i="46"/>
  <c r="K69" i="46"/>
  <c r="D188" i="61"/>
  <c r="B42" i="62"/>
  <c r="E50" i="56"/>
  <c r="E198" i="56"/>
  <c r="N172" i="46"/>
  <c r="R136" i="46"/>
  <c r="B98" i="63"/>
  <c r="D56" i="61"/>
  <c r="D100" i="63"/>
  <c r="N513" i="46"/>
  <c r="B152" i="56"/>
  <c r="O342" i="46"/>
  <c r="E203" i="56"/>
  <c r="C78" i="63"/>
  <c r="L427" i="46"/>
  <c r="K6" i="61" s="1"/>
  <c r="N6" i="61" s="1"/>
  <c r="K310" i="46"/>
  <c r="R257" i="46"/>
  <c r="O136" i="46"/>
  <c r="K533" i="46"/>
  <c r="D19" i="56"/>
  <c r="N288" i="46"/>
  <c r="L244" i="46"/>
  <c r="K29" i="60" s="1"/>
  <c r="R74" i="46"/>
  <c r="B2" i="55"/>
  <c r="K244" i="46"/>
  <c r="R220" i="46"/>
  <c r="E44" i="61"/>
  <c r="D19" i="55"/>
  <c r="D19" i="58"/>
  <c r="L475" i="46"/>
  <c r="K112" i="61" s="1"/>
  <c r="D176" i="61"/>
  <c r="B69" i="63"/>
  <c r="L156" i="46"/>
  <c r="K68" i="58" s="1"/>
  <c r="S412" i="46"/>
  <c r="S475" i="46"/>
  <c r="D24" i="58"/>
  <c r="D148" i="63"/>
  <c r="O582" i="46"/>
  <c r="O567" i="46"/>
  <c r="E78" i="63"/>
  <c r="O4" i="46"/>
  <c r="E18" i="56"/>
  <c r="R251" i="46"/>
  <c r="E80" i="63"/>
  <c r="O391" i="46"/>
  <c r="C13" i="63"/>
  <c r="C131" i="56"/>
  <c r="C89" i="56"/>
  <c r="R269" i="46"/>
  <c r="L387" i="46"/>
  <c r="B6" i="54"/>
  <c r="R54" i="46"/>
  <c r="O170" i="46"/>
  <c r="C8" i="55"/>
  <c r="L214" i="46"/>
  <c r="N393" i="46"/>
  <c r="B91" i="62"/>
  <c r="R103" i="46"/>
  <c r="N244" i="46"/>
  <c r="O322" i="46"/>
  <c r="M149" i="62" s="1"/>
  <c r="C2" i="55"/>
  <c r="L314" i="46"/>
  <c r="N388" i="46"/>
  <c r="K87" i="59"/>
  <c r="P87" i="59" s="1"/>
  <c r="O91" i="46"/>
  <c r="M76" i="55" s="1"/>
  <c r="R31" i="46"/>
  <c r="B20" i="63"/>
  <c r="D13" i="56"/>
  <c r="D150" i="61"/>
  <c r="L382" i="46"/>
  <c r="L482" i="46"/>
  <c r="D15" i="58"/>
  <c r="E7" i="62"/>
  <c r="S301" i="46"/>
  <c r="B127" i="56"/>
  <c r="C82" i="56"/>
  <c r="E108" i="56"/>
  <c r="C76" i="56"/>
  <c r="C50" i="59"/>
  <c r="N479" i="46"/>
  <c r="B84" i="56"/>
  <c r="C185" i="63"/>
  <c r="C83" i="63"/>
  <c r="B189" i="56"/>
  <c r="O139" i="46"/>
  <c r="B17" i="60"/>
  <c r="C18" i="54"/>
  <c r="R572" i="46"/>
  <c r="O320" i="46"/>
  <c r="M94" i="61" s="1"/>
  <c r="E59" i="63"/>
  <c r="D39" i="61"/>
  <c r="D177" i="63"/>
  <c r="E27" i="56"/>
  <c r="N287" i="46"/>
  <c r="E20" i="56"/>
  <c r="D89" i="56"/>
  <c r="K378" i="46"/>
  <c r="E35" i="59"/>
  <c r="O544" i="46"/>
  <c r="M97" i="61" s="1"/>
  <c r="B91" i="56"/>
  <c r="S601" i="46"/>
  <c r="R104" i="46"/>
  <c r="E115" i="56"/>
  <c r="D106" i="63"/>
  <c r="O55" i="46"/>
  <c r="O416" i="46"/>
  <c r="K84" i="46"/>
  <c r="E54" i="63"/>
  <c r="S255" i="46"/>
  <c r="E137" i="61"/>
  <c r="L521" i="46"/>
  <c r="K87" i="61" s="1"/>
  <c r="N434" i="46"/>
  <c r="L234" i="46"/>
  <c r="K602" i="46"/>
  <c r="B42" i="59"/>
  <c r="L511" i="46"/>
  <c r="E10" i="54"/>
  <c r="O141" i="46"/>
  <c r="C4" i="61"/>
  <c r="B77" i="62"/>
  <c r="K374" i="46"/>
  <c r="L304" i="46"/>
  <c r="O234" i="46"/>
  <c r="C22" i="56"/>
  <c r="K472" i="46"/>
  <c r="N224" i="46"/>
  <c r="R499" i="46"/>
  <c r="L105" i="46"/>
  <c r="K148" i="59" s="1"/>
  <c r="S50" i="46"/>
  <c r="C53" i="63"/>
  <c r="S394" i="46"/>
  <c r="B56" i="61"/>
  <c r="R154" i="46"/>
  <c r="S80" i="46"/>
  <c r="L489" i="46"/>
  <c r="K16" i="61" s="1"/>
  <c r="P16" i="61" s="1"/>
  <c r="K599" i="46"/>
  <c r="E118" i="62"/>
  <c r="O510" i="46"/>
  <c r="O235" i="46"/>
  <c r="C44" i="58"/>
  <c r="R520" i="46"/>
  <c r="R300" i="46"/>
  <c r="O490" i="46"/>
  <c r="M32" i="60" s="1"/>
  <c r="E11" i="65"/>
  <c r="O21" i="46"/>
  <c r="C72" i="61"/>
  <c r="K487" i="46"/>
  <c r="B81" i="56"/>
  <c r="E110" i="56"/>
  <c r="K60" i="46"/>
  <c r="B201" i="61"/>
  <c r="B186" i="61"/>
  <c r="K579" i="46"/>
  <c r="O334" i="46"/>
  <c r="M128" i="56" s="1"/>
  <c r="Q128" i="56" s="1"/>
  <c r="N270" i="46"/>
  <c r="C62" i="55"/>
  <c r="E14" i="55"/>
  <c r="S157" i="46"/>
  <c r="C184" i="56"/>
  <c r="B71" i="56"/>
  <c r="R11" i="46"/>
  <c r="L359" i="46"/>
  <c r="K61" i="61" s="1"/>
  <c r="C155" i="56"/>
  <c r="B37" i="61"/>
  <c r="L285" i="46"/>
  <c r="C44" i="56"/>
  <c r="O16" i="46"/>
  <c r="K308" i="46"/>
  <c r="D157" i="61"/>
  <c r="M127" i="56"/>
  <c r="R127" i="56" s="1"/>
  <c r="O591" i="46"/>
  <c r="M33" i="60" s="1"/>
  <c r="D180" i="56"/>
  <c r="R122" i="46"/>
  <c r="L318" i="46"/>
  <c r="R528" i="46"/>
  <c r="B107" i="63"/>
  <c r="B90" i="62"/>
  <c r="R536" i="46"/>
  <c r="C20" i="54"/>
  <c r="N543" i="46"/>
  <c r="R473" i="46"/>
  <c r="E146" i="56"/>
  <c r="B3" i="61"/>
  <c r="O8" i="46"/>
  <c r="E61" i="58"/>
  <c r="S589" i="46"/>
  <c r="N338" i="46"/>
  <c r="D143" i="63"/>
  <c r="L602" i="46"/>
  <c r="K152" i="62" s="1"/>
  <c r="R193" i="46"/>
  <c r="R84" i="46"/>
  <c r="C22" i="59"/>
  <c r="L374" i="46"/>
  <c r="K22" i="61" s="1"/>
  <c r="N22" i="61" s="1"/>
  <c r="C61" i="55"/>
  <c r="D74" i="56"/>
  <c r="L483" i="46"/>
  <c r="K24" i="46"/>
  <c r="L269" i="46"/>
  <c r="K148" i="62" s="1"/>
  <c r="D14" i="56"/>
  <c r="R421" i="46"/>
  <c r="D176" i="56"/>
  <c r="B156" i="56"/>
  <c r="L150" i="46"/>
  <c r="B26" i="56"/>
  <c r="K128" i="46"/>
  <c r="C18" i="60"/>
  <c r="R557" i="46"/>
  <c r="C154" i="56"/>
  <c r="E123" i="63"/>
  <c r="L300" i="46"/>
  <c r="K5" i="61" s="1"/>
  <c r="O5" i="61" s="1"/>
  <c r="L230" i="46"/>
  <c r="R329" i="46"/>
  <c r="D123" i="62"/>
  <c r="O18" i="46"/>
  <c r="E41" i="63"/>
  <c r="E5" i="55"/>
  <c r="O485" i="46"/>
  <c r="D64" i="55"/>
  <c r="B130" i="63"/>
  <c r="R108" i="46"/>
  <c r="E95" i="62"/>
  <c r="C155" i="63"/>
  <c r="D156" i="61"/>
  <c r="L265" i="46"/>
  <c r="C50" i="62"/>
  <c r="L143" i="46"/>
  <c r="O578" i="46"/>
  <c r="C73" i="62"/>
  <c r="R370" i="46"/>
  <c r="O211" i="46"/>
  <c r="E197" i="56"/>
  <c r="B182" i="63"/>
  <c r="S580" i="46"/>
  <c r="C53" i="61"/>
  <c r="D145" i="63"/>
  <c r="R143" i="46"/>
  <c r="R341" i="46"/>
  <c r="D139" i="61"/>
  <c r="S268" i="46"/>
  <c r="E22" i="61"/>
  <c r="O529" i="46"/>
  <c r="M113" i="61" s="1"/>
  <c r="K482" i="46"/>
  <c r="L189" i="46"/>
  <c r="K76" i="61" s="1"/>
  <c r="P76" i="61" s="1"/>
  <c r="D129" i="56"/>
  <c r="O601" i="46"/>
  <c r="M168" i="62" s="1"/>
  <c r="C55" i="62"/>
  <c r="B13" i="63"/>
  <c r="L440" i="46"/>
  <c r="B196" i="61"/>
  <c r="S310" i="46"/>
  <c r="D35" i="63"/>
  <c r="B14" i="56"/>
  <c r="C5" i="54"/>
  <c r="O238" i="46"/>
  <c r="M37" i="60" s="1"/>
  <c r="C83" i="56"/>
  <c r="S47" i="46"/>
  <c r="O94" i="46"/>
  <c r="O531" i="46"/>
  <c r="M24" i="54" s="1"/>
  <c r="D15" i="62"/>
  <c r="C66" i="58"/>
  <c r="E179" i="56"/>
  <c r="D14" i="55"/>
  <c r="K430" i="46"/>
  <c r="E9" i="55"/>
  <c r="O579" i="46"/>
  <c r="D33" i="56"/>
  <c r="E163" i="56"/>
  <c r="R404" i="46"/>
  <c r="K587" i="46"/>
  <c r="R503" i="46"/>
  <c r="N167" i="46"/>
  <c r="B10" i="65"/>
  <c r="S357" i="46"/>
  <c r="S343" i="46"/>
  <c r="D76" i="56"/>
  <c r="R48" i="46"/>
  <c r="L488" i="46"/>
  <c r="K48" i="58" s="1"/>
  <c r="O48" i="58" s="1"/>
  <c r="S186" i="46"/>
  <c r="S144" i="46"/>
  <c r="N600" i="46"/>
  <c r="N94" i="46"/>
  <c r="R102" i="46"/>
  <c r="D104" i="63"/>
  <c r="D149" i="61"/>
  <c r="R551" i="46"/>
  <c r="D22" i="65"/>
  <c r="N254" i="46"/>
  <c r="R223" i="46"/>
  <c r="R425" i="46"/>
  <c r="D33" i="63"/>
  <c r="E23" i="56"/>
  <c r="K72" i="46"/>
  <c r="C2" i="65"/>
  <c r="B67" i="59"/>
  <c r="D53" i="56"/>
  <c r="S578" i="46"/>
  <c r="S234" i="46"/>
  <c r="O434" i="46"/>
  <c r="K12" i="46"/>
  <c r="D203" i="56"/>
  <c r="O197" i="46"/>
  <c r="E135" i="63"/>
  <c r="R397" i="46"/>
  <c r="M133" i="59"/>
  <c r="R133" i="59" s="1"/>
  <c r="D18" i="62"/>
  <c r="L89" i="46"/>
  <c r="L311" i="46"/>
  <c r="K102" i="61" s="1"/>
  <c r="R349" i="46"/>
  <c r="N32" i="46"/>
  <c r="L463" i="46"/>
  <c r="O494" i="46"/>
  <c r="S130" i="46"/>
  <c r="K122" i="46"/>
  <c r="L64" i="46"/>
  <c r="E182" i="63"/>
  <c r="R302" i="46"/>
  <c r="L203" i="46"/>
  <c r="N223" i="46"/>
  <c r="R236" i="46"/>
  <c r="B56" i="63"/>
  <c r="E51" i="55"/>
  <c r="R34" i="46"/>
  <c r="B26" i="62"/>
  <c r="D151" i="63"/>
  <c r="E56" i="58"/>
  <c r="B148" i="61"/>
  <c r="B158" i="56"/>
  <c r="L416" i="46"/>
  <c r="L574" i="46"/>
  <c r="D25" i="59"/>
  <c r="S544" i="46"/>
  <c r="O503" i="46"/>
  <c r="O127" i="46"/>
  <c r="L60" i="46"/>
  <c r="K131" i="59" s="1"/>
  <c r="E125" i="62"/>
  <c r="R139" i="46"/>
  <c r="R246" i="46"/>
  <c r="C93" i="56"/>
  <c r="E70" i="56"/>
  <c r="D86" i="56"/>
  <c r="L345" i="46"/>
  <c r="R518" i="46"/>
  <c r="R93" i="46"/>
  <c r="D20" i="62"/>
  <c r="S329" i="46"/>
  <c r="O326" i="46"/>
  <c r="D177" i="56"/>
  <c r="O29" i="46"/>
  <c r="D14" i="65"/>
  <c r="S308" i="46"/>
  <c r="N510" i="46"/>
  <c r="E151" i="63"/>
  <c r="S248" i="46"/>
  <c r="C176" i="56"/>
  <c r="E201" i="56"/>
  <c r="O471" i="46"/>
  <c r="K314" i="46"/>
  <c r="L323" i="46"/>
  <c r="D27" i="59"/>
  <c r="K589" i="46"/>
  <c r="E123" i="56"/>
  <c r="S229" i="46"/>
  <c r="L224" i="46"/>
  <c r="O269" i="46"/>
  <c r="M148" i="62" s="1"/>
  <c r="L502" i="46"/>
  <c r="E124" i="56"/>
  <c r="D8" i="55"/>
  <c r="R491" i="46"/>
  <c r="C145" i="56"/>
  <c r="K126" i="46"/>
  <c r="D84" i="63"/>
  <c r="N386" i="46"/>
  <c r="L147" i="46"/>
  <c r="S224" i="46"/>
  <c r="O196" i="46"/>
  <c r="E184" i="63"/>
  <c r="N413" i="46"/>
  <c r="B15" i="64"/>
  <c r="O565" i="46"/>
  <c r="O425" i="46"/>
  <c r="C29" i="56"/>
  <c r="O20" i="46"/>
  <c r="M18" i="61" s="1"/>
  <c r="K52" i="46"/>
  <c r="L334" i="46"/>
  <c r="K128" i="56" s="1"/>
  <c r="N128" i="56" s="1"/>
  <c r="R206" i="46"/>
  <c r="R242" i="46"/>
  <c r="N284" i="46"/>
  <c r="B36" i="55"/>
  <c r="E142" i="63"/>
  <c r="R417" i="46"/>
  <c r="C31" i="62"/>
  <c r="S403" i="46"/>
  <c r="L510" i="46"/>
  <c r="S499" i="46"/>
  <c r="O65" i="46"/>
  <c r="O441" i="46"/>
  <c r="M137" i="56" s="1"/>
  <c r="Q137" i="56" s="1"/>
  <c r="D12" i="65"/>
  <c r="O132" i="46"/>
  <c r="M19" i="61" s="1"/>
  <c r="R434" i="46"/>
  <c r="E190" i="56"/>
  <c r="R245" i="46"/>
  <c r="K434" i="46"/>
  <c r="L72" i="46"/>
  <c r="B173" i="61"/>
  <c r="E76" i="59"/>
  <c r="E96" i="63"/>
  <c r="B117" i="56"/>
  <c r="O492" i="46"/>
  <c r="M7" i="61" s="1"/>
  <c r="R7" i="61" s="1"/>
  <c r="K400" i="46"/>
  <c r="E37" i="56"/>
  <c r="O399" i="46"/>
  <c r="L414" i="46"/>
  <c r="K168" i="46"/>
  <c r="D17" i="55"/>
  <c r="L573" i="46"/>
  <c r="B109" i="62"/>
  <c r="N490" i="46"/>
  <c r="L274" i="46"/>
  <c r="S77" i="46"/>
  <c r="D12" i="64"/>
  <c r="O169" i="46"/>
  <c r="D3" i="55"/>
  <c r="L33" i="46"/>
  <c r="K147" i="59" s="1"/>
  <c r="R610" i="46"/>
  <c r="C152" i="56"/>
  <c r="S417" i="46"/>
  <c r="L169" i="46"/>
  <c r="R437" i="46"/>
  <c r="D13" i="63"/>
  <c r="O477" i="46"/>
  <c r="E176" i="63"/>
  <c r="B49" i="56"/>
  <c r="D11" i="63"/>
  <c r="D71" i="56"/>
  <c r="O506" i="46"/>
  <c r="M151" i="62" s="1"/>
  <c r="D7" i="56"/>
  <c r="O257" i="46"/>
  <c r="M84" i="61" s="1"/>
  <c r="S159" i="46"/>
  <c r="S171" i="46"/>
  <c r="D68" i="62"/>
  <c r="L520" i="46"/>
  <c r="C182" i="63"/>
  <c r="S290" i="46"/>
  <c r="L36" i="46"/>
  <c r="B9" i="55"/>
  <c r="C63" i="59"/>
  <c r="R52" i="46"/>
  <c r="L93" i="46"/>
  <c r="K35" i="60" s="1"/>
  <c r="D56" i="55"/>
  <c r="R566" i="46"/>
  <c r="E22" i="65"/>
  <c r="C63" i="62"/>
  <c r="D9" i="63"/>
  <c r="R278" i="46"/>
  <c r="E78" i="56"/>
  <c r="D110" i="63"/>
  <c r="L77" i="46"/>
  <c r="B36" i="56"/>
  <c r="R571" i="46"/>
  <c r="L113" i="46"/>
  <c r="S356" i="46"/>
  <c r="R438" i="46"/>
  <c r="O95" i="46"/>
  <c r="M11" i="61" s="1"/>
  <c r="S11" i="61" s="1"/>
  <c r="L572" i="46"/>
  <c r="O427" i="46"/>
  <c r="M6" i="61" s="1"/>
  <c r="R6" i="61" s="1"/>
  <c r="S246" i="46"/>
  <c r="R290" i="46"/>
  <c r="O549" i="46"/>
  <c r="K31" i="46"/>
  <c r="K557" i="46"/>
  <c r="E128" i="56"/>
  <c r="R324" i="46"/>
  <c r="R197" i="46"/>
  <c r="B194" i="56"/>
  <c r="C163" i="61"/>
  <c r="L346" i="46"/>
  <c r="L174" i="46"/>
  <c r="O309" i="46"/>
  <c r="N337" i="46"/>
  <c r="O224" i="46"/>
  <c r="C133" i="63"/>
  <c r="E8" i="55"/>
  <c r="E100" i="63"/>
  <c r="C143" i="63"/>
  <c r="O229" i="46"/>
  <c r="S440" i="46"/>
  <c r="C102" i="63"/>
  <c r="C32" i="63"/>
  <c r="R529" i="46"/>
  <c r="E11" i="54"/>
  <c r="E103" i="62"/>
  <c r="B16" i="65"/>
  <c r="L263" i="46"/>
  <c r="K13" i="61" s="1"/>
  <c r="O13" i="61" s="1"/>
  <c r="C6" i="55"/>
  <c r="O575" i="46"/>
  <c r="B67" i="55"/>
  <c r="K187" i="62"/>
  <c r="S408" i="46"/>
  <c r="B156" i="63"/>
  <c r="O290" i="46"/>
  <c r="M46" i="58" s="1"/>
  <c r="R46" i="58" s="1"/>
  <c r="B69" i="62"/>
  <c r="K180" i="46"/>
  <c r="K295" i="46"/>
  <c r="E55" i="63"/>
  <c r="E111" i="62"/>
  <c r="R602" i="46"/>
  <c r="K381" i="46"/>
  <c r="O312" i="46"/>
  <c r="E101" i="59"/>
  <c r="E130" i="63"/>
  <c r="N193" i="46"/>
  <c r="D148" i="56"/>
  <c r="L338" i="46"/>
  <c r="K126" i="59" s="1"/>
  <c r="B167" i="56"/>
  <c r="B151" i="63"/>
  <c r="N441" i="46"/>
  <c r="C171" i="56"/>
  <c r="L101" i="46"/>
  <c r="K282" i="46"/>
  <c r="E116" i="56"/>
  <c r="R318" i="46"/>
  <c r="C128" i="56"/>
  <c r="R174" i="46"/>
  <c r="S170" i="46"/>
  <c r="E173" i="63"/>
  <c r="C58" i="56"/>
  <c r="L479" i="46"/>
  <c r="K63" i="61" s="1"/>
  <c r="K16" i="46"/>
  <c r="L301" i="46"/>
  <c r="K14" i="61" s="1"/>
  <c r="N14" i="61" s="1"/>
  <c r="B78" i="63"/>
  <c r="O259" i="46"/>
  <c r="L3" i="46"/>
  <c r="B188" i="56"/>
  <c r="C5" i="58"/>
  <c r="K382" i="46"/>
  <c r="R307" i="46"/>
  <c r="L599" i="46"/>
  <c r="B11" i="63"/>
  <c r="D21" i="58"/>
  <c r="C161" i="56"/>
  <c r="O193" i="46"/>
  <c r="M88" i="59" s="1"/>
  <c r="D27" i="56"/>
  <c r="B48" i="55"/>
  <c r="O130" i="46"/>
  <c r="M75" i="61" s="1"/>
  <c r="Q75" i="61" s="1"/>
  <c r="K145" i="46"/>
  <c r="D62" i="62"/>
  <c r="K390" i="46"/>
  <c r="C6" i="54"/>
  <c r="S400" i="46"/>
  <c r="N36" i="46"/>
  <c r="D47" i="55"/>
  <c r="S36" i="46"/>
  <c r="C129" i="62"/>
  <c r="C3" i="58"/>
  <c r="K118" i="46"/>
  <c r="D9" i="59"/>
  <c r="B42" i="55"/>
  <c r="D6" i="66"/>
  <c r="C185" i="61"/>
  <c r="N478" i="46"/>
  <c r="D8" i="58"/>
  <c r="N568" i="46"/>
  <c r="C59" i="59"/>
  <c r="S538" i="46"/>
  <c r="D18" i="55"/>
  <c r="B170" i="56"/>
  <c r="B183" i="61"/>
  <c r="D7" i="60"/>
  <c r="K123" i="46"/>
  <c r="L172" i="46"/>
  <c r="K140" i="59" s="1"/>
  <c r="D124" i="61"/>
  <c r="C43" i="61"/>
  <c r="B191" i="56"/>
  <c r="S258" i="46"/>
  <c r="E46" i="55"/>
  <c r="D60" i="62"/>
  <c r="E7" i="60"/>
  <c r="B29" i="55"/>
  <c r="N463" i="46"/>
  <c r="C188" i="61"/>
  <c r="C79" i="61"/>
  <c r="R392" i="46"/>
  <c r="K507" i="46"/>
  <c r="N392" i="46"/>
  <c r="K476" i="46"/>
  <c r="C51" i="63"/>
  <c r="E78" i="62"/>
  <c r="E101" i="62"/>
  <c r="K304" i="46"/>
  <c r="B35" i="55"/>
  <c r="D119" i="62"/>
  <c r="B4" i="61"/>
  <c r="C26" i="59"/>
  <c r="E15" i="55"/>
  <c r="N253" i="46"/>
  <c r="E17" i="60"/>
  <c r="D36" i="55"/>
  <c r="C76" i="59"/>
  <c r="S26" i="46"/>
  <c r="B80" i="61"/>
  <c r="D6" i="65"/>
  <c r="B21" i="59"/>
  <c r="E80" i="62"/>
  <c r="B120" i="63"/>
  <c r="N226" i="46"/>
  <c r="D144" i="56"/>
  <c r="K510" i="46"/>
  <c r="S16" i="46"/>
  <c r="D7" i="63"/>
  <c r="E61" i="56"/>
  <c r="L513" i="46"/>
  <c r="K131" i="56" s="1"/>
  <c r="P131" i="56" s="1"/>
  <c r="O254" i="46"/>
  <c r="M141" i="59" s="1"/>
  <c r="R317" i="46"/>
  <c r="L429" i="46"/>
  <c r="K15" i="61" s="1"/>
  <c r="P15" i="61" s="1"/>
  <c r="O397" i="46"/>
  <c r="C39" i="58"/>
  <c r="O275" i="46"/>
  <c r="M38" i="60" s="1"/>
  <c r="D113" i="62"/>
  <c r="D149" i="63"/>
  <c r="N501" i="46"/>
  <c r="C159" i="56"/>
  <c r="C37" i="56"/>
  <c r="O602" i="46"/>
  <c r="M152" i="62" s="1"/>
  <c r="D129" i="62"/>
  <c r="B48" i="63"/>
  <c r="O277" i="46"/>
  <c r="M149" i="59" s="1"/>
  <c r="O331" i="46"/>
  <c r="L441" i="46"/>
  <c r="K137" i="56" s="1"/>
  <c r="P137" i="56" s="1"/>
  <c r="B17" i="54"/>
  <c r="E16" i="55"/>
  <c r="B99" i="56"/>
  <c r="K26" i="46"/>
  <c r="C11" i="63"/>
  <c r="D55" i="62"/>
  <c r="E15" i="62"/>
  <c r="E26" i="63"/>
  <c r="D20" i="60"/>
  <c r="L173" i="46"/>
  <c r="K43" i="60" s="1"/>
  <c r="E24" i="55"/>
  <c r="D58" i="62"/>
  <c r="E43" i="59"/>
  <c r="D160" i="56"/>
  <c r="D14" i="59"/>
  <c r="E74" i="56"/>
  <c r="N416" i="46"/>
  <c r="C87" i="63"/>
  <c r="E32" i="63"/>
  <c r="K549" i="46"/>
  <c r="E13" i="59"/>
  <c r="B108" i="63"/>
  <c r="C89" i="59"/>
  <c r="N591" i="46"/>
  <c r="D68" i="61"/>
  <c r="C77" i="56"/>
  <c r="C67" i="63"/>
  <c r="B35" i="56"/>
  <c r="S27" i="46"/>
  <c r="N548" i="46"/>
  <c r="C30" i="58"/>
  <c r="N47" i="46"/>
  <c r="S274" i="46"/>
  <c r="D8" i="54"/>
  <c r="D96" i="63"/>
  <c r="E146" i="61"/>
  <c r="D40" i="59"/>
  <c r="D7" i="62"/>
  <c r="C121" i="62"/>
  <c r="R471" i="46"/>
  <c r="C29" i="63"/>
  <c r="S401" i="46"/>
  <c r="B154" i="61"/>
  <c r="E43" i="55"/>
  <c r="N442" i="46"/>
  <c r="E129" i="56"/>
  <c r="K563" i="46"/>
  <c r="B13" i="61"/>
  <c r="S342" i="46"/>
  <c r="D66" i="56"/>
  <c r="B46" i="56"/>
  <c r="C7" i="56"/>
  <c r="N462" i="46"/>
  <c r="C37" i="55"/>
  <c r="B69" i="55"/>
  <c r="C77" i="61"/>
  <c r="B45" i="56"/>
  <c r="K564" i="46"/>
  <c r="B124" i="61"/>
  <c r="S399" i="46"/>
  <c r="D50" i="56"/>
  <c r="E161" i="56"/>
  <c r="S63" i="46"/>
  <c r="R381" i="46"/>
  <c r="E22" i="56"/>
  <c r="D199" i="56"/>
  <c r="E28" i="56"/>
  <c r="B23" i="62"/>
  <c r="N181" i="46"/>
  <c r="B153" i="63"/>
  <c r="D34" i="55"/>
  <c r="L248" i="46"/>
  <c r="K20" i="61" s="1"/>
  <c r="K575" i="46"/>
  <c r="E75" i="59"/>
  <c r="L341" i="46"/>
  <c r="L239" i="46"/>
  <c r="K257" i="46"/>
  <c r="D2" i="64"/>
  <c r="S32" i="46"/>
  <c r="C174" i="63"/>
  <c r="E26" i="55"/>
  <c r="E144" i="56"/>
  <c r="S259" i="46"/>
  <c r="E169" i="63"/>
  <c r="D61" i="59"/>
  <c r="S577" i="46"/>
  <c r="S143" i="46"/>
  <c r="C31" i="61"/>
  <c r="D88" i="63"/>
  <c r="L258" i="46"/>
  <c r="K165" i="59" s="1"/>
  <c r="B132" i="63"/>
  <c r="K350" i="46"/>
  <c r="C150" i="61"/>
  <c r="E145" i="56"/>
  <c r="E196" i="61"/>
  <c r="B51" i="56"/>
  <c r="E166" i="61"/>
  <c r="S202" i="46"/>
  <c r="D40" i="63"/>
  <c r="S54" i="46"/>
  <c r="N122" i="46"/>
  <c r="E3" i="61"/>
  <c r="E32" i="56"/>
  <c r="D147" i="61"/>
  <c r="D76" i="63"/>
  <c r="B22" i="55"/>
  <c r="S18" i="46"/>
  <c r="C19" i="54"/>
  <c r="B41" i="55"/>
  <c r="E23" i="62"/>
  <c r="E93" i="62"/>
  <c r="C54" i="58"/>
  <c r="K211" i="46"/>
  <c r="N92" i="46"/>
  <c r="E141" i="61"/>
  <c r="D93" i="62"/>
  <c r="N89" i="46"/>
  <c r="D105" i="63"/>
  <c r="C23" i="61"/>
  <c r="E74" i="59"/>
  <c r="D85" i="59"/>
  <c r="B4" i="54"/>
  <c r="B178" i="56"/>
  <c r="B47" i="62"/>
  <c r="B22" i="61"/>
  <c r="C23" i="63"/>
  <c r="S76" i="46"/>
  <c r="B13" i="55"/>
  <c r="D69" i="63"/>
  <c r="E104" i="56"/>
  <c r="E13" i="55"/>
  <c r="B73" i="61"/>
  <c r="R170" i="46"/>
  <c r="E128" i="62"/>
  <c r="E104" i="63"/>
  <c r="E102" i="56"/>
  <c r="C59" i="63"/>
  <c r="C210" i="56"/>
  <c r="E75" i="56"/>
  <c r="S368" i="46"/>
  <c r="D125" i="56"/>
  <c r="D179" i="56"/>
  <c r="E136" i="56"/>
  <c r="C92" i="59"/>
  <c r="O151" i="46"/>
  <c r="M36" i="60" s="1"/>
  <c r="E41" i="58"/>
  <c r="C139" i="56"/>
  <c r="D175" i="63"/>
  <c r="S244" i="46"/>
  <c r="N576" i="46"/>
  <c r="N367" i="46"/>
  <c r="C146" i="56"/>
  <c r="M129" i="56"/>
  <c r="R129" i="56" s="1"/>
  <c r="E158" i="63"/>
  <c r="L534" i="46"/>
  <c r="L249" i="46"/>
  <c r="K68" i="61" s="1"/>
  <c r="L57" i="46"/>
  <c r="K42" i="58" s="1"/>
  <c r="O42" i="58" s="1"/>
  <c r="N423" i="46"/>
  <c r="S3" i="46"/>
  <c r="B10" i="61"/>
  <c r="D131" i="63"/>
  <c r="C7" i="66"/>
  <c r="C97" i="56"/>
  <c r="E5" i="60"/>
  <c r="C32" i="61"/>
  <c r="N214" i="46"/>
  <c r="B28" i="58"/>
  <c r="E89" i="59"/>
  <c r="B16" i="61"/>
  <c r="B9" i="63"/>
  <c r="D8" i="61"/>
  <c r="K432" i="46"/>
  <c r="E25" i="63"/>
  <c r="O589" i="46"/>
  <c r="C167" i="61"/>
  <c r="C109" i="63"/>
  <c r="C8" i="61"/>
  <c r="C134" i="63"/>
  <c r="E63" i="62"/>
  <c r="N372" i="46"/>
  <c r="B156" i="61"/>
  <c r="N432" i="46"/>
  <c r="C211" i="56"/>
  <c r="S137" i="46"/>
  <c r="E51" i="61"/>
  <c r="S53" i="46"/>
  <c r="C21" i="58"/>
  <c r="S312" i="46"/>
  <c r="C137" i="56"/>
  <c r="D81" i="62"/>
  <c r="S472" i="46"/>
  <c r="E101" i="56"/>
  <c r="C9" i="61"/>
  <c r="D68" i="55"/>
  <c r="S361" i="46"/>
  <c r="O534" i="46"/>
  <c r="N506" i="46"/>
  <c r="D65" i="55"/>
  <c r="B130" i="61"/>
  <c r="B55" i="61"/>
  <c r="B174" i="63"/>
  <c r="C66" i="59"/>
  <c r="D14" i="60"/>
  <c r="O501" i="46"/>
  <c r="C64" i="61"/>
  <c r="C96" i="56"/>
  <c r="D202" i="61"/>
  <c r="L581" i="46"/>
  <c r="M4" i="78"/>
  <c r="E21" i="58"/>
  <c r="S534" i="46"/>
  <c r="K219" i="46"/>
  <c r="O117" i="46"/>
  <c r="M187" i="62"/>
  <c r="R153" i="46"/>
  <c r="E165" i="56"/>
  <c r="L118" i="46"/>
  <c r="K67" i="61" s="1"/>
  <c r="L403" i="46"/>
  <c r="L462" i="46"/>
  <c r="O324" i="46"/>
  <c r="C132" i="56"/>
  <c r="C19" i="60"/>
  <c r="B11" i="62"/>
  <c r="R91" i="46"/>
  <c r="O411" i="46"/>
  <c r="O338" i="46"/>
  <c r="M126" i="59" s="1"/>
  <c r="K580" i="46"/>
  <c r="D91" i="59"/>
  <c r="K37" i="46"/>
  <c r="B47" i="63"/>
  <c r="N375" i="46"/>
  <c r="E51" i="58"/>
  <c r="C49" i="58"/>
  <c r="S66" i="46"/>
  <c r="D15" i="61"/>
  <c r="E152" i="63"/>
  <c r="D102" i="63"/>
  <c r="N394" i="46"/>
  <c r="L144" i="46"/>
  <c r="C197" i="56"/>
  <c r="K288" i="46"/>
  <c r="E163" i="61"/>
  <c r="D132" i="63"/>
  <c r="B12" i="61"/>
  <c r="B39" i="55"/>
  <c r="C184" i="63"/>
  <c r="K220" i="46"/>
  <c r="B173" i="56"/>
  <c r="K483" i="46"/>
  <c r="D25" i="56"/>
  <c r="D10" i="59"/>
  <c r="B17" i="62"/>
  <c r="C51" i="59"/>
  <c r="N412" i="46"/>
  <c r="B7" i="62"/>
  <c r="C31" i="56"/>
  <c r="K324" i="46"/>
  <c r="D6" i="59"/>
  <c r="E164" i="61"/>
  <c r="B27" i="62"/>
  <c r="B5" i="54"/>
  <c r="B14" i="60"/>
  <c r="D169" i="61"/>
  <c r="E14" i="59"/>
  <c r="E64" i="62"/>
  <c r="D146" i="63"/>
  <c r="B74" i="56"/>
  <c r="B75" i="59"/>
  <c r="C89" i="63"/>
  <c r="E33" i="63"/>
  <c r="K398" i="46"/>
  <c r="N18" i="46"/>
  <c r="N308" i="46"/>
  <c r="E131" i="56"/>
  <c r="B51" i="58"/>
  <c r="D8" i="60"/>
  <c r="B19" i="59"/>
  <c r="R183" i="46"/>
  <c r="C22" i="55"/>
  <c r="D4" i="58"/>
  <c r="D197" i="56"/>
  <c r="N24" i="46"/>
  <c r="D96" i="56"/>
  <c r="E91" i="59"/>
  <c r="N160" i="46"/>
  <c r="C86" i="56"/>
  <c r="D182" i="61"/>
  <c r="O146" i="46"/>
  <c r="M147" i="62" s="1"/>
  <c r="R132" i="46"/>
  <c r="R593" i="46"/>
  <c r="C13" i="54"/>
  <c r="K63" i="46"/>
  <c r="L13" i="46"/>
  <c r="N191" i="46"/>
  <c r="O210" i="46"/>
  <c r="B128" i="56"/>
  <c r="L257" i="46"/>
  <c r="K84" i="61" s="1"/>
  <c r="E43" i="58"/>
  <c r="R459" i="46"/>
  <c r="B25" i="62"/>
  <c r="R13" i="46"/>
  <c r="E92" i="62"/>
  <c r="B121" i="56"/>
  <c r="B63" i="56"/>
  <c r="L406" i="46"/>
  <c r="N108" i="46"/>
  <c r="B171" i="56"/>
  <c r="R282" i="46"/>
  <c r="E7" i="66"/>
  <c r="K566" i="46"/>
  <c r="B64" i="59"/>
  <c r="C41" i="59"/>
  <c r="C39" i="56"/>
  <c r="D10" i="62"/>
  <c r="C8" i="59"/>
  <c r="E124" i="62"/>
  <c r="C164" i="61"/>
  <c r="D39" i="55"/>
  <c r="R164" i="46"/>
  <c r="B27" i="61"/>
  <c r="B4" i="59"/>
  <c r="B6" i="61"/>
  <c r="C53" i="56"/>
  <c r="B182" i="56"/>
  <c r="K292" i="46"/>
  <c r="B29" i="58"/>
  <c r="C3" i="54"/>
  <c r="B23" i="60"/>
  <c r="S373" i="46"/>
  <c r="B24" i="62"/>
  <c r="S576" i="46"/>
  <c r="E20" i="55"/>
  <c r="N303" i="46"/>
  <c r="C149" i="63"/>
  <c r="N451" i="46"/>
  <c r="C55" i="61"/>
  <c r="E96" i="56"/>
  <c r="C35" i="61"/>
  <c r="D6" i="55"/>
  <c r="K437" i="46"/>
  <c r="C151" i="56"/>
  <c r="E60" i="55"/>
  <c r="R66" i="46"/>
  <c r="E113" i="56"/>
  <c r="K293" i="46"/>
  <c r="D71" i="55"/>
  <c r="N483" i="46"/>
  <c r="C2" i="64"/>
  <c r="E156" i="63"/>
  <c r="C103" i="62"/>
  <c r="O265" i="46"/>
  <c r="B41" i="61"/>
  <c r="B205" i="56"/>
  <c r="D29" i="59"/>
  <c r="L94" i="46"/>
  <c r="B56" i="58"/>
  <c r="S484" i="46"/>
  <c r="B124" i="62"/>
  <c r="S407" i="46"/>
  <c r="C128" i="62"/>
  <c r="N20" i="46"/>
  <c r="S517" i="46"/>
  <c r="C154" i="63"/>
  <c r="B65" i="56"/>
  <c r="N252" i="46"/>
  <c r="O323" i="46"/>
  <c r="O15" i="46"/>
  <c r="E139" i="56"/>
  <c r="S100" i="46"/>
  <c r="N554" i="46"/>
  <c r="D18" i="65"/>
  <c r="B148" i="63"/>
  <c r="B143" i="56"/>
  <c r="B20" i="56"/>
  <c r="R159" i="46"/>
  <c r="D48" i="58"/>
  <c r="O274" i="46"/>
  <c r="N531" i="46"/>
  <c r="C5" i="56"/>
  <c r="D5" i="65"/>
  <c r="D94" i="62"/>
  <c r="N512" i="46"/>
  <c r="D73" i="59"/>
  <c r="B175" i="61"/>
  <c r="K36" i="46"/>
  <c r="L26" i="46"/>
  <c r="E82" i="63"/>
  <c r="B164" i="56"/>
  <c r="E97" i="62"/>
  <c r="B119" i="63"/>
  <c r="N166" i="46"/>
  <c r="E70" i="61"/>
  <c r="C34" i="63"/>
  <c r="B126" i="56"/>
  <c r="N551" i="46"/>
  <c r="E29" i="63"/>
  <c r="D35" i="61"/>
  <c r="R510" i="46"/>
  <c r="S189" i="46"/>
  <c r="D22" i="56"/>
  <c r="C9" i="65"/>
  <c r="R387" i="46"/>
  <c r="S479" i="46"/>
  <c r="B13" i="62"/>
  <c r="C68" i="55"/>
  <c r="N236" i="46"/>
  <c r="N494" i="46"/>
  <c r="E11" i="63"/>
  <c r="K34" i="46"/>
  <c r="D181" i="61"/>
  <c r="D27" i="55"/>
  <c r="N594" i="46"/>
  <c r="E116" i="59"/>
  <c r="C42" i="59"/>
  <c r="D50" i="59"/>
  <c r="S103" i="46"/>
  <c r="S490" i="46"/>
  <c r="C71" i="61"/>
  <c r="E66" i="55"/>
  <c r="C22" i="61"/>
  <c r="D169" i="56"/>
  <c r="D4" i="56"/>
  <c r="N538" i="46"/>
  <c r="E129" i="61"/>
  <c r="E13" i="64"/>
  <c r="C48" i="58"/>
  <c r="D28" i="62"/>
  <c r="E13" i="61"/>
  <c r="S57" i="46"/>
  <c r="B102" i="63"/>
  <c r="K159" i="46"/>
  <c r="K571" i="46"/>
  <c r="O386" i="46"/>
  <c r="M39" i="58" s="1"/>
  <c r="Q39" i="58" s="1"/>
  <c r="S155" i="46"/>
  <c r="B204" i="56"/>
  <c r="O42" i="46"/>
  <c r="C202" i="56"/>
  <c r="O498" i="46"/>
  <c r="D31" i="56"/>
  <c r="R69" i="46"/>
  <c r="S74" i="46"/>
  <c r="C91" i="56"/>
  <c r="N498" i="46"/>
  <c r="C17" i="64"/>
  <c r="N205" i="46"/>
  <c r="L529" i="46"/>
  <c r="K113" i="61" s="1"/>
  <c r="K377" i="46"/>
  <c r="O572" i="46"/>
  <c r="C38" i="56"/>
  <c r="O159" i="46"/>
  <c r="K568" i="46"/>
  <c r="O543" i="46"/>
  <c r="D109" i="63"/>
  <c r="R33" i="46"/>
  <c r="K290" i="46"/>
  <c r="C178" i="61"/>
  <c r="D6" i="62"/>
  <c r="R38" i="46"/>
  <c r="E2" i="63"/>
  <c r="B196" i="56"/>
  <c r="B88" i="63"/>
  <c r="B68" i="59"/>
  <c r="C75" i="61"/>
  <c r="B48" i="58"/>
  <c r="O70" i="46"/>
  <c r="M42" i="60" s="1"/>
  <c r="E30" i="62"/>
  <c r="C38" i="61"/>
  <c r="N598" i="46"/>
  <c r="D104" i="56"/>
  <c r="E134" i="56"/>
  <c r="E6" i="63"/>
  <c r="B24" i="58"/>
  <c r="B14" i="55"/>
  <c r="B15" i="65"/>
  <c r="K504" i="46"/>
  <c r="C8" i="58"/>
  <c r="B23" i="56"/>
  <c r="C138" i="56"/>
  <c r="C19" i="62"/>
  <c r="C125" i="61"/>
  <c r="C146" i="61"/>
  <c r="E42" i="59"/>
  <c r="E167" i="56"/>
  <c r="N528" i="46"/>
  <c r="D52" i="58"/>
  <c r="S586" i="46"/>
  <c r="D85" i="63"/>
  <c r="S476" i="46"/>
  <c r="C56" i="59"/>
  <c r="S574" i="46"/>
  <c r="N508" i="46"/>
  <c r="E140" i="63"/>
  <c r="C16" i="54"/>
  <c r="E51" i="62"/>
  <c r="L168" i="46"/>
  <c r="K155" i="62" s="1"/>
  <c r="D56" i="58"/>
  <c r="D51" i="55"/>
  <c r="C58" i="59"/>
  <c r="C121" i="61"/>
  <c r="E66" i="58"/>
  <c r="R600" i="46"/>
  <c r="S323" i="46"/>
  <c r="N398" i="46"/>
  <c r="L601" i="46"/>
  <c r="K168" i="62" s="1"/>
  <c r="R472" i="46"/>
  <c r="R224" i="46"/>
  <c r="R44" i="46"/>
  <c r="E60" i="56"/>
  <c r="N420" i="46"/>
  <c r="C64" i="62"/>
  <c r="K516" i="46"/>
  <c r="R166" i="46"/>
  <c r="L37" i="46"/>
  <c r="O381" i="46"/>
  <c r="E15" i="58"/>
  <c r="D15" i="63"/>
  <c r="L292" i="46"/>
  <c r="K38" i="58" s="1"/>
  <c r="N38" i="58" s="1"/>
  <c r="C51" i="56"/>
  <c r="B83" i="59"/>
  <c r="R415" i="46"/>
  <c r="S553" i="46"/>
  <c r="O148" i="46"/>
  <c r="M143" i="56" s="1"/>
  <c r="S143" i="56" s="1"/>
  <c r="D173" i="63"/>
  <c r="R493" i="46"/>
  <c r="O520" i="46"/>
  <c r="D115" i="56"/>
  <c r="D71" i="63"/>
  <c r="D43" i="62"/>
  <c r="D120" i="56"/>
  <c r="E117" i="62"/>
  <c r="E23" i="58"/>
  <c r="B117" i="62"/>
  <c r="S546" i="46"/>
  <c r="B37" i="58"/>
  <c r="B6" i="59"/>
  <c r="S65" i="46"/>
  <c r="B3" i="59"/>
  <c r="S10" i="46"/>
  <c r="E39" i="62"/>
  <c r="S13" i="46"/>
  <c r="C11" i="60"/>
  <c r="E105" i="62"/>
  <c r="E4" i="58"/>
  <c r="B2" i="66"/>
  <c r="D48" i="61"/>
  <c r="B51" i="62"/>
  <c r="E72" i="59"/>
  <c r="D50" i="61"/>
  <c r="D172" i="56"/>
  <c r="D145" i="61"/>
  <c r="N426" i="46"/>
  <c r="C118" i="62"/>
  <c r="C24" i="62"/>
  <c r="B132" i="62"/>
  <c r="D22" i="61"/>
  <c r="S196" i="46"/>
  <c r="C58" i="61"/>
  <c r="D59" i="63"/>
  <c r="E17" i="55"/>
  <c r="B11" i="60"/>
  <c r="E79" i="59"/>
  <c r="N522" i="46"/>
  <c r="S84" i="46"/>
  <c r="B96" i="62"/>
  <c r="E180" i="63"/>
  <c r="C5" i="61"/>
  <c r="D36" i="61"/>
  <c r="C90" i="56"/>
  <c r="C40" i="63"/>
  <c r="C52" i="55"/>
  <c r="O281" i="46"/>
  <c r="M30" i="60" s="1"/>
  <c r="B135" i="56"/>
  <c r="C147" i="63"/>
  <c r="K79" i="46"/>
  <c r="B102" i="56"/>
  <c r="C8" i="54"/>
  <c r="L91" i="46"/>
  <c r="K76" i="55" s="1"/>
  <c r="D82" i="59"/>
  <c r="D190" i="56"/>
  <c r="D47" i="56"/>
  <c r="N34" i="46"/>
  <c r="E144" i="63"/>
  <c r="C129" i="56"/>
  <c r="E4" i="65"/>
  <c r="C15" i="54"/>
  <c r="E13" i="62"/>
  <c r="S241" i="46"/>
  <c r="C4" i="66"/>
  <c r="B26" i="61"/>
  <c r="O13" i="46"/>
  <c r="C129" i="61"/>
  <c r="C6" i="60"/>
  <c r="B66" i="61"/>
  <c r="E159" i="61"/>
  <c r="D24" i="60"/>
  <c r="B23" i="65"/>
  <c r="D18" i="63"/>
  <c r="R504" i="46"/>
  <c r="E33" i="61"/>
  <c r="D3" i="60"/>
  <c r="C36" i="55"/>
  <c r="K392" i="46"/>
  <c r="K298" i="46"/>
  <c r="C22" i="58"/>
  <c r="D52" i="61"/>
  <c r="D38" i="61"/>
  <c r="C74" i="61"/>
  <c r="B13" i="64"/>
  <c r="E156" i="56"/>
  <c r="B199" i="61"/>
  <c r="S161" i="46"/>
  <c r="K251" i="46"/>
  <c r="L565" i="46"/>
  <c r="S21" i="46"/>
  <c r="E108" i="63"/>
  <c r="E83" i="59"/>
  <c r="K116" i="46"/>
  <c r="B12" i="60"/>
  <c r="L56" i="46"/>
  <c r="K106" i="62" s="1"/>
  <c r="D101" i="59"/>
  <c r="N212" i="46"/>
  <c r="C114" i="56"/>
  <c r="E2" i="56"/>
  <c r="C160" i="63"/>
  <c r="E38" i="58"/>
  <c r="D76" i="62"/>
  <c r="D136" i="62"/>
  <c r="C51" i="62"/>
  <c r="D90" i="59"/>
  <c r="B53" i="59"/>
  <c r="D65" i="58"/>
  <c r="B120" i="62"/>
  <c r="B59" i="56"/>
  <c r="O156" i="46"/>
  <c r="M68" i="58" s="1"/>
  <c r="K70" i="46"/>
  <c r="E21" i="55"/>
  <c r="B129" i="61"/>
  <c r="C45" i="62"/>
  <c r="B19" i="65"/>
  <c r="C125" i="63"/>
  <c r="L327" i="46"/>
  <c r="K393" i="46"/>
  <c r="D27" i="63"/>
  <c r="O359" i="46"/>
  <c r="M61" i="61" s="1"/>
  <c r="O533" i="46"/>
  <c r="M41" i="58" s="1"/>
  <c r="R41" i="58" s="1"/>
  <c r="K76" i="46"/>
  <c r="O102" i="46"/>
  <c r="C15" i="63"/>
  <c r="R391" i="46"/>
  <c r="S333" i="46"/>
  <c r="D53" i="62"/>
  <c r="B113" i="62"/>
  <c r="B158" i="61"/>
  <c r="D204" i="56"/>
  <c r="E102" i="62"/>
  <c r="K531" i="46"/>
  <c r="C75" i="63"/>
  <c r="C71" i="59"/>
  <c r="D170" i="61"/>
  <c r="E58" i="55"/>
  <c r="D111" i="62"/>
  <c r="B107" i="56"/>
  <c r="D56" i="59"/>
  <c r="E101" i="63"/>
  <c r="C87" i="59"/>
  <c r="S38" i="46"/>
  <c r="K56" i="46"/>
  <c r="D47" i="58"/>
  <c r="D30" i="62"/>
  <c r="D12" i="58"/>
  <c r="D31" i="55"/>
  <c r="C3" i="66"/>
  <c r="D122" i="62"/>
  <c r="C29" i="58"/>
  <c r="B67" i="63"/>
  <c r="D81" i="63"/>
  <c r="E55" i="58"/>
  <c r="E37" i="59"/>
  <c r="E95" i="59"/>
  <c r="E19" i="65"/>
  <c r="K535" i="46"/>
  <c r="D25" i="60"/>
  <c r="C9" i="66"/>
  <c r="B131" i="61"/>
  <c r="B94" i="63"/>
  <c r="C128" i="63"/>
  <c r="S460" i="46"/>
  <c r="C121" i="56"/>
  <c r="E18" i="61"/>
  <c r="S415" i="46"/>
  <c r="D8" i="62"/>
  <c r="D168" i="61"/>
  <c r="S536" i="46"/>
  <c r="O552" i="46"/>
  <c r="N311" i="46"/>
  <c r="S212" i="46"/>
  <c r="E34" i="61"/>
  <c r="C140" i="56"/>
  <c r="C56" i="58"/>
  <c r="D66" i="55"/>
  <c r="S253" i="46"/>
  <c r="C5" i="59"/>
  <c r="E48" i="59"/>
  <c r="D25" i="62"/>
  <c r="O249" i="46"/>
  <c r="M68" i="61" s="1"/>
  <c r="S549" i="46"/>
  <c r="S321" i="46"/>
  <c r="D77" i="56"/>
  <c r="C13" i="58"/>
  <c r="C128" i="61"/>
  <c r="D82" i="56"/>
  <c r="C27" i="61"/>
  <c r="C117" i="63"/>
  <c r="C57" i="61"/>
  <c r="E107" i="62"/>
  <c r="B36" i="58"/>
  <c r="S438" i="46"/>
  <c r="R586" i="46"/>
  <c r="E127" i="56"/>
  <c r="S309" i="46"/>
  <c r="L76" i="46"/>
  <c r="D45" i="58"/>
  <c r="S217" i="46"/>
  <c r="C160" i="61"/>
  <c r="B159" i="63"/>
  <c r="R4" i="46"/>
  <c r="S94" i="46"/>
  <c r="E4" i="66"/>
  <c r="D22" i="59"/>
  <c r="N546" i="46"/>
  <c r="K421" i="46"/>
  <c r="E78" i="61"/>
  <c r="B37" i="62"/>
  <c r="C115" i="59"/>
  <c r="O385" i="46"/>
  <c r="C117" i="61"/>
  <c r="B77" i="59"/>
  <c r="E67" i="59"/>
  <c r="D46" i="55"/>
  <c r="E24" i="58"/>
  <c r="E6" i="60"/>
  <c r="R424" i="46"/>
  <c r="E36" i="63"/>
  <c r="D114" i="62"/>
  <c r="B164" i="63"/>
  <c r="K277" i="46"/>
  <c r="D115" i="61"/>
  <c r="R173" i="46"/>
  <c r="E82" i="59"/>
  <c r="C46" i="59"/>
  <c r="C69" i="55"/>
  <c r="C28" i="58"/>
  <c r="B65" i="58"/>
  <c r="B65" i="62"/>
  <c r="E26" i="56"/>
  <c r="B134" i="62"/>
  <c r="K248" i="46"/>
  <c r="D126" i="61"/>
  <c r="K503" i="46"/>
  <c r="B104" i="56"/>
  <c r="B32" i="55"/>
  <c r="O410" i="46"/>
  <c r="C13" i="60"/>
  <c r="K11" i="46"/>
  <c r="C201" i="61"/>
  <c r="B127" i="63"/>
  <c r="E118" i="63"/>
  <c r="C52" i="61"/>
  <c r="E96" i="62"/>
  <c r="E67" i="56"/>
  <c r="E23" i="61"/>
  <c r="S177" i="46"/>
  <c r="D13" i="60"/>
  <c r="E60" i="61"/>
  <c r="K506" i="46"/>
  <c r="C60" i="58"/>
  <c r="B144" i="63"/>
  <c r="D7" i="61"/>
  <c r="E38" i="62"/>
  <c r="C6" i="62"/>
  <c r="C45" i="63"/>
  <c r="K332" i="46"/>
  <c r="N186" i="46"/>
  <c r="B52" i="55"/>
  <c r="D25" i="58"/>
  <c r="S231" i="46"/>
  <c r="D10" i="55"/>
  <c r="B174" i="56"/>
  <c r="E135" i="62"/>
  <c r="N409" i="46"/>
  <c r="C115" i="56"/>
  <c r="D21" i="60"/>
  <c r="N481" i="46"/>
  <c r="K129" i="46"/>
  <c r="D6" i="60"/>
  <c r="C38" i="59"/>
  <c r="B129" i="62"/>
  <c r="M110" i="62"/>
  <c r="Q110" i="62" s="1"/>
  <c r="C12" i="62"/>
  <c r="O451" i="46"/>
  <c r="L584" i="46"/>
  <c r="L576" i="46"/>
  <c r="N312" i="46"/>
  <c r="C78" i="56"/>
  <c r="R413" i="46"/>
  <c r="D32" i="61"/>
  <c r="R452" i="46"/>
  <c r="D38" i="63"/>
  <c r="C70" i="56"/>
  <c r="E113" i="63"/>
  <c r="E62" i="59"/>
  <c r="D6" i="61"/>
  <c r="D29" i="55"/>
  <c r="D8" i="63"/>
  <c r="E5" i="59"/>
  <c r="C22" i="54"/>
  <c r="C4" i="59"/>
  <c r="S225" i="46"/>
  <c r="S539" i="46"/>
  <c r="C9" i="56"/>
  <c r="E162" i="63"/>
  <c r="E13" i="58"/>
  <c r="R235" i="46"/>
  <c r="K141" i="56"/>
  <c r="P141" i="56" s="1"/>
  <c r="B86" i="59"/>
  <c r="K598" i="46"/>
  <c r="S382" i="46"/>
  <c r="C160" i="56"/>
  <c r="E49" i="55"/>
  <c r="B19" i="58"/>
  <c r="K395" i="46"/>
  <c r="C24" i="63"/>
  <c r="E59" i="61"/>
  <c r="E57" i="59"/>
  <c r="E2" i="61"/>
  <c r="K27" i="46"/>
  <c r="B5" i="58"/>
  <c r="E15" i="59"/>
  <c r="D39" i="56"/>
  <c r="B44" i="62"/>
  <c r="D7" i="66"/>
  <c r="E157" i="61"/>
  <c r="D59" i="62"/>
  <c r="D57" i="58"/>
  <c r="D134" i="56"/>
  <c r="B5" i="59"/>
  <c r="N404" i="46"/>
  <c r="C47" i="59"/>
  <c r="C20" i="60"/>
  <c r="S294" i="46"/>
  <c r="K528" i="46"/>
  <c r="K442" i="46"/>
  <c r="N313" i="46"/>
  <c r="K121" i="46"/>
  <c r="C118" i="61"/>
  <c r="C69" i="61"/>
  <c r="C191" i="61"/>
  <c r="K264" i="46"/>
  <c r="O479" i="46"/>
  <c r="M63" i="61" s="1"/>
  <c r="R112" i="46"/>
  <c r="E133" i="63"/>
  <c r="L460" i="46"/>
  <c r="C12" i="63"/>
  <c r="O483" i="46"/>
  <c r="O118" i="46"/>
  <c r="M67" i="61" s="1"/>
  <c r="O375" i="46"/>
  <c r="D193" i="61"/>
  <c r="E58" i="59"/>
  <c r="E49" i="63"/>
  <c r="B160" i="63"/>
  <c r="K92" i="46"/>
  <c r="C90" i="63"/>
  <c r="E147" i="63"/>
  <c r="D23" i="65"/>
  <c r="S452" i="46"/>
  <c r="B5" i="55"/>
  <c r="E54" i="59"/>
  <c r="B20" i="61"/>
  <c r="S105" i="46"/>
  <c r="D2" i="63"/>
  <c r="N431" i="46"/>
  <c r="E52" i="63"/>
  <c r="D184" i="61"/>
  <c r="N601" i="46"/>
  <c r="E52" i="61"/>
  <c r="E11" i="61"/>
  <c r="C136" i="61"/>
  <c r="E81" i="59"/>
  <c r="D79" i="59"/>
  <c r="R275" i="46"/>
  <c r="E7" i="56"/>
  <c r="E175" i="61"/>
  <c r="D196" i="61"/>
  <c r="D20" i="54"/>
  <c r="E33" i="58"/>
  <c r="D58" i="55"/>
  <c r="D43" i="58"/>
  <c r="S436" i="46"/>
  <c r="E55" i="59"/>
  <c r="R176" i="46"/>
  <c r="S174" i="46"/>
  <c r="E6" i="64"/>
  <c r="B12" i="55"/>
  <c r="E168" i="61"/>
  <c r="E72" i="61"/>
  <c r="R440" i="46"/>
  <c r="D23" i="59"/>
  <c r="D4" i="64"/>
  <c r="E57" i="61"/>
  <c r="E24" i="60"/>
  <c r="C41" i="55"/>
  <c r="S151" i="46"/>
  <c r="K520" i="46"/>
  <c r="C3" i="55"/>
  <c r="B20" i="58"/>
  <c r="C177" i="61"/>
  <c r="E18" i="59"/>
  <c r="D24" i="56"/>
  <c r="D82" i="62"/>
  <c r="S118" i="46"/>
  <c r="D13" i="61"/>
  <c r="D17" i="59"/>
  <c r="D154" i="61"/>
  <c r="C29" i="55"/>
  <c r="B69" i="61"/>
  <c r="E3" i="55"/>
  <c r="C11" i="55"/>
  <c r="O460" i="46"/>
  <c r="C122" i="62"/>
  <c r="K385" i="46"/>
  <c r="B16" i="54"/>
  <c r="S249" i="46"/>
  <c r="B30" i="56"/>
  <c r="D199" i="61"/>
  <c r="D192" i="56"/>
  <c r="O239" i="46"/>
  <c r="L546" i="46"/>
  <c r="D16" i="64"/>
  <c r="B33" i="59"/>
  <c r="L133" i="46"/>
  <c r="E68" i="63"/>
  <c r="E65" i="63"/>
  <c r="C88" i="59"/>
  <c r="C76" i="63"/>
  <c r="E75" i="63"/>
  <c r="S503" i="46"/>
  <c r="D57" i="63"/>
  <c r="E67" i="62"/>
  <c r="E13" i="65"/>
  <c r="D127" i="62"/>
  <c r="K391" i="46"/>
  <c r="D163" i="56"/>
  <c r="D18" i="56"/>
  <c r="B15" i="59"/>
  <c r="D94" i="56"/>
  <c r="N414" i="46"/>
  <c r="B4" i="56"/>
  <c r="D201" i="56"/>
  <c r="D30" i="59"/>
  <c r="E11" i="60"/>
  <c r="S269" i="46"/>
  <c r="E109" i="62"/>
  <c r="C6" i="58"/>
  <c r="K85" i="61"/>
  <c r="D146" i="61"/>
  <c r="C17" i="61"/>
  <c r="E181" i="56"/>
  <c r="D110" i="62"/>
  <c r="B52" i="56"/>
  <c r="E99" i="59"/>
  <c r="K388" i="46"/>
  <c r="R372" i="46"/>
  <c r="N343" i="46"/>
  <c r="B51" i="63"/>
  <c r="B167" i="63"/>
  <c r="K328" i="46"/>
  <c r="E5" i="54"/>
  <c r="E126" i="61"/>
  <c r="C187" i="61"/>
  <c r="B32" i="58"/>
  <c r="E154" i="61"/>
  <c r="R416" i="46"/>
  <c r="E199" i="56"/>
  <c r="C86" i="62"/>
  <c r="B202" i="56"/>
  <c r="N219" i="46"/>
  <c r="S136" i="46"/>
  <c r="N552" i="46"/>
  <c r="S219" i="46"/>
  <c r="E80" i="61"/>
  <c r="S72" i="46"/>
  <c r="B123" i="61"/>
  <c r="D32" i="62"/>
  <c r="C42" i="62"/>
  <c r="B2" i="65"/>
  <c r="B128" i="62"/>
  <c r="D54" i="58"/>
  <c r="N93" i="46"/>
  <c r="K463" i="46"/>
  <c r="S160" i="46"/>
  <c r="D162" i="56"/>
  <c r="D63" i="63"/>
  <c r="D88" i="59"/>
  <c r="D58" i="61"/>
  <c r="B115" i="61"/>
  <c r="K131" i="46"/>
  <c r="R158" i="46"/>
  <c r="E9" i="60"/>
  <c r="D51" i="58"/>
  <c r="E44" i="62"/>
  <c r="N210" i="46"/>
  <c r="S265" i="46"/>
  <c r="B81" i="63"/>
  <c r="E68" i="56"/>
  <c r="R345" i="46"/>
  <c r="E19" i="58"/>
  <c r="C39" i="61"/>
  <c r="E79" i="56"/>
  <c r="D107" i="56"/>
  <c r="D116" i="63"/>
  <c r="N487" i="46"/>
  <c r="B51" i="55"/>
  <c r="K231" i="46"/>
  <c r="B35" i="58"/>
  <c r="B15" i="60"/>
  <c r="C177" i="56"/>
  <c r="K532" i="46"/>
  <c r="D161" i="63"/>
  <c r="S406" i="46"/>
  <c r="B25" i="58"/>
  <c r="B8" i="58"/>
  <c r="C136" i="56"/>
  <c r="C165" i="61"/>
  <c r="E64" i="61"/>
  <c r="D36" i="62"/>
  <c r="D37" i="55"/>
  <c r="E19" i="61"/>
  <c r="N560" i="46"/>
  <c r="E145" i="61"/>
  <c r="B18" i="65"/>
  <c r="D143" i="56"/>
  <c r="D3" i="56"/>
  <c r="E46" i="58"/>
  <c r="C65" i="63"/>
  <c r="D23" i="60"/>
  <c r="E24" i="63"/>
  <c r="B187" i="61"/>
  <c r="B136" i="61"/>
  <c r="E53" i="62"/>
  <c r="B23" i="55"/>
  <c r="E25" i="62"/>
  <c r="S153" i="46"/>
  <c r="B3" i="62"/>
  <c r="O219" i="46"/>
  <c r="E44" i="63"/>
  <c r="E7" i="65"/>
  <c r="B94" i="56"/>
  <c r="C20" i="65"/>
  <c r="L370" i="46"/>
  <c r="D179" i="61"/>
  <c r="D6" i="54"/>
  <c r="B33" i="63"/>
  <c r="D24" i="59"/>
  <c r="D111" i="63"/>
  <c r="O47" i="46"/>
  <c r="C17" i="62"/>
  <c r="D60" i="61"/>
  <c r="E16" i="61"/>
  <c r="B129" i="56"/>
  <c r="E117" i="61"/>
  <c r="K33" i="46"/>
  <c r="C70" i="55"/>
  <c r="C98" i="56"/>
  <c r="S398" i="46"/>
  <c r="C29" i="59"/>
  <c r="E32" i="58"/>
  <c r="D72" i="55"/>
  <c r="B172" i="63"/>
  <c r="C26" i="62"/>
  <c r="E139" i="63"/>
  <c r="C8" i="66"/>
  <c r="E193" i="61"/>
  <c r="E64" i="58"/>
  <c r="E164" i="63"/>
  <c r="B59" i="61"/>
  <c r="K283" i="46"/>
  <c r="R147" i="46"/>
  <c r="N234" i="46"/>
  <c r="C2" i="63"/>
  <c r="L282" i="46"/>
  <c r="D18" i="60"/>
  <c r="L21" i="46"/>
  <c r="S20" i="46"/>
  <c r="O310" i="46"/>
  <c r="B143" i="61"/>
  <c r="D78" i="56"/>
  <c r="E27" i="62"/>
  <c r="E80" i="56"/>
  <c r="E37" i="62"/>
  <c r="N499" i="46"/>
  <c r="K321" i="46"/>
  <c r="C37" i="62"/>
  <c r="D189" i="61"/>
  <c r="E44" i="58"/>
  <c r="E10" i="65"/>
  <c r="D23" i="56"/>
  <c r="D57" i="59"/>
  <c r="D95" i="59"/>
  <c r="K387" i="46"/>
  <c r="D37" i="59"/>
  <c r="B133" i="62"/>
  <c r="C141" i="56"/>
  <c r="C5" i="55"/>
  <c r="R24" i="46"/>
  <c r="N300" i="46"/>
  <c r="C72" i="62"/>
  <c r="D113" i="56"/>
  <c r="B16" i="62"/>
  <c r="C67" i="61"/>
  <c r="C168" i="61"/>
  <c r="C118" i="63"/>
  <c r="L139" i="46"/>
  <c r="B6" i="66"/>
  <c r="E15" i="54"/>
  <c r="C97" i="63"/>
  <c r="B30" i="62"/>
  <c r="N302" i="46"/>
  <c r="D104" i="62"/>
  <c r="S172" i="46"/>
  <c r="N87" i="46"/>
  <c r="N488" i="46"/>
  <c r="D114" i="56"/>
  <c r="S168" i="46"/>
  <c r="N141" i="46"/>
  <c r="E18" i="54"/>
  <c r="N72" i="46"/>
  <c r="R483" i="46"/>
  <c r="E172" i="63"/>
  <c r="B83" i="56"/>
  <c r="D51" i="56"/>
  <c r="D24" i="63"/>
  <c r="B48" i="59"/>
  <c r="E23" i="59"/>
  <c r="K176" i="46"/>
  <c r="D120" i="61"/>
  <c r="E18" i="65"/>
  <c r="E82" i="62"/>
  <c r="D92" i="59"/>
  <c r="K253" i="46"/>
  <c r="C39" i="55"/>
  <c r="L496" i="46"/>
  <c r="D186" i="61"/>
  <c r="D26" i="56"/>
  <c r="E15" i="56"/>
  <c r="E17" i="62"/>
  <c r="L176" i="46"/>
  <c r="K108" i="61" s="1"/>
  <c r="O568" i="46"/>
  <c r="M120" i="62" s="1"/>
  <c r="S120" i="62" s="1"/>
  <c r="E50" i="55"/>
  <c r="C4" i="65"/>
  <c r="C112" i="63"/>
  <c r="L253" i="46"/>
  <c r="K85" i="58" s="1"/>
  <c r="S318" i="46"/>
  <c r="B89" i="63"/>
  <c r="B50" i="55"/>
  <c r="C141" i="61"/>
  <c r="D29" i="58"/>
  <c r="B7" i="55"/>
  <c r="E22" i="54"/>
  <c r="C204" i="56"/>
  <c r="B31" i="56"/>
  <c r="D31" i="59"/>
  <c r="D20" i="58"/>
  <c r="C126" i="61"/>
  <c r="D197" i="61"/>
  <c r="D122" i="61"/>
  <c r="B12" i="58"/>
  <c r="D85" i="62"/>
  <c r="B54" i="61"/>
  <c r="C17" i="65"/>
  <c r="K372" i="46"/>
  <c r="K105" i="46"/>
  <c r="B70" i="61"/>
  <c r="C10" i="64"/>
  <c r="N101" i="46"/>
  <c r="L490" i="46"/>
  <c r="K32" i="60" s="1"/>
  <c r="N334" i="46"/>
  <c r="K109" i="46"/>
  <c r="D55" i="61"/>
  <c r="C25" i="58"/>
  <c r="D51" i="63"/>
  <c r="B63" i="55"/>
  <c r="N327" i="46"/>
  <c r="E199" i="61"/>
  <c r="C114" i="63"/>
  <c r="E97" i="56"/>
  <c r="C62" i="62"/>
  <c r="C102" i="56"/>
  <c r="B87" i="63"/>
  <c r="D57" i="55"/>
  <c r="D40" i="56"/>
  <c r="E181" i="61"/>
  <c r="E64" i="63"/>
  <c r="B50" i="63"/>
  <c r="K95" i="46"/>
  <c r="C196" i="61"/>
  <c r="D169" i="63"/>
  <c r="S488" i="46"/>
  <c r="B72" i="62"/>
  <c r="E182" i="61"/>
  <c r="E38" i="59"/>
  <c r="S565" i="46"/>
  <c r="E115" i="61"/>
  <c r="K522" i="46"/>
  <c r="R550" i="46"/>
  <c r="K562" i="46"/>
  <c r="B10" i="59"/>
  <c r="B77" i="56"/>
  <c r="D40" i="61"/>
  <c r="E15" i="60"/>
  <c r="E63" i="56"/>
  <c r="D80" i="59"/>
  <c r="E134" i="62"/>
  <c r="O59" i="46"/>
  <c r="M66" i="61" s="1"/>
  <c r="D63" i="56"/>
  <c r="B72" i="63"/>
  <c r="C200" i="56"/>
  <c r="C18" i="65"/>
  <c r="D14" i="63"/>
  <c r="B89" i="59"/>
  <c r="B34" i="63"/>
  <c r="D174" i="56"/>
  <c r="R588" i="46"/>
  <c r="D107" i="63"/>
  <c r="E66" i="56"/>
  <c r="E155" i="56"/>
  <c r="D17" i="65"/>
  <c r="E14" i="60"/>
  <c r="C69" i="56"/>
  <c r="N283" i="46"/>
  <c r="D37" i="61"/>
  <c r="C91" i="59"/>
  <c r="C183" i="61"/>
  <c r="D132" i="62"/>
  <c r="B7" i="59"/>
  <c r="D148" i="61"/>
  <c r="D64" i="56"/>
  <c r="D90" i="62"/>
  <c r="C61" i="61"/>
  <c r="S516" i="46"/>
  <c r="B51" i="61"/>
  <c r="B126" i="62"/>
  <c r="D80" i="61"/>
  <c r="B27" i="63"/>
  <c r="D89" i="62"/>
  <c r="B22" i="59"/>
  <c r="E23" i="60"/>
  <c r="E63" i="59"/>
  <c r="N264" i="46"/>
  <c r="C157" i="61"/>
  <c r="R332" i="46"/>
  <c r="E76" i="61"/>
  <c r="C51" i="55"/>
  <c r="N60" i="46"/>
  <c r="K327" i="46"/>
  <c r="S252" i="46"/>
  <c r="B19" i="62"/>
  <c r="E2" i="65"/>
  <c r="K318" i="46"/>
  <c r="E100" i="59"/>
  <c r="N113" i="46"/>
  <c r="B46" i="62"/>
  <c r="N259" i="46"/>
  <c r="D19" i="62"/>
  <c r="B95" i="63"/>
  <c r="K147" i="46"/>
  <c r="E59" i="62"/>
  <c r="C167" i="56"/>
  <c r="R430" i="46"/>
  <c r="B30" i="63"/>
  <c r="K496" i="46"/>
  <c r="D17" i="60"/>
  <c r="B144" i="61"/>
  <c r="B13" i="58"/>
  <c r="D19" i="59"/>
  <c r="S239" i="46"/>
  <c r="C64" i="59"/>
  <c r="S56" i="46"/>
  <c r="B16" i="59"/>
  <c r="S207" i="46"/>
  <c r="C11" i="65"/>
  <c r="C6" i="61"/>
  <c r="E52" i="58"/>
  <c r="B59" i="62"/>
  <c r="B82" i="62"/>
  <c r="N348" i="46"/>
  <c r="K190" i="46"/>
  <c r="S487" i="46"/>
  <c r="B49" i="58"/>
  <c r="D59" i="58"/>
  <c r="E14" i="54"/>
  <c r="C74" i="59"/>
  <c r="C57" i="63"/>
  <c r="D141" i="56"/>
  <c r="N151" i="46"/>
  <c r="O304" i="46"/>
  <c r="C56" i="62"/>
  <c r="N567" i="46"/>
  <c r="C54" i="61"/>
  <c r="E69" i="59"/>
  <c r="B24" i="60"/>
  <c r="E104" i="62"/>
  <c r="D37" i="58"/>
  <c r="B31" i="61"/>
  <c r="S602" i="46"/>
  <c r="E61" i="59"/>
  <c r="K512" i="46"/>
  <c r="E2" i="60"/>
  <c r="E37" i="63"/>
  <c r="D91" i="56"/>
  <c r="S113" i="46"/>
  <c r="N586" i="46"/>
  <c r="L275" i="46"/>
  <c r="K38" i="60" s="1"/>
  <c r="C20" i="62"/>
  <c r="E179" i="63"/>
  <c r="N301" i="46"/>
  <c r="D26" i="59"/>
  <c r="C55" i="55"/>
  <c r="E189" i="56"/>
  <c r="S495" i="46"/>
  <c r="K369" i="46"/>
  <c r="B57" i="55"/>
  <c r="C21" i="56"/>
  <c r="D100" i="62"/>
  <c r="S520" i="46"/>
  <c r="K544" i="46"/>
  <c r="B56" i="59"/>
  <c r="C107" i="56"/>
  <c r="B172" i="61"/>
  <c r="E157" i="56"/>
  <c r="K559" i="46"/>
  <c r="S128" i="46"/>
  <c r="D11" i="64"/>
  <c r="B61" i="55"/>
  <c r="B116" i="59"/>
  <c r="D150" i="63"/>
  <c r="B40" i="59"/>
  <c r="C44" i="55"/>
  <c r="C81" i="62"/>
  <c r="C69" i="63"/>
  <c r="E131" i="63"/>
  <c r="S167" i="46"/>
  <c r="C101" i="59"/>
  <c r="E55" i="55"/>
  <c r="C6" i="64"/>
  <c r="E92" i="56"/>
  <c r="C116" i="61"/>
  <c r="B117" i="63"/>
  <c r="C38" i="55"/>
  <c r="D10" i="65"/>
  <c r="O183" i="46"/>
  <c r="B93" i="62"/>
  <c r="L486" i="46"/>
  <c r="K192" i="59" s="1"/>
  <c r="B80" i="56"/>
  <c r="E124" i="63"/>
  <c r="C173" i="61"/>
  <c r="D200" i="61"/>
  <c r="S314" i="46"/>
  <c r="B21" i="62"/>
  <c r="C9" i="64"/>
  <c r="D38" i="55"/>
  <c r="E10" i="59"/>
  <c r="D28" i="59"/>
  <c r="B6" i="62"/>
  <c r="E90" i="63"/>
  <c r="E74" i="63"/>
  <c r="C21" i="55"/>
  <c r="S414" i="46"/>
  <c r="K80" i="46"/>
  <c r="B13" i="54"/>
  <c r="R265" i="46"/>
  <c r="K419" i="46"/>
  <c r="K262" i="46"/>
  <c r="B134" i="61"/>
  <c r="D53" i="61"/>
  <c r="D35" i="58"/>
  <c r="B8" i="55"/>
  <c r="C137" i="62"/>
  <c r="K555" i="46"/>
  <c r="B32" i="61"/>
  <c r="D13" i="64"/>
  <c r="B206" i="56"/>
  <c r="K540" i="46"/>
  <c r="C165" i="63"/>
  <c r="D31" i="61"/>
  <c r="C90" i="59"/>
  <c r="D127" i="61"/>
  <c r="D164" i="63"/>
  <c r="N405" i="46"/>
  <c r="K323" i="46"/>
  <c r="N318" i="46"/>
  <c r="K158" i="46"/>
  <c r="C40" i="56"/>
  <c r="D9" i="60"/>
  <c r="S181" i="46"/>
  <c r="C61" i="58"/>
  <c r="E47" i="61"/>
  <c r="N21" i="46"/>
  <c r="E77" i="56"/>
  <c r="S328" i="46"/>
  <c r="E114" i="63"/>
  <c r="E20" i="62"/>
  <c r="R513" i="46"/>
  <c r="B52" i="59"/>
  <c r="E167" i="63"/>
  <c r="D17" i="64"/>
  <c r="K186" i="46"/>
  <c r="C18" i="56"/>
  <c r="K494" i="46"/>
  <c r="B3" i="63"/>
  <c r="B11" i="61"/>
  <c r="E119" i="62"/>
  <c r="B8" i="62"/>
  <c r="D35" i="59"/>
  <c r="E9" i="59"/>
  <c r="B42" i="61"/>
  <c r="B29" i="61"/>
  <c r="B58" i="59"/>
  <c r="E58" i="63"/>
  <c r="C104" i="62"/>
  <c r="B29" i="59"/>
  <c r="E17" i="58"/>
  <c r="D61" i="61"/>
  <c r="C4" i="58"/>
  <c r="B48" i="56"/>
  <c r="E4" i="60"/>
  <c r="B190" i="61"/>
  <c r="D76" i="59"/>
  <c r="K196" i="46"/>
  <c r="S388" i="46"/>
  <c r="S176" i="46"/>
  <c r="E88" i="63"/>
  <c r="D185" i="61"/>
  <c r="C42" i="55"/>
  <c r="B60" i="61"/>
  <c r="E16" i="64"/>
  <c r="E159" i="63"/>
  <c r="C183" i="63"/>
  <c r="C124" i="61"/>
  <c r="E94" i="63"/>
  <c r="B100" i="62"/>
  <c r="B78" i="59"/>
  <c r="S129" i="46"/>
  <c r="D64" i="62"/>
  <c r="D15" i="59"/>
  <c r="C40" i="58"/>
  <c r="C175" i="61"/>
  <c r="C41" i="58"/>
  <c r="C59" i="61"/>
  <c r="D68" i="63"/>
  <c r="S283" i="46"/>
  <c r="D107" i="62"/>
  <c r="B79" i="61"/>
  <c r="E174" i="63"/>
  <c r="C179" i="56"/>
  <c r="E122" i="61"/>
  <c r="K426" i="46"/>
  <c r="B34" i="59"/>
  <c r="C67" i="59"/>
  <c r="C35" i="63"/>
  <c r="B4" i="62"/>
  <c r="B112" i="63"/>
  <c r="B4" i="65"/>
  <c r="E99" i="62"/>
  <c r="E111" i="56"/>
  <c r="D55" i="55"/>
  <c r="E8" i="62"/>
  <c r="K4" i="46"/>
  <c r="D196" i="56"/>
  <c r="B161" i="56"/>
  <c r="N2" i="46"/>
  <c r="S381" i="46"/>
  <c r="K200" i="46"/>
  <c r="N346" i="46"/>
  <c r="D41" i="59"/>
  <c r="K603" i="46"/>
  <c r="E126" i="56"/>
  <c r="S48" i="46"/>
  <c r="C23" i="60"/>
  <c r="D72" i="61"/>
  <c r="D89" i="63"/>
  <c r="K593" i="46"/>
  <c r="B97" i="62"/>
  <c r="E183" i="56"/>
  <c r="E55" i="61"/>
  <c r="E8" i="58"/>
  <c r="E51" i="56"/>
  <c r="K192" i="46"/>
  <c r="B26" i="55"/>
  <c r="K110" i="46"/>
  <c r="C44" i="62"/>
  <c r="C100" i="62"/>
  <c r="K588" i="46"/>
  <c r="E133" i="62"/>
  <c r="E14" i="63"/>
  <c r="E42" i="58"/>
  <c r="B151" i="56"/>
  <c r="E166" i="56"/>
  <c r="D127" i="63"/>
  <c r="S509" i="46"/>
  <c r="C201" i="56"/>
  <c r="B132" i="56"/>
  <c r="S465" i="46"/>
  <c r="N249" i="46"/>
  <c r="C61" i="59"/>
  <c r="B130" i="62"/>
  <c r="C6" i="63"/>
  <c r="B32" i="62"/>
  <c r="E68" i="61"/>
  <c r="E68" i="62"/>
  <c r="E51" i="59"/>
  <c r="C24" i="61"/>
  <c r="D30" i="55"/>
  <c r="E27" i="58"/>
  <c r="S164" i="46"/>
  <c r="B21" i="58"/>
  <c r="E188" i="61"/>
  <c r="D165" i="63"/>
  <c r="E32" i="62"/>
  <c r="B24" i="56"/>
  <c r="N110" i="46"/>
  <c r="E26" i="61"/>
  <c r="B35" i="61"/>
  <c r="E74" i="61"/>
  <c r="E189" i="61"/>
  <c r="C166" i="56"/>
  <c r="E70" i="59"/>
  <c r="B165" i="56"/>
  <c r="S451" i="46"/>
  <c r="D42" i="58"/>
  <c r="D42" i="55"/>
  <c r="B44" i="63"/>
  <c r="B45" i="62"/>
  <c r="D153" i="63"/>
  <c r="E186" i="61"/>
  <c r="E170" i="63"/>
  <c r="D111" i="56"/>
  <c r="B17" i="65"/>
  <c r="D79" i="62"/>
  <c r="D9" i="61"/>
  <c r="E140" i="56"/>
  <c r="K367" i="46"/>
  <c r="K601" i="46"/>
  <c r="C171" i="61"/>
  <c r="C27" i="58"/>
  <c r="C164" i="56"/>
  <c r="C39" i="63"/>
  <c r="D18" i="59"/>
  <c r="D32" i="59"/>
  <c r="D39" i="58"/>
  <c r="B60" i="58"/>
  <c r="N256" i="46"/>
  <c r="K238" i="46"/>
  <c r="E164" i="56"/>
  <c r="S532" i="46"/>
  <c r="D130" i="62"/>
  <c r="B79" i="62"/>
  <c r="B6" i="58"/>
  <c r="D37" i="63"/>
  <c r="D126" i="63"/>
  <c r="K135" i="46"/>
  <c r="B6" i="60"/>
  <c r="N566" i="46"/>
  <c r="N251" i="46"/>
  <c r="E6" i="62"/>
  <c r="B61" i="63"/>
  <c r="D55" i="63"/>
  <c r="N220" i="46"/>
  <c r="C39" i="62"/>
  <c r="D55" i="59"/>
  <c r="B19" i="56"/>
  <c r="B90" i="63"/>
  <c r="N150" i="46"/>
  <c r="B201" i="56"/>
  <c r="C9" i="59"/>
  <c r="E52" i="62"/>
  <c r="R496" i="46"/>
  <c r="E56" i="61"/>
  <c r="E46" i="62"/>
  <c r="N180" i="46"/>
  <c r="B42" i="58"/>
  <c r="S345" i="46"/>
  <c r="L577" i="46"/>
  <c r="B181" i="56"/>
  <c r="N145" i="46"/>
  <c r="R27" i="46"/>
  <c r="K157" i="46"/>
  <c r="K39" i="46"/>
  <c r="D33" i="61"/>
  <c r="E60" i="58"/>
  <c r="D4" i="62"/>
  <c r="N57" i="46"/>
  <c r="B8" i="66"/>
  <c r="E43" i="62"/>
  <c r="B82" i="56"/>
  <c r="D43" i="55"/>
  <c r="D174" i="61"/>
  <c r="C85" i="63"/>
  <c r="D160" i="63"/>
  <c r="C190" i="56"/>
  <c r="D137" i="61"/>
  <c r="S69" i="46"/>
  <c r="C176" i="63"/>
  <c r="B74" i="59"/>
  <c r="E172" i="61"/>
  <c r="B180" i="61"/>
  <c r="N582" i="46"/>
  <c r="E76" i="56"/>
  <c r="D64" i="61"/>
  <c r="S263" i="46"/>
  <c r="E29" i="58"/>
  <c r="E118" i="61"/>
  <c r="E46" i="61"/>
  <c r="C124" i="56"/>
  <c r="R375" i="46"/>
  <c r="N329" i="46"/>
  <c r="N368" i="46"/>
  <c r="D24" i="65"/>
  <c r="E2" i="54"/>
  <c r="C33" i="63"/>
  <c r="E4" i="59"/>
  <c r="E188" i="56"/>
  <c r="B57" i="59"/>
  <c r="E34" i="58"/>
  <c r="C54" i="59"/>
  <c r="N192" i="46"/>
  <c r="K217" i="46"/>
  <c r="B16" i="63"/>
  <c r="B10" i="58"/>
  <c r="R283" i="46"/>
  <c r="E62" i="61"/>
  <c r="D8" i="66"/>
  <c r="D15" i="55"/>
  <c r="E57" i="58"/>
  <c r="D20" i="61"/>
  <c r="C180" i="61"/>
  <c r="C195" i="61"/>
  <c r="E108" i="59"/>
  <c r="C28" i="55"/>
  <c r="B47" i="55"/>
  <c r="N22" i="46"/>
  <c r="S59" i="46"/>
  <c r="O539" i="46"/>
  <c r="M17" i="61" s="1"/>
  <c r="R17" i="61" s="1"/>
  <c r="C68" i="61"/>
  <c r="B169" i="61"/>
  <c r="E198" i="61"/>
  <c r="E155" i="63"/>
  <c r="E11" i="55"/>
  <c r="C156" i="56"/>
  <c r="B21" i="61"/>
  <c r="C168" i="56"/>
  <c r="E30" i="59"/>
  <c r="D99" i="62"/>
  <c r="E5" i="58"/>
  <c r="C124" i="62"/>
  <c r="B83" i="62"/>
  <c r="N482" i="46"/>
  <c r="B93" i="56"/>
  <c r="B27" i="56"/>
  <c r="D168" i="56"/>
  <c r="E53" i="59"/>
  <c r="S191" i="46"/>
  <c r="C18" i="63"/>
  <c r="D4" i="63"/>
  <c r="L539" i="46"/>
  <c r="K17" i="61" s="1"/>
  <c r="O17" i="61" s="1"/>
  <c r="S41" i="46"/>
  <c r="D188" i="56"/>
  <c r="D80" i="56"/>
  <c r="D59" i="55"/>
  <c r="D4" i="59"/>
  <c r="C179" i="61"/>
  <c r="C166" i="63"/>
  <c r="D75" i="59"/>
  <c r="E20" i="60"/>
  <c r="B61" i="61"/>
  <c r="C31" i="55"/>
  <c r="D114" i="63"/>
  <c r="N153" i="46"/>
  <c r="C131" i="61"/>
  <c r="C157" i="63"/>
  <c r="K511" i="46"/>
  <c r="C36" i="63"/>
  <c r="C5" i="65"/>
  <c r="S573" i="46"/>
  <c r="E42" i="61"/>
  <c r="C19" i="61"/>
  <c r="K278" i="46"/>
  <c r="C45" i="59"/>
  <c r="E53" i="58"/>
  <c r="K32" i="46"/>
  <c r="N217" i="46"/>
  <c r="C58" i="55"/>
  <c r="C140" i="63"/>
  <c r="B9" i="64"/>
  <c r="K8" i="46"/>
  <c r="K41" i="46"/>
  <c r="K174" i="46"/>
  <c r="B2" i="64"/>
  <c r="E37" i="55"/>
  <c r="E112" i="56"/>
  <c r="E81" i="62"/>
  <c r="K567" i="46"/>
  <c r="B191" i="61"/>
  <c r="S492" i="46"/>
  <c r="C55" i="58"/>
  <c r="C118" i="56"/>
  <c r="D136" i="61"/>
  <c r="S513" i="46"/>
  <c r="E133" i="61"/>
  <c r="D71" i="62"/>
  <c r="C73" i="61"/>
  <c r="C2" i="58"/>
  <c r="B23" i="58"/>
  <c r="B55" i="55"/>
  <c r="B127" i="61"/>
  <c r="B33" i="58"/>
  <c r="E66" i="63"/>
  <c r="C16" i="60"/>
  <c r="B177" i="61"/>
  <c r="K343" i="46"/>
  <c r="B15" i="62"/>
  <c r="D59" i="56"/>
  <c r="N539" i="46"/>
  <c r="C73" i="59"/>
  <c r="C127" i="62"/>
  <c r="E71" i="55"/>
  <c r="N171" i="46"/>
  <c r="D19" i="63"/>
  <c r="D198" i="61"/>
  <c r="N577" i="46"/>
  <c r="E53" i="56"/>
  <c r="N517" i="46"/>
  <c r="K267" i="46"/>
  <c r="D78" i="63"/>
  <c r="D36" i="63"/>
  <c r="D2" i="55"/>
  <c r="B44" i="55"/>
  <c r="S501" i="46"/>
  <c r="O468" i="46"/>
  <c r="M79" i="61" s="1"/>
  <c r="R79" i="61" s="1"/>
  <c r="C168" i="63"/>
  <c r="C98" i="63"/>
  <c r="E98" i="62"/>
  <c r="E17" i="59"/>
  <c r="D117" i="62"/>
  <c r="C194" i="61"/>
  <c r="K554" i="46"/>
  <c r="D14" i="61"/>
  <c r="C80" i="59"/>
  <c r="C109" i="62"/>
  <c r="E41" i="59"/>
  <c r="B101" i="63"/>
  <c r="C150" i="63"/>
  <c r="B187" i="56"/>
  <c r="B15" i="61"/>
  <c r="B165" i="61"/>
  <c r="R144" i="46"/>
  <c r="K5" i="46"/>
  <c r="D70" i="59"/>
  <c r="E16" i="63"/>
  <c r="D80" i="63"/>
  <c r="E53" i="61"/>
  <c r="E9" i="61"/>
  <c r="B92" i="62"/>
  <c r="S489" i="46"/>
  <c r="S571" i="46"/>
  <c r="E165" i="63"/>
  <c r="B212" i="56"/>
  <c r="B119" i="62"/>
  <c r="N176" i="46"/>
  <c r="S33" i="46"/>
  <c r="C195" i="56"/>
  <c r="B57" i="58"/>
  <c r="K600" i="46"/>
  <c r="D171" i="63"/>
  <c r="D135" i="61"/>
  <c r="D77" i="61"/>
  <c r="C24" i="58"/>
  <c r="C30" i="63"/>
  <c r="D160" i="61"/>
  <c r="C75" i="56"/>
  <c r="E138" i="61"/>
  <c r="D166" i="56"/>
  <c r="C62" i="58"/>
  <c r="B77" i="61"/>
  <c r="K270" i="46"/>
  <c r="S413" i="46"/>
  <c r="B147" i="61"/>
  <c r="C28" i="59"/>
  <c r="K302" i="46"/>
  <c r="D67" i="55"/>
  <c r="D56" i="62"/>
  <c r="C43" i="56"/>
  <c r="C4" i="60"/>
  <c r="K548" i="46"/>
  <c r="B72" i="56"/>
  <c r="B4" i="60"/>
  <c r="C17" i="56"/>
  <c r="N493" i="46"/>
  <c r="R41" i="46"/>
  <c r="R574" i="46"/>
  <c r="C10" i="65"/>
  <c r="D137" i="63"/>
  <c r="E20" i="54"/>
  <c r="D91" i="62"/>
  <c r="C72" i="55"/>
  <c r="E10" i="63"/>
  <c r="N298" i="46"/>
  <c r="C33" i="56"/>
  <c r="E65" i="62"/>
  <c r="C34" i="61"/>
  <c r="O292" i="46"/>
  <c r="M38" i="58" s="1"/>
  <c r="S38" i="58" s="1"/>
  <c r="E156" i="61"/>
  <c r="D20" i="55"/>
  <c r="D65" i="62"/>
  <c r="S214" i="46"/>
  <c r="N54" i="46"/>
  <c r="C4" i="55"/>
  <c r="B36" i="61"/>
  <c r="C42" i="63"/>
  <c r="E212" i="56"/>
  <c r="D23" i="63"/>
  <c r="K183" i="46"/>
  <c r="K592" i="46"/>
  <c r="E47" i="56"/>
  <c r="S483" i="46"/>
  <c r="C11" i="64"/>
  <c r="B7" i="66"/>
  <c r="D137" i="62"/>
  <c r="R485" i="46"/>
  <c r="E115" i="62"/>
  <c r="C32" i="55"/>
  <c r="C92" i="56"/>
  <c r="B34" i="61"/>
  <c r="B21" i="55"/>
  <c r="C59" i="58"/>
  <c r="B190" i="56"/>
  <c r="D19" i="60"/>
  <c r="C66" i="61"/>
  <c r="S35" i="46"/>
  <c r="S236" i="46"/>
  <c r="E175" i="63"/>
  <c r="N333" i="46"/>
  <c r="E24" i="56"/>
  <c r="B186" i="63"/>
  <c r="B49" i="59"/>
  <c r="K87" i="46"/>
  <c r="R346" i="46"/>
  <c r="B107" i="62"/>
  <c r="N30" i="46"/>
  <c r="C52" i="59"/>
  <c r="B66" i="62"/>
  <c r="B7" i="54"/>
  <c r="R231" i="46"/>
  <c r="D122" i="56"/>
  <c r="S64" i="46"/>
  <c r="C56" i="55"/>
  <c r="D52" i="56"/>
  <c r="E160" i="63"/>
  <c r="S87" i="46"/>
  <c r="S593" i="46"/>
  <c r="B38" i="59"/>
  <c r="E60" i="59"/>
  <c r="D30" i="63"/>
  <c r="B54" i="62"/>
  <c r="E40" i="63"/>
  <c r="N148" i="46"/>
  <c r="N520" i="46"/>
  <c r="E48" i="61"/>
  <c r="S555" i="46"/>
  <c r="S410" i="46"/>
  <c r="C120" i="63"/>
  <c r="B85" i="56"/>
  <c r="M95" i="61"/>
  <c r="R250" i="46"/>
  <c r="D44" i="59"/>
  <c r="S437" i="46"/>
  <c r="B14" i="65"/>
  <c r="D48" i="55"/>
  <c r="K169" i="46"/>
  <c r="C32" i="58"/>
  <c r="B45" i="59"/>
  <c r="S300" i="46"/>
  <c r="D71" i="59"/>
  <c r="B68" i="55"/>
  <c r="R399" i="46"/>
  <c r="S560" i="46"/>
  <c r="B17" i="64"/>
  <c r="D81" i="56"/>
  <c r="B125" i="63"/>
  <c r="K551" i="46"/>
  <c r="E3" i="66"/>
  <c r="B6" i="55"/>
  <c r="C40" i="55"/>
  <c r="N174" i="46"/>
  <c r="E57" i="62"/>
  <c r="N26" i="46"/>
  <c r="C172" i="61"/>
  <c r="D83" i="62"/>
  <c r="R297" i="46"/>
  <c r="B45" i="61"/>
  <c r="E76" i="63"/>
  <c r="C70" i="62"/>
  <c r="C12" i="61"/>
  <c r="E17" i="54"/>
  <c r="E135" i="61"/>
  <c r="B4" i="55"/>
  <c r="C143" i="61"/>
  <c r="C78" i="61"/>
  <c r="D24" i="55"/>
  <c r="K103" i="46"/>
  <c r="R581" i="46"/>
  <c r="K477" i="46"/>
  <c r="S247" i="46"/>
  <c r="E66" i="59"/>
  <c r="B171" i="63"/>
  <c r="C78" i="59"/>
  <c r="B112" i="62"/>
  <c r="B60" i="62"/>
  <c r="E32" i="55"/>
  <c r="B58" i="55"/>
  <c r="S551" i="46"/>
  <c r="D159" i="61"/>
  <c r="B63" i="58"/>
  <c r="C77" i="62"/>
  <c r="B66" i="63"/>
  <c r="O327" i="46"/>
  <c r="D165" i="56"/>
  <c r="E184" i="61"/>
  <c r="C20" i="61"/>
  <c r="R61" i="46"/>
  <c r="N588" i="46"/>
  <c r="E39" i="59"/>
  <c r="S409" i="46"/>
  <c r="S211" i="46"/>
  <c r="L410" i="46"/>
  <c r="B198" i="56"/>
  <c r="B11" i="54"/>
  <c r="E134" i="61"/>
  <c r="B2" i="60"/>
  <c r="K74" i="46"/>
  <c r="E91" i="62"/>
  <c r="S485" i="46"/>
  <c r="B92" i="59"/>
  <c r="N440" i="46"/>
  <c r="K256" i="46"/>
  <c r="B9" i="61"/>
  <c r="E70" i="62"/>
  <c r="E42" i="55"/>
  <c r="B163" i="61"/>
  <c r="E19" i="60"/>
  <c r="E12" i="58"/>
  <c r="D16" i="55"/>
  <c r="N70" i="46"/>
  <c r="B198" i="61"/>
  <c r="D102" i="62"/>
  <c r="N190" i="46"/>
  <c r="E6" i="56"/>
  <c r="S385" i="46"/>
  <c r="R168" i="46"/>
  <c r="B30" i="59"/>
  <c r="C147" i="61"/>
  <c r="C159" i="61"/>
  <c r="B94" i="62"/>
  <c r="D202" i="56"/>
  <c r="B48" i="62"/>
  <c r="D123" i="63"/>
  <c r="S262" i="46"/>
  <c r="D97" i="63"/>
  <c r="C67" i="62"/>
  <c r="C63" i="55"/>
  <c r="S582" i="46"/>
  <c r="C43" i="58"/>
  <c r="E152" i="61"/>
  <c r="E89" i="62"/>
  <c r="R316" i="46"/>
  <c r="E52" i="56"/>
  <c r="R463" i="46"/>
  <c r="D110" i="56"/>
  <c r="K316" i="46"/>
  <c r="C85" i="62"/>
  <c r="D126" i="62"/>
  <c r="R218" i="46"/>
  <c r="S562" i="46"/>
  <c r="N574" i="46"/>
  <c r="E7" i="58"/>
  <c r="C44" i="61"/>
  <c r="C10" i="55"/>
  <c r="S127" i="46"/>
  <c r="B44" i="59"/>
  <c r="D28" i="63"/>
  <c r="C96" i="59"/>
  <c r="C76" i="61"/>
  <c r="B131" i="62"/>
  <c r="C114" i="62"/>
  <c r="B200" i="61"/>
  <c r="C2" i="60"/>
  <c r="E48" i="62"/>
  <c r="C6" i="66"/>
  <c r="K139" i="46"/>
  <c r="B11" i="65"/>
  <c r="E33" i="55"/>
  <c r="C159" i="63"/>
  <c r="B182" i="61"/>
  <c r="S287" i="46"/>
  <c r="D93" i="63"/>
  <c r="S183" i="46"/>
  <c r="E64" i="59"/>
  <c r="E146" i="63"/>
  <c r="S567" i="46"/>
  <c r="K399" i="46"/>
  <c r="C127" i="56"/>
  <c r="C153" i="61"/>
  <c r="E16" i="54"/>
  <c r="K357" i="46"/>
  <c r="C5" i="64"/>
  <c r="D7" i="58"/>
  <c r="E149" i="61"/>
  <c r="C46" i="62"/>
  <c r="B13" i="65"/>
  <c r="C189" i="61"/>
  <c r="D99" i="59"/>
  <c r="N377" i="46"/>
  <c r="B119" i="61"/>
  <c r="E12" i="55"/>
  <c r="B18" i="56"/>
  <c r="C50" i="61"/>
  <c r="D27" i="61"/>
  <c r="C72" i="56"/>
  <c r="B50" i="61"/>
  <c r="C62" i="61"/>
  <c r="B56" i="62"/>
  <c r="D53" i="59"/>
  <c r="E20" i="59"/>
  <c r="E56" i="59"/>
  <c r="C23" i="59"/>
  <c r="B92" i="63"/>
  <c r="D11" i="55"/>
  <c r="D38" i="59"/>
  <c r="E14" i="65"/>
  <c r="E6" i="59"/>
  <c r="B5" i="61"/>
  <c r="E94" i="62"/>
  <c r="D30" i="61"/>
  <c r="R431" i="46"/>
  <c r="C7" i="59"/>
  <c r="K189" i="46"/>
  <c r="D28" i="55"/>
  <c r="D186" i="63"/>
  <c r="C19" i="59"/>
  <c r="B82" i="63"/>
  <c r="E54" i="62"/>
  <c r="D143" i="61"/>
  <c r="E154" i="56"/>
  <c r="C97" i="62"/>
  <c r="B40" i="61"/>
  <c r="O122" i="46"/>
  <c r="E183" i="61"/>
  <c r="B62" i="55"/>
  <c r="K373" i="46"/>
  <c r="C2" i="66"/>
  <c r="D16" i="63"/>
  <c r="S14" i="46"/>
  <c r="N196" i="46"/>
  <c r="B20" i="59"/>
  <c r="C14" i="55"/>
  <c r="C65" i="59"/>
  <c r="E25" i="59"/>
  <c r="B18" i="54"/>
  <c r="D74" i="59"/>
  <c r="C25" i="55"/>
  <c r="E5" i="61"/>
  <c r="K460" i="46"/>
  <c r="E10" i="61"/>
  <c r="C79" i="56"/>
  <c r="O522" i="46"/>
  <c r="D54" i="56"/>
  <c r="B7" i="64"/>
  <c r="C69" i="62"/>
  <c r="B146" i="61"/>
  <c r="C120" i="62"/>
  <c r="K263" i="46"/>
  <c r="D19" i="65"/>
  <c r="D10" i="56"/>
  <c r="E207" i="56"/>
  <c r="E22" i="60"/>
  <c r="C6" i="56"/>
  <c r="B17" i="56"/>
  <c r="D103" i="62"/>
  <c r="L420" i="46"/>
  <c r="D36" i="58"/>
  <c r="E35" i="62"/>
  <c r="B20" i="54"/>
  <c r="D42" i="59"/>
  <c r="D72" i="63"/>
  <c r="C151" i="61"/>
  <c r="C10" i="58"/>
  <c r="E62" i="55"/>
  <c r="E10" i="62"/>
  <c r="E120" i="61"/>
  <c r="O413" i="46"/>
  <c r="M47" i="58" s="1"/>
  <c r="O496" i="46"/>
  <c r="D45" i="59"/>
  <c r="C10" i="60"/>
  <c r="B35" i="62"/>
  <c r="B89" i="62"/>
  <c r="K3" i="46"/>
  <c r="E9" i="63"/>
  <c r="E169" i="56"/>
  <c r="E41" i="55"/>
  <c r="C41" i="61"/>
  <c r="N12" i="46"/>
  <c r="K322" i="46"/>
  <c r="B90" i="59"/>
  <c r="D47" i="62"/>
  <c r="C88" i="56"/>
  <c r="S17" i="46"/>
  <c r="C33" i="59"/>
  <c r="E6" i="58"/>
  <c r="E119" i="61"/>
  <c r="E166" i="63"/>
  <c r="D5" i="60"/>
  <c r="D75" i="62"/>
  <c r="B59" i="63"/>
  <c r="N516" i="46"/>
  <c r="D171" i="61"/>
  <c r="S154" i="46"/>
  <c r="N105" i="46"/>
  <c r="C17" i="58"/>
  <c r="D174" i="63"/>
  <c r="D166" i="63"/>
  <c r="B153" i="56"/>
  <c r="D182" i="56"/>
  <c r="S557" i="46"/>
  <c r="B57" i="61"/>
  <c r="C130" i="56"/>
  <c r="S42" i="46"/>
  <c r="S540" i="46"/>
  <c r="E8" i="61"/>
  <c r="B181" i="63"/>
  <c r="D10" i="54"/>
  <c r="E40" i="61"/>
  <c r="D3" i="62"/>
  <c r="E13" i="56"/>
  <c r="K572" i="46"/>
  <c r="K515" i="46"/>
  <c r="S12" i="46"/>
  <c r="N159" i="46"/>
  <c r="C71" i="62"/>
  <c r="D95" i="62"/>
  <c r="C20" i="58"/>
  <c r="N42" i="46"/>
  <c r="E90" i="59"/>
  <c r="C13" i="61"/>
  <c r="E137" i="62"/>
  <c r="C4" i="63"/>
  <c r="S267" i="46"/>
  <c r="K191" i="46"/>
  <c r="N116" i="46"/>
  <c r="D47" i="59"/>
  <c r="E26" i="62"/>
  <c r="B33" i="62"/>
  <c r="E23" i="55"/>
  <c r="B78" i="62"/>
  <c r="B117" i="61"/>
  <c r="D3" i="58"/>
  <c r="C11" i="58"/>
  <c r="E118" i="56"/>
  <c r="B14" i="61"/>
  <c r="S387" i="46"/>
  <c r="E92" i="63"/>
  <c r="K431" i="46"/>
  <c r="N559" i="46"/>
  <c r="N91" i="46"/>
  <c r="E30" i="55"/>
  <c r="E51" i="63"/>
  <c r="S463" i="46"/>
  <c r="B49" i="61"/>
  <c r="B58" i="63"/>
  <c r="K246" i="46"/>
  <c r="L126" i="46"/>
  <c r="K27" i="60" s="1"/>
  <c r="R559" i="46"/>
  <c r="B81" i="62"/>
  <c r="D47" i="61"/>
  <c r="K229" i="46"/>
  <c r="N304" i="46"/>
  <c r="B28" i="55"/>
  <c r="N293" i="46"/>
  <c r="D79" i="61"/>
  <c r="D5" i="64"/>
  <c r="K269" i="46"/>
  <c r="B65" i="55"/>
  <c r="C21" i="60"/>
  <c r="E84" i="59"/>
  <c r="C74" i="62"/>
  <c r="E84" i="56"/>
  <c r="N578" i="46"/>
  <c r="E41" i="62"/>
  <c r="E34" i="62"/>
  <c r="B41" i="59"/>
  <c r="C59" i="62"/>
  <c r="D180" i="61"/>
  <c r="C138" i="63"/>
  <c r="S599" i="46"/>
  <c r="O144" i="46"/>
  <c r="N317" i="46"/>
  <c r="C70" i="61"/>
  <c r="K578" i="46"/>
  <c r="C14" i="58"/>
  <c r="E76" i="62"/>
  <c r="D63" i="61"/>
  <c r="B40" i="56"/>
  <c r="S528" i="46"/>
  <c r="K423" i="46"/>
  <c r="D10" i="64"/>
  <c r="S282" i="46"/>
  <c r="D63" i="62"/>
  <c r="D125" i="61"/>
  <c r="E87" i="63"/>
  <c r="D183" i="61"/>
  <c r="C93" i="62"/>
  <c r="D29" i="63"/>
  <c r="E165" i="61"/>
  <c r="B14" i="62"/>
  <c r="D11" i="61"/>
  <c r="B46" i="61"/>
  <c r="D24" i="61"/>
  <c r="B122" i="61"/>
  <c r="D49" i="62"/>
  <c r="K124" i="46"/>
  <c r="C52" i="56"/>
  <c r="R42" i="46"/>
  <c r="C119" i="63"/>
  <c r="D16" i="62"/>
  <c r="E26" i="59"/>
  <c r="S213" i="46"/>
  <c r="L255" i="46"/>
  <c r="K189" i="59" s="1"/>
  <c r="D155" i="56"/>
  <c r="B121" i="63"/>
  <c r="B9" i="54"/>
  <c r="D138" i="63"/>
  <c r="E9" i="66"/>
  <c r="E63" i="58"/>
  <c r="K462" i="46"/>
  <c r="E123" i="61"/>
  <c r="C34" i="62"/>
  <c r="C176" i="61"/>
  <c r="R479" i="46"/>
  <c r="K119" i="62"/>
  <c r="O119" i="62" s="1"/>
  <c r="B68" i="62"/>
  <c r="D45" i="62"/>
  <c r="B3" i="58"/>
  <c r="B36" i="59"/>
  <c r="O373" i="46"/>
  <c r="D44" i="58"/>
  <c r="B8" i="60"/>
  <c r="E182" i="56"/>
  <c r="S192" i="46"/>
  <c r="B145" i="61"/>
  <c r="E90" i="62"/>
  <c r="D87" i="56"/>
  <c r="E24" i="65"/>
  <c r="C5" i="63"/>
  <c r="C21" i="59"/>
  <c r="R240" i="46"/>
  <c r="D161" i="56"/>
  <c r="S210" i="46"/>
  <c r="N157" i="46"/>
  <c r="B87" i="62"/>
  <c r="E132" i="61"/>
  <c r="E114" i="62"/>
  <c r="C47" i="61"/>
  <c r="C84" i="56"/>
  <c r="N154" i="46"/>
  <c r="E8" i="65"/>
  <c r="B75" i="63"/>
  <c r="E117" i="63"/>
  <c r="C156" i="61"/>
  <c r="N570" i="46"/>
  <c r="E93" i="63"/>
  <c r="E61" i="55"/>
  <c r="S341" i="46"/>
  <c r="B123" i="56"/>
  <c r="C41" i="63"/>
  <c r="B32" i="56"/>
  <c r="D74" i="62"/>
  <c r="C25" i="60"/>
  <c r="B47" i="61"/>
  <c r="C158" i="61"/>
  <c r="D34" i="61"/>
  <c r="C3" i="61"/>
  <c r="S215" i="46"/>
  <c r="E153" i="63"/>
  <c r="N549" i="46"/>
  <c r="E66" i="61"/>
  <c r="N381" i="46"/>
  <c r="N359" i="46"/>
  <c r="C46" i="58"/>
  <c r="N139" i="46"/>
  <c r="B157" i="61"/>
  <c r="B170" i="61"/>
  <c r="C77" i="59"/>
  <c r="R523" i="46"/>
  <c r="L84" i="46"/>
  <c r="N584" i="46"/>
  <c r="S61" i="46"/>
  <c r="D87" i="63"/>
  <c r="N281" i="46"/>
  <c r="E6" i="55"/>
  <c r="B200" i="56"/>
  <c r="B70" i="55"/>
  <c r="R215" i="46"/>
  <c r="B25" i="56"/>
  <c r="E32" i="59"/>
  <c r="D27" i="62"/>
  <c r="E9" i="58"/>
  <c r="B37" i="55"/>
  <c r="K497" i="46"/>
  <c r="C15" i="61"/>
  <c r="D55" i="58"/>
  <c r="B17" i="58"/>
  <c r="D13" i="65"/>
  <c r="K441" i="46"/>
  <c r="C183" i="56"/>
  <c r="B2" i="62"/>
  <c r="E180" i="61"/>
  <c r="C107" i="59"/>
  <c r="S242" i="46"/>
  <c r="E24" i="62"/>
  <c r="B136" i="56"/>
  <c r="K137" i="46"/>
  <c r="N489" i="46"/>
  <c r="N257" i="46"/>
  <c r="D67" i="62"/>
  <c r="C133" i="61"/>
  <c r="R26" i="46"/>
  <c r="C169" i="61"/>
  <c r="B139" i="56"/>
  <c r="C57" i="62"/>
  <c r="D90" i="63"/>
  <c r="B116" i="56"/>
  <c r="C119" i="56"/>
  <c r="C110" i="62"/>
  <c r="C8" i="62"/>
  <c r="O523" i="46"/>
  <c r="M40" i="58" s="1"/>
  <c r="S40" i="58" s="1"/>
  <c r="E14" i="58"/>
  <c r="E44" i="55"/>
  <c r="E178" i="56"/>
  <c r="S142" i="46"/>
  <c r="L270" i="46"/>
  <c r="E81" i="61"/>
  <c r="K226" i="46"/>
  <c r="N370" i="46"/>
  <c r="E62" i="63"/>
  <c r="C14" i="61"/>
  <c r="C47" i="58"/>
  <c r="C81" i="59"/>
  <c r="S8" i="46"/>
  <c r="K361" i="46"/>
  <c r="C54" i="62"/>
  <c r="K224" i="46"/>
  <c r="D62" i="61"/>
  <c r="D130" i="61"/>
  <c r="E3" i="64"/>
  <c r="C57" i="59"/>
  <c r="C82" i="59"/>
  <c r="E52" i="59"/>
  <c r="C17" i="63"/>
  <c r="S166" i="46"/>
  <c r="C30" i="62"/>
  <c r="E9" i="62"/>
  <c r="N137" i="46"/>
  <c r="D127" i="56"/>
  <c r="E169" i="61"/>
  <c r="D58" i="63"/>
  <c r="C76" i="62"/>
  <c r="B62" i="62"/>
  <c r="O521" i="46"/>
  <c r="M87" i="61" s="1"/>
  <c r="L163" i="46"/>
  <c r="C174" i="56"/>
  <c r="B53" i="55"/>
  <c r="C111" i="63"/>
  <c r="S194" i="46"/>
  <c r="C93" i="59"/>
  <c r="K485" i="46"/>
  <c r="E40" i="62"/>
  <c r="K173" i="46"/>
  <c r="S135" i="46"/>
  <c r="D35" i="62"/>
  <c r="E19" i="59"/>
  <c r="K234" i="46"/>
  <c r="S591" i="46"/>
  <c r="K348" i="46"/>
  <c r="D78" i="59"/>
  <c r="S220" i="46"/>
  <c r="B132" i="61"/>
  <c r="E63" i="61"/>
  <c r="B150" i="61"/>
  <c r="L308" i="46"/>
  <c r="K46" i="55" s="1"/>
  <c r="N46" i="55" s="1"/>
  <c r="D16" i="54"/>
  <c r="E45" i="63"/>
  <c r="E20" i="58"/>
  <c r="S390" i="46"/>
  <c r="K53" i="46"/>
  <c r="E98" i="56"/>
  <c r="E206" i="56"/>
  <c r="E35" i="58"/>
  <c r="C16" i="63"/>
  <c r="N410" i="46"/>
  <c r="E47" i="59"/>
  <c r="R412" i="46"/>
  <c r="C41" i="62"/>
  <c r="E46" i="56"/>
  <c r="B4" i="66"/>
  <c r="D42" i="56"/>
  <c r="E25" i="60"/>
  <c r="E158" i="56"/>
  <c r="D117" i="63"/>
  <c r="K155" i="46"/>
  <c r="B54" i="55"/>
  <c r="E25" i="65"/>
  <c r="N473" i="46"/>
  <c r="D26" i="61"/>
  <c r="E106" i="62"/>
  <c r="E80" i="59"/>
  <c r="R72" i="46"/>
  <c r="B61" i="59"/>
  <c r="S92" i="46"/>
  <c r="K265" i="46"/>
  <c r="E8" i="59"/>
  <c r="B36" i="63"/>
  <c r="E16" i="60"/>
  <c r="E123" i="62"/>
  <c r="R15" i="46"/>
  <c r="B128" i="61"/>
  <c r="C108" i="62"/>
  <c r="E157" i="63"/>
  <c r="B18" i="59"/>
  <c r="S24" i="46"/>
  <c r="D44" i="61"/>
  <c r="S91" i="46"/>
  <c r="S44" i="46"/>
  <c r="S506" i="46"/>
  <c r="D118" i="56"/>
  <c r="E39" i="61"/>
  <c r="O497" i="46"/>
  <c r="M7" i="78" s="1"/>
  <c r="L170" i="46"/>
  <c r="N533" i="46"/>
  <c r="N156" i="46"/>
  <c r="S331" i="46"/>
  <c r="E59" i="55"/>
  <c r="N476" i="46"/>
  <c r="K536" i="46"/>
  <c r="E115" i="63"/>
  <c r="S531" i="46"/>
  <c r="S397" i="46"/>
  <c r="D16" i="58"/>
  <c r="E144" i="61"/>
  <c r="B111" i="62"/>
  <c r="B2" i="61"/>
  <c r="N33" i="46"/>
  <c r="E133" i="56"/>
  <c r="E100" i="62"/>
  <c r="D62" i="59"/>
  <c r="B148" i="56"/>
  <c r="C12" i="65"/>
  <c r="D20" i="59"/>
  <c r="E65" i="61"/>
  <c r="C15" i="59"/>
  <c r="C81" i="56"/>
  <c r="K15" i="46"/>
  <c r="K403" i="46"/>
  <c r="E107" i="56"/>
  <c r="E187" i="61"/>
  <c r="E39" i="58"/>
  <c r="B76" i="59"/>
  <c r="E21" i="63"/>
  <c r="E99" i="56"/>
  <c r="D75" i="63"/>
  <c r="B208" i="56"/>
  <c r="B16" i="55"/>
  <c r="C41" i="56"/>
  <c r="E56" i="63"/>
  <c r="E3" i="60"/>
  <c r="C48" i="61"/>
  <c r="B39" i="62"/>
  <c r="N84" i="46"/>
  <c r="M108" i="62"/>
  <c r="E53" i="63"/>
  <c r="D206" i="56"/>
  <c r="C47" i="55"/>
  <c r="B185" i="56"/>
  <c r="E87" i="56"/>
  <c r="E27" i="59"/>
  <c r="E31" i="56"/>
  <c r="C54" i="55"/>
  <c r="B9" i="66"/>
  <c r="R189" i="46"/>
  <c r="C94" i="63"/>
  <c r="E39" i="56"/>
  <c r="S285" i="46"/>
  <c r="S450" i="46"/>
  <c r="E17" i="63"/>
  <c r="C27" i="59"/>
  <c r="C150" i="56"/>
  <c r="D53" i="55"/>
  <c r="C173" i="56"/>
  <c r="B183" i="56"/>
  <c r="C2" i="61"/>
  <c r="E122" i="62"/>
  <c r="E127" i="61"/>
  <c r="S245" i="46"/>
  <c r="D17" i="58"/>
  <c r="B72" i="61"/>
  <c r="K481" i="46"/>
  <c r="C68" i="63"/>
  <c r="R475" i="46"/>
  <c r="D70" i="62"/>
  <c r="N477" i="46"/>
  <c r="K581" i="46"/>
  <c r="E24" i="61"/>
  <c r="E69" i="63"/>
  <c r="D64" i="59"/>
  <c r="N496" i="46"/>
  <c r="D32" i="58"/>
  <c r="E36" i="61"/>
  <c r="B23" i="59"/>
  <c r="S378" i="46"/>
  <c r="B38" i="63"/>
  <c r="D23" i="55"/>
  <c r="C17" i="54"/>
  <c r="D116" i="62"/>
  <c r="D25" i="61"/>
  <c r="B105" i="63"/>
  <c r="D64" i="58"/>
  <c r="K163" i="46"/>
  <c r="B211" i="56"/>
  <c r="B10" i="62"/>
  <c r="B150" i="63"/>
  <c r="B9" i="56"/>
  <c r="B179" i="61"/>
  <c r="B2" i="58"/>
  <c r="E9" i="54"/>
  <c r="D2" i="54"/>
  <c r="R515" i="46"/>
  <c r="B52" i="61"/>
  <c r="N562" i="46"/>
  <c r="C186" i="61"/>
  <c r="E4" i="62"/>
  <c r="B137" i="61"/>
  <c r="D6" i="56"/>
  <c r="E60" i="62"/>
  <c r="B103" i="56"/>
  <c r="D58" i="58"/>
  <c r="D73" i="63"/>
  <c r="N610" i="46"/>
  <c r="C30" i="55"/>
  <c r="L543" i="46"/>
  <c r="C33" i="62"/>
  <c r="R196" i="46"/>
  <c r="K104" i="46"/>
  <c r="D9" i="58"/>
  <c r="D170" i="63"/>
  <c r="S52" i="46"/>
  <c r="E28" i="61"/>
  <c r="K61" i="46"/>
  <c r="C82" i="62"/>
  <c r="N207" i="46"/>
  <c r="B17" i="61"/>
  <c r="E69" i="56"/>
  <c r="E30" i="58"/>
  <c r="N50" i="46"/>
  <c r="B123" i="62"/>
  <c r="E12" i="59"/>
  <c r="S359" i="46"/>
  <c r="S426" i="46"/>
  <c r="N309" i="46"/>
  <c r="E125" i="63"/>
  <c r="N136" i="46"/>
  <c r="B25" i="60"/>
  <c r="E36" i="55"/>
  <c r="C24" i="65"/>
  <c r="E27" i="55"/>
  <c r="B140" i="56"/>
  <c r="B21" i="65"/>
  <c r="C72" i="59"/>
  <c r="C53" i="58"/>
  <c r="N268" i="46"/>
  <c r="E66" i="62"/>
  <c r="D115" i="59"/>
  <c r="B184" i="61"/>
  <c r="K212" i="46"/>
  <c r="K245" i="46"/>
  <c r="B18" i="58"/>
  <c r="B73" i="63"/>
  <c r="C52" i="58"/>
  <c r="C9" i="63"/>
  <c r="O554" i="46"/>
  <c r="D96" i="62"/>
  <c r="D28" i="61"/>
  <c r="B48" i="61"/>
  <c r="D40" i="62"/>
  <c r="D2" i="62"/>
  <c r="C181" i="63"/>
  <c r="B28" i="63"/>
  <c r="E171" i="56"/>
  <c r="S543" i="46"/>
  <c r="S156" i="46"/>
  <c r="B72" i="55"/>
  <c r="C111" i="62"/>
  <c r="D16" i="60"/>
  <c r="E7" i="61"/>
  <c r="S467" i="46"/>
  <c r="K235" i="46"/>
  <c r="E54" i="61"/>
  <c r="D125" i="62"/>
  <c r="C26" i="63"/>
  <c r="C12" i="59"/>
  <c r="K100" i="61"/>
  <c r="S15" i="46"/>
  <c r="D109" i="62"/>
  <c r="B17" i="55"/>
  <c r="E25" i="55"/>
  <c r="R100" i="46"/>
  <c r="D5" i="61"/>
  <c r="B101" i="59"/>
  <c r="B140" i="61"/>
  <c r="D113" i="63"/>
  <c r="D12" i="56"/>
  <c r="B170" i="63"/>
  <c r="B154" i="56"/>
  <c r="K498" i="46"/>
  <c r="C63" i="56"/>
  <c r="E201" i="61"/>
  <c r="C149" i="61"/>
  <c r="B2" i="63"/>
  <c r="E172" i="56"/>
  <c r="C58" i="63"/>
  <c r="C105" i="62"/>
  <c r="E65" i="59"/>
  <c r="B162" i="63"/>
  <c r="B47" i="58"/>
  <c r="E136" i="61"/>
  <c r="C123" i="61"/>
  <c r="K473" i="46"/>
  <c r="E170" i="61"/>
  <c r="S386" i="46"/>
  <c r="D78" i="62"/>
  <c r="E143" i="61"/>
  <c r="C23" i="56"/>
  <c r="K194" i="46"/>
  <c r="D156" i="56"/>
  <c r="N56" i="46"/>
  <c r="K406" i="46"/>
  <c r="E85" i="56"/>
  <c r="C12" i="64"/>
  <c r="D4" i="61"/>
  <c r="D116" i="59"/>
  <c r="S459" i="46"/>
  <c r="K479" i="46"/>
  <c r="K247" i="46"/>
  <c r="C38" i="63"/>
  <c r="B121" i="62"/>
  <c r="E44" i="59"/>
  <c r="B70" i="62"/>
  <c r="R507" i="46"/>
  <c r="N332" i="46"/>
  <c r="B45" i="63"/>
  <c r="D5" i="59"/>
  <c r="N491" i="46"/>
  <c r="K320" i="46"/>
  <c r="O592" i="46"/>
  <c r="C62" i="63"/>
  <c r="D70" i="55"/>
  <c r="C198" i="61"/>
  <c r="D46" i="58"/>
  <c r="B166" i="63"/>
  <c r="E29" i="61"/>
  <c r="C81" i="63"/>
  <c r="E29" i="62"/>
  <c r="K254" i="46"/>
  <c r="B114" i="62"/>
  <c r="C28" i="61"/>
  <c r="N468" i="46"/>
  <c r="E87" i="62"/>
  <c r="E12" i="62"/>
  <c r="D60" i="58"/>
  <c r="C65" i="61"/>
  <c r="N321" i="46"/>
  <c r="C68" i="56"/>
  <c r="D9" i="65"/>
  <c r="E121" i="62"/>
  <c r="D21" i="59"/>
  <c r="B31" i="63"/>
  <c r="C3" i="60"/>
  <c r="D51" i="59"/>
  <c r="D22" i="62"/>
  <c r="E136" i="62"/>
  <c r="D69" i="62"/>
  <c r="S70" i="46"/>
  <c r="S226" i="46"/>
  <c r="C148" i="61"/>
  <c r="C115" i="62"/>
  <c r="D195" i="61"/>
  <c r="C84" i="59"/>
  <c r="C174" i="61"/>
  <c r="S298" i="46"/>
  <c r="B65" i="59"/>
  <c r="D11" i="54"/>
  <c r="B160" i="61"/>
  <c r="D172" i="63"/>
  <c r="K464" i="46"/>
  <c r="N35" i="46"/>
  <c r="K523" i="46"/>
  <c r="D134" i="62"/>
  <c r="D29" i="62"/>
  <c r="E140" i="61"/>
  <c r="C132" i="63"/>
  <c r="K109" i="61"/>
  <c r="B101" i="62"/>
  <c r="R561" i="46"/>
  <c r="D13" i="59"/>
  <c r="C18" i="59"/>
  <c r="E2" i="64"/>
  <c r="C61" i="62"/>
  <c r="C11" i="56"/>
  <c r="E185" i="63"/>
  <c r="B17" i="63"/>
  <c r="C96" i="62"/>
  <c r="R172" i="46"/>
  <c r="N344" i="46"/>
  <c r="C37" i="59"/>
  <c r="E7" i="64"/>
  <c r="E147" i="61"/>
  <c r="N502" i="46"/>
  <c r="C30" i="61"/>
  <c r="D51" i="62"/>
  <c r="D108" i="63"/>
  <c r="N350" i="46"/>
  <c r="C36" i="59"/>
  <c r="K177" i="46"/>
  <c r="C162" i="61"/>
  <c r="E29" i="55"/>
  <c r="E61" i="61"/>
  <c r="C74" i="63"/>
  <c r="B122" i="62"/>
  <c r="K478" i="46"/>
  <c r="C53" i="59"/>
  <c r="B177" i="56"/>
  <c r="S432" i="46"/>
  <c r="D154" i="56"/>
  <c r="C56" i="61"/>
  <c r="E36" i="62"/>
  <c r="B131" i="63"/>
  <c r="K261" i="46"/>
  <c r="L478" i="46"/>
  <c r="K71" i="61" s="1"/>
  <c r="C94" i="62"/>
  <c r="N289" i="46"/>
  <c r="B157" i="63"/>
  <c r="C3" i="63"/>
  <c r="D54" i="59"/>
  <c r="C17" i="60"/>
  <c r="D42" i="61"/>
  <c r="R268" i="46"/>
  <c r="B63" i="62"/>
  <c r="S498" i="46"/>
  <c r="B5" i="62"/>
  <c r="C80" i="63"/>
  <c r="S332" i="46"/>
  <c r="E4" i="64"/>
  <c r="E72" i="62"/>
  <c r="B153" i="61"/>
  <c r="E83" i="63"/>
  <c r="B8" i="64"/>
  <c r="E158" i="61"/>
  <c r="E27" i="61"/>
  <c r="D63" i="58"/>
  <c r="C164" i="63"/>
  <c r="E56" i="62"/>
  <c r="D49" i="58"/>
  <c r="B19" i="54"/>
  <c r="C3" i="62"/>
  <c r="N41" i="46"/>
  <c r="E56" i="56"/>
  <c r="S307" i="46"/>
  <c r="D121" i="63"/>
  <c r="D41" i="58"/>
  <c r="D156" i="63"/>
  <c r="D60" i="55"/>
  <c r="D25" i="65"/>
  <c r="D66" i="63"/>
  <c r="D74" i="61"/>
  <c r="B16" i="58"/>
  <c r="B40" i="58"/>
  <c r="B39" i="63"/>
  <c r="B52" i="62"/>
  <c r="D34" i="62"/>
  <c r="C25" i="62"/>
  <c r="K591" i="46"/>
  <c r="E18" i="60"/>
  <c r="B188" i="61"/>
  <c r="D17" i="62"/>
  <c r="D140" i="56"/>
  <c r="D93" i="59"/>
  <c r="B210" i="56"/>
  <c r="C184" i="61"/>
  <c r="C108" i="59"/>
  <c r="B9" i="62"/>
  <c r="D61" i="63"/>
  <c r="C14" i="60"/>
  <c r="N340" i="46"/>
  <c r="C135" i="63"/>
  <c r="C23" i="62"/>
  <c r="B98" i="62"/>
  <c r="E12" i="54"/>
  <c r="D51" i="61"/>
  <c r="K47" i="46"/>
  <c r="S299" i="46"/>
  <c r="E97" i="63"/>
  <c r="L31" i="46"/>
  <c r="B24" i="65"/>
  <c r="D54" i="61"/>
  <c r="E58" i="61"/>
  <c r="C66" i="55"/>
  <c r="N322" i="46"/>
  <c r="D163" i="61"/>
  <c r="E57" i="55"/>
  <c r="B11" i="58"/>
  <c r="B136" i="63"/>
  <c r="C127" i="63"/>
  <c r="C11" i="59"/>
  <c r="D178" i="61"/>
  <c r="C55" i="59"/>
  <c r="C10" i="62"/>
  <c r="D3" i="66"/>
  <c r="C127" i="61"/>
  <c r="E116" i="62"/>
  <c r="C42" i="56"/>
  <c r="D125" i="63"/>
  <c r="R464" i="46"/>
  <c r="B44" i="61"/>
  <c r="D106" i="62"/>
  <c r="B46" i="58"/>
  <c r="C2" i="62"/>
  <c r="K45" i="46"/>
  <c r="K127" i="46"/>
  <c r="D7" i="64"/>
  <c r="B43" i="58"/>
  <c r="C162" i="56"/>
  <c r="C86" i="59"/>
  <c r="K42" i="46"/>
  <c r="N408" i="46"/>
  <c r="D38" i="56"/>
  <c r="D18" i="54"/>
  <c r="E62" i="62"/>
  <c r="D2" i="60"/>
  <c r="S478" i="46"/>
  <c r="E4" i="63"/>
  <c r="B3" i="54"/>
  <c r="S377" i="46"/>
  <c r="R287" i="46"/>
  <c r="D8" i="65"/>
  <c r="C12" i="58"/>
  <c r="O467" i="46"/>
  <c r="D95" i="63"/>
  <c r="B67" i="62"/>
  <c r="K136" i="46"/>
  <c r="E7" i="55"/>
  <c r="E55" i="56"/>
  <c r="R210" i="46"/>
  <c r="B171" i="61"/>
  <c r="C49" i="62"/>
  <c r="D190" i="61"/>
  <c r="E77" i="61"/>
  <c r="B118" i="56"/>
  <c r="D48" i="62"/>
  <c r="E73" i="63"/>
  <c r="E163" i="63"/>
  <c r="N399" i="46"/>
  <c r="E25" i="58"/>
  <c r="K475" i="46"/>
  <c r="K94" i="46"/>
  <c r="E31" i="58"/>
  <c r="N14" i="46"/>
  <c r="S101" i="46"/>
  <c r="E30" i="56"/>
  <c r="C23" i="54"/>
  <c r="K338" i="46"/>
  <c r="B125" i="56"/>
  <c r="N128" i="46"/>
  <c r="D13" i="55"/>
  <c r="D133" i="61"/>
  <c r="E30" i="61"/>
  <c r="B12" i="62"/>
  <c r="S37" i="46"/>
  <c r="E37" i="58"/>
  <c r="B155" i="63"/>
  <c r="C53" i="55"/>
  <c r="E78" i="59"/>
  <c r="E178" i="61"/>
  <c r="K405" i="46"/>
  <c r="E40" i="56"/>
  <c r="D53" i="58"/>
  <c r="N164" i="46"/>
  <c r="D84" i="62"/>
  <c r="S104" i="46"/>
  <c r="S34" i="46"/>
  <c r="D62" i="55"/>
  <c r="B162" i="61"/>
  <c r="N464" i="46"/>
  <c r="K108" i="46"/>
  <c r="S131" i="46"/>
  <c r="K488" i="46"/>
  <c r="D108" i="59"/>
  <c r="S535" i="46"/>
  <c r="C16" i="61"/>
  <c r="E153" i="61"/>
  <c r="C49" i="56"/>
  <c r="E59" i="56"/>
  <c r="B109" i="63"/>
  <c r="D7" i="59"/>
  <c r="D17" i="61"/>
  <c r="D57" i="62"/>
  <c r="E70" i="63"/>
  <c r="D47" i="63"/>
  <c r="E49" i="56"/>
  <c r="D13" i="58"/>
  <c r="C75" i="62"/>
  <c r="B125" i="61"/>
  <c r="B194" i="61"/>
  <c r="B136" i="62"/>
  <c r="D45" i="61"/>
  <c r="C140" i="61"/>
  <c r="E41" i="61"/>
  <c r="D144" i="63"/>
  <c r="D77" i="62"/>
  <c r="S240" i="46"/>
  <c r="B64" i="61"/>
  <c r="E194" i="61"/>
  <c r="S497" i="46"/>
  <c r="D87" i="59"/>
  <c r="E2" i="66"/>
  <c r="B115" i="59"/>
  <c r="B50" i="56"/>
  <c r="B63" i="59"/>
  <c r="D120" i="62"/>
  <c r="E4" i="56"/>
  <c r="C131" i="62"/>
  <c r="D164" i="61"/>
  <c r="C115" i="61"/>
  <c r="B63" i="61"/>
  <c r="E72" i="56"/>
  <c r="B193" i="56"/>
  <c r="C15" i="55"/>
  <c r="C13" i="59"/>
  <c r="B96" i="59"/>
  <c r="N555" i="46"/>
  <c r="E86" i="59"/>
  <c r="B89" i="56"/>
  <c r="N571" i="46"/>
  <c r="D185" i="63"/>
  <c r="B137" i="56"/>
  <c r="L245" i="46"/>
  <c r="D61" i="55"/>
  <c r="S349" i="46"/>
  <c r="E73" i="61"/>
  <c r="B185" i="63"/>
  <c r="B181" i="61"/>
  <c r="N295" i="46"/>
  <c r="C170" i="63"/>
  <c r="N239" i="46"/>
  <c r="C13" i="65"/>
  <c r="B31" i="58"/>
  <c r="B9" i="60"/>
  <c r="B66" i="59"/>
  <c r="E47" i="58"/>
  <c r="B49" i="62"/>
  <c r="D135" i="62"/>
  <c r="S610" i="46"/>
  <c r="E18" i="55"/>
  <c r="E71" i="61"/>
  <c r="E161" i="61"/>
  <c r="B139" i="61"/>
  <c r="E150" i="63"/>
  <c r="E75" i="61"/>
  <c r="B103" i="62"/>
  <c r="B111" i="56"/>
  <c r="C24" i="56"/>
  <c r="E108" i="62"/>
  <c r="D30" i="58"/>
  <c r="B24" i="55"/>
  <c r="C111" i="56"/>
  <c r="D175" i="56"/>
  <c r="D11" i="59"/>
  <c r="O535" i="46"/>
  <c r="B28" i="61"/>
  <c r="K148" i="46"/>
  <c r="B55" i="62"/>
  <c r="E69" i="61"/>
  <c r="D31" i="62"/>
  <c r="D105" i="62"/>
  <c r="E120" i="62"/>
  <c r="E171" i="63"/>
  <c r="E7" i="63"/>
  <c r="S316" i="46"/>
  <c r="D75" i="61"/>
  <c r="E49" i="62"/>
  <c r="B4" i="58"/>
  <c r="C78" i="62"/>
  <c r="E127" i="63"/>
  <c r="C193" i="61"/>
  <c r="D129" i="61"/>
  <c r="E141" i="56"/>
  <c r="N486" i="46"/>
  <c r="E15" i="61"/>
  <c r="C13" i="55"/>
  <c r="D84" i="56"/>
  <c r="C138" i="61"/>
  <c r="N265" i="46"/>
  <c r="C10" i="54"/>
  <c r="R87" i="46"/>
  <c r="D46" i="62"/>
  <c r="D9" i="54"/>
  <c r="D93" i="56"/>
  <c r="C142" i="56"/>
  <c r="S486" i="46"/>
  <c r="C92" i="63"/>
  <c r="B81" i="59"/>
  <c r="B39" i="56"/>
  <c r="B39" i="61"/>
  <c r="C192" i="61"/>
  <c r="E12" i="65"/>
  <c r="E81" i="56"/>
  <c r="E9" i="64"/>
  <c r="D118" i="63"/>
  <c r="C83" i="59"/>
  <c r="S206" i="46"/>
  <c r="B107" i="59"/>
  <c r="N132" i="46"/>
  <c r="C16" i="59"/>
  <c r="K17" i="46"/>
  <c r="K518" i="46"/>
  <c r="B197" i="56"/>
  <c r="D140" i="63"/>
  <c r="E186" i="56"/>
  <c r="E99" i="63"/>
  <c r="C177" i="63"/>
  <c r="C52" i="63"/>
  <c r="B39" i="58"/>
  <c r="L471" i="46"/>
  <c r="C8" i="64"/>
  <c r="C144" i="63"/>
  <c r="K204" i="46"/>
  <c r="E35" i="61"/>
  <c r="D27" i="58"/>
  <c r="B27" i="55"/>
  <c r="K550" i="46"/>
  <c r="B26" i="58"/>
  <c r="E11" i="62"/>
  <c r="E5" i="62"/>
  <c r="C3" i="64"/>
  <c r="E31" i="55"/>
  <c r="C19" i="65"/>
  <c r="E95" i="63"/>
  <c r="D83" i="59"/>
  <c r="D66" i="62"/>
  <c r="L564" i="46"/>
  <c r="K105" i="61" s="1"/>
  <c r="D86" i="63"/>
  <c r="D44" i="55"/>
  <c r="B159" i="61"/>
  <c r="K326" i="46"/>
  <c r="S504" i="46"/>
  <c r="N461" i="46"/>
  <c r="E18" i="63"/>
  <c r="N511" i="46"/>
  <c r="B2" i="59"/>
  <c r="D4" i="66"/>
  <c r="D23" i="61"/>
  <c r="B71" i="62"/>
  <c r="B174" i="61"/>
  <c r="K492" i="46"/>
  <c r="B10" i="64"/>
  <c r="B168" i="63"/>
  <c r="E16" i="59"/>
  <c r="D12" i="62"/>
  <c r="D177" i="61"/>
  <c r="D18" i="61"/>
  <c r="K113" i="46"/>
  <c r="S254" i="46"/>
  <c r="B58" i="62"/>
  <c r="D61" i="58"/>
  <c r="B24" i="61"/>
  <c r="B14" i="63"/>
  <c r="C22" i="60"/>
  <c r="B38" i="58"/>
  <c r="S95" i="46"/>
  <c r="D52" i="55"/>
  <c r="K206" i="46"/>
  <c r="S592" i="46"/>
  <c r="B68" i="63"/>
  <c r="D112" i="63"/>
  <c r="C20" i="56"/>
  <c r="E103" i="63"/>
  <c r="C154" i="61"/>
  <c r="D180" i="63"/>
  <c r="C54" i="56"/>
  <c r="B44" i="58"/>
  <c r="B176" i="61"/>
  <c r="C26" i="61"/>
  <c r="B68" i="61"/>
  <c r="C106" i="63"/>
  <c r="B7" i="58"/>
  <c r="N225" i="46"/>
  <c r="B100" i="59"/>
  <c r="N97" i="46"/>
  <c r="C137" i="63"/>
  <c r="N80" i="46"/>
  <c r="B72" i="59"/>
  <c r="E10" i="60"/>
  <c r="B10" i="54"/>
  <c r="E33" i="59"/>
  <c r="N547" i="46"/>
  <c r="D123" i="56"/>
  <c r="S391" i="46"/>
  <c r="S2" i="46"/>
  <c r="E202" i="61"/>
  <c r="C33" i="61"/>
  <c r="B163" i="63"/>
  <c r="B34" i="56"/>
  <c r="B74" i="62"/>
  <c r="E62" i="58"/>
  <c r="B20" i="62"/>
  <c r="C9" i="60"/>
  <c r="D2" i="65"/>
  <c r="B15" i="54"/>
  <c r="E73" i="56"/>
  <c r="E22" i="62"/>
  <c r="B62" i="58"/>
  <c r="D166" i="61"/>
  <c r="K502" i="46"/>
  <c r="E85" i="59"/>
  <c r="K368" i="46"/>
  <c r="S49" i="46"/>
  <c r="N263" i="46"/>
  <c r="R495" i="46"/>
  <c r="D152" i="56"/>
  <c r="C88" i="62"/>
  <c r="C49" i="55"/>
  <c r="B84" i="62"/>
  <c r="S392" i="46"/>
  <c r="D63" i="55"/>
  <c r="C120" i="56"/>
  <c r="B43" i="62"/>
  <c r="C89" i="62"/>
  <c r="N215" i="46"/>
  <c r="S512" i="46"/>
  <c r="C27" i="55"/>
  <c r="C87" i="56"/>
  <c r="D49" i="59"/>
  <c r="S369" i="46"/>
  <c r="D32" i="56"/>
  <c r="B31" i="62"/>
  <c r="E7" i="59"/>
  <c r="E67" i="55"/>
  <c r="B43" i="55"/>
  <c r="B87" i="56"/>
  <c r="E28" i="59"/>
  <c r="R556" i="46"/>
  <c r="B155" i="61"/>
  <c r="R575" i="46"/>
  <c r="S579" i="46"/>
  <c r="E61" i="63"/>
  <c r="R80" i="46"/>
  <c r="S39" i="46"/>
  <c r="C106" i="62"/>
  <c r="B80" i="62"/>
  <c r="S550" i="46"/>
  <c r="N131" i="46"/>
  <c r="B34" i="62"/>
  <c r="E10" i="58"/>
  <c r="C36" i="58"/>
  <c r="B37" i="59"/>
  <c r="E81" i="63"/>
  <c r="E69" i="62"/>
  <c r="D4" i="65"/>
  <c r="B143" i="63"/>
  <c r="D140" i="61"/>
  <c r="B47" i="56"/>
  <c r="R334" i="46"/>
  <c r="C28" i="56"/>
  <c r="E20" i="61"/>
  <c r="C136" i="62"/>
  <c r="C67" i="55"/>
  <c r="S521" i="46"/>
  <c r="S327" i="46"/>
  <c r="D80" i="62"/>
  <c r="D62" i="56"/>
  <c r="K10" i="46"/>
  <c r="D128" i="61"/>
  <c r="K344" i="46"/>
  <c r="N275" i="46"/>
  <c r="D43" i="59"/>
  <c r="N102" i="46"/>
  <c r="B22" i="65"/>
  <c r="K202" i="46"/>
  <c r="E6" i="66"/>
  <c r="B58" i="61"/>
  <c r="C15" i="64"/>
  <c r="B67" i="61"/>
  <c r="N3" i="46"/>
  <c r="D67" i="61"/>
  <c r="C22" i="63"/>
  <c r="C27" i="63"/>
  <c r="E160" i="56"/>
  <c r="C107" i="62"/>
  <c r="O157" i="46"/>
  <c r="B12" i="64"/>
  <c r="S93" i="46"/>
  <c r="C167" i="63"/>
  <c r="K424" i="46"/>
  <c r="B162" i="56"/>
  <c r="E77" i="59"/>
  <c r="E70" i="55"/>
  <c r="E54" i="55"/>
  <c r="R386" i="46"/>
  <c r="B46" i="55"/>
  <c r="D17" i="56"/>
  <c r="R563" i="46"/>
  <c r="D9" i="62"/>
  <c r="E24" i="59"/>
  <c r="C67" i="56"/>
  <c r="N229" i="46"/>
  <c r="B151" i="61"/>
  <c r="N189" i="46"/>
  <c r="R531" i="46"/>
  <c r="B57" i="62"/>
  <c r="S419" i="46"/>
  <c r="C65" i="56"/>
  <c r="E125" i="56"/>
  <c r="B55" i="59"/>
  <c r="B24" i="63"/>
  <c r="K284" i="46"/>
  <c r="R121" i="46"/>
  <c r="C25" i="56"/>
  <c r="D91" i="63"/>
  <c r="S275" i="46"/>
  <c r="D105" i="56"/>
  <c r="K465" i="46"/>
  <c r="B168" i="56"/>
  <c r="B7" i="61"/>
  <c r="E59" i="59"/>
  <c r="C31" i="58"/>
  <c r="D7" i="54"/>
  <c r="C103" i="56"/>
  <c r="D41" i="61"/>
  <c r="C202" i="61"/>
  <c r="D72" i="62"/>
  <c r="C62" i="56"/>
  <c r="B133" i="56"/>
  <c r="C70" i="59"/>
  <c r="D134" i="61"/>
  <c r="D14" i="62"/>
  <c r="C10" i="63"/>
  <c r="K236" i="46"/>
  <c r="K467" i="46"/>
  <c r="D151" i="61"/>
  <c r="E39" i="63"/>
  <c r="C66" i="56"/>
  <c r="B75" i="62"/>
  <c r="E197" i="61"/>
  <c r="E137" i="63"/>
  <c r="E63" i="63"/>
  <c r="D86" i="59"/>
  <c r="K301" i="46"/>
  <c r="C7" i="62"/>
  <c r="D43" i="61"/>
  <c r="K195" i="46"/>
  <c r="B53" i="56"/>
  <c r="D43" i="63"/>
  <c r="N238" i="46"/>
  <c r="E21" i="62"/>
  <c r="D23" i="58"/>
  <c r="K307" i="46"/>
  <c r="E38" i="55"/>
  <c r="B52" i="58"/>
  <c r="S134" i="46"/>
  <c r="D17" i="63"/>
  <c r="S564" i="46"/>
  <c r="E79" i="61"/>
  <c r="K151" i="46"/>
  <c r="R260" i="46"/>
  <c r="B55" i="58"/>
  <c r="D41" i="63"/>
  <c r="K493" i="46"/>
  <c r="S441" i="46"/>
  <c r="B73" i="62"/>
  <c r="C123" i="63"/>
  <c r="K117" i="46"/>
  <c r="C50" i="56"/>
  <c r="B73" i="56"/>
  <c r="B43" i="61"/>
  <c r="E186" i="63"/>
  <c r="D79" i="63"/>
  <c r="B93" i="59"/>
  <c r="D133" i="62"/>
  <c r="S293" i="46"/>
  <c r="B66" i="58"/>
  <c r="S494" i="46"/>
  <c r="D65" i="59"/>
  <c r="K366" i="46"/>
  <c r="C120" i="61"/>
  <c r="N581" i="46"/>
  <c r="D70" i="61"/>
  <c r="N573" i="46"/>
  <c r="N599" i="46"/>
  <c r="C82" i="63"/>
  <c r="D38" i="58"/>
  <c r="B79" i="59"/>
  <c r="N69" i="46"/>
  <c r="K30" i="46"/>
  <c r="E49" i="59"/>
  <c r="C10" i="61"/>
  <c r="C24" i="60"/>
  <c r="B178" i="63"/>
  <c r="B19" i="63"/>
  <c r="O350" i="46"/>
  <c r="M202" i="56" s="1"/>
  <c r="N195" i="46"/>
  <c r="B69" i="59"/>
  <c r="E131" i="61"/>
  <c r="C59" i="56"/>
  <c r="B12" i="59"/>
  <c r="C79" i="62"/>
  <c r="S481" i="46"/>
  <c r="K397" i="46"/>
  <c r="E96" i="59"/>
  <c r="C28" i="62"/>
  <c r="B87" i="59"/>
  <c r="C62" i="59"/>
  <c r="S295" i="46"/>
  <c r="C54" i="63"/>
  <c r="S372" i="46"/>
  <c r="K586" i="46"/>
  <c r="B118" i="61"/>
  <c r="B86" i="62"/>
  <c r="B88" i="59"/>
  <c r="E10" i="55"/>
  <c r="D132" i="61"/>
  <c r="N495" i="46"/>
  <c r="N465" i="46"/>
  <c r="B179" i="63"/>
  <c r="L87" i="46"/>
  <c r="C73" i="56"/>
  <c r="D66" i="58"/>
  <c r="D3" i="63"/>
  <c r="S510" i="46"/>
  <c r="K375" i="46"/>
  <c r="C25" i="61"/>
  <c r="D116" i="61"/>
  <c r="C26" i="56"/>
  <c r="S344" i="46"/>
  <c r="E185" i="56"/>
  <c r="E109" i="63"/>
  <c r="C117" i="62"/>
  <c r="D207" i="56"/>
  <c r="D21" i="55"/>
  <c r="E60" i="63"/>
  <c r="E4" i="55"/>
  <c r="D12" i="55"/>
  <c r="C171" i="63"/>
  <c r="B38" i="55"/>
  <c r="E30" i="63"/>
  <c r="C131" i="63"/>
  <c r="N417" i="46"/>
  <c r="B30" i="58"/>
  <c r="B31" i="59"/>
  <c r="N242" i="46"/>
  <c r="D46" i="56"/>
  <c r="E17" i="64"/>
  <c r="E45" i="62"/>
  <c r="C200" i="61"/>
  <c r="C13" i="62"/>
  <c r="D168" i="63"/>
  <c r="B17" i="59"/>
  <c r="C22" i="62"/>
  <c r="B59" i="59"/>
  <c r="B96" i="63"/>
  <c r="C34" i="59"/>
  <c r="D142" i="63"/>
  <c r="B3" i="60"/>
  <c r="C206" i="56"/>
  <c r="D19" i="54"/>
  <c r="C52" i="62"/>
  <c r="C99" i="59"/>
  <c r="K230" i="46"/>
  <c r="D2" i="59"/>
  <c r="E68" i="55"/>
  <c r="C59" i="55"/>
  <c r="D5" i="54"/>
  <c r="E205" i="56"/>
  <c r="S600" i="46"/>
  <c r="C116" i="62"/>
  <c r="C15" i="60"/>
  <c r="D2" i="66"/>
  <c r="N589" i="46"/>
  <c r="D11" i="62"/>
  <c r="N158" i="46"/>
  <c r="C16" i="65"/>
  <c r="K153" i="46"/>
  <c r="E14" i="62"/>
  <c r="E14" i="61"/>
  <c r="D146" i="56"/>
  <c r="C20" i="55"/>
  <c r="D21" i="62"/>
  <c r="B10" i="63"/>
  <c r="N130" i="46"/>
  <c r="C45" i="61"/>
  <c r="E110" i="62"/>
  <c r="C95" i="63"/>
  <c r="C4" i="64"/>
  <c r="B88" i="62"/>
  <c r="E192" i="56"/>
  <c r="B73" i="59"/>
  <c r="B70" i="59"/>
  <c r="N204" i="46"/>
  <c r="C32" i="56"/>
  <c r="D33" i="62"/>
  <c r="B104" i="62"/>
  <c r="D97" i="56"/>
  <c r="D133" i="63"/>
  <c r="D10" i="58"/>
  <c r="E48" i="56"/>
  <c r="E40" i="59"/>
  <c r="K584" i="46"/>
  <c r="D108" i="56"/>
  <c r="B79" i="63"/>
  <c r="B192" i="61"/>
  <c r="B164" i="61"/>
  <c r="C45" i="58"/>
  <c r="B65" i="63"/>
  <c r="E61" i="62"/>
  <c r="S529" i="46"/>
  <c r="E3" i="62"/>
  <c r="C65" i="62"/>
  <c r="C197" i="61"/>
  <c r="D89" i="59"/>
  <c r="E37" i="61"/>
  <c r="B18" i="60"/>
  <c r="R506" i="46"/>
  <c r="D194" i="61"/>
  <c r="B95" i="62"/>
  <c r="C170" i="61"/>
  <c r="K440" i="46"/>
  <c r="C22" i="65"/>
  <c r="C9" i="62"/>
  <c r="D8" i="64"/>
  <c r="E49" i="58"/>
  <c r="C186" i="63"/>
  <c r="E21" i="61"/>
  <c r="O571" i="46"/>
  <c r="N579" i="46"/>
  <c r="D123" i="61"/>
  <c r="E8" i="56"/>
  <c r="E6" i="61"/>
  <c r="D100" i="59"/>
  <c r="K59" i="46"/>
  <c r="C33" i="58"/>
  <c r="E107" i="59"/>
  <c r="D25" i="63"/>
  <c r="D60" i="59"/>
  <c r="D42" i="62"/>
  <c r="O318" i="46"/>
  <c r="D67" i="56"/>
  <c r="S58" i="46"/>
  <c r="E64" i="55"/>
  <c r="C12" i="60"/>
  <c r="B18" i="62"/>
  <c r="C142" i="61"/>
  <c r="C57" i="55"/>
  <c r="B24" i="59"/>
  <c r="C32" i="59"/>
  <c r="B62" i="63"/>
  <c r="E200" i="61"/>
  <c r="D6" i="64"/>
  <c r="B53" i="62"/>
  <c r="E10" i="64"/>
  <c r="D29" i="61"/>
  <c r="S123" i="46"/>
  <c r="K49" i="46"/>
  <c r="O300" i="46"/>
  <c r="M5" i="61" s="1"/>
  <c r="S5" i="61" s="1"/>
  <c r="N203" i="46"/>
  <c r="E150" i="61"/>
  <c r="B16" i="60"/>
  <c r="D26" i="63"/>
  <c r="E87" i="59"/>
  <c r="B2" i="56"/>
  <c r="E38" i="63"/>
  <c r="K214" i="46"/>
  <c r="E39" i="55"/>
  <c r="S200" i="46"/>
  <c r="B19" i="60"/>
  <c r="K242" i="46"/>
  <c r="E115" i="59"/>
  <c r="E56" i="55"/>
  <c r="E32" i="61"/>
  <c r="C38" i="62"/>
  <c r="D76" i="61"/>
  <c r="B10" i="60"/>
  <c r="B78" i="61"/>
  <c r="S238" i="46"/>
  <c r="K20" i="46"/>
  <c r="B74" i="63"/>
  <c r="B12" i="54"/>
  <c r="O161" i="46"/>
  <c r="D101" i="63"/>
  <c r="C30" i="59"/>
  <c r="C137" i="61"/>
  <c r="E8" i="64"/>
  <c r="B59" i="55"/>
  <c r="B21" i="56"/>
  <c r="C58" i="58"/>
  <c r="E130" i="62"/>
  <c r="K240" i="46"/>
  <c r="C14" i="62"/>
  <c r="N509" i="46"/>
  <c r="N575" i="46"/>
  <c r="S317" i="46"/>
  <c r="E25" i="56"/>
  <c r="D132" i="56"/>
  <c r="D150" i="56"/>
  <c r="E91" i="56"/>
  <c r="C149" i="56"/>
  <c r="C16" i="56"/>
  <c r="N95" i="46"/>
  <c r="K490" i="46"/>
  <c r="B80" i="59"/>
  <c r="C130" i="61"/>
  <c r="D20" i="65"/>
  <c r="B27" i="58"/>
  <c r="B23" i="54"/>
  <c r="C11" i="62"/>
  <c r="D22" i="60"/>
  <c r="C23" i="55"/>
  <c r="D138" i="61"/>
  <c r="C130" i="62"/>
  <c r="E142" i="61"/>
  <c r="E23" i="65"/>
  <c r="B58" i="58"/>
  <c r="D118" i="61"/>
  <c r="D131" i="62"/>
  <c r="E83" i="62"/>
  <c r="D16" i="59"/>
  <c r="D9" i="66"/>
  <c r="C13" i="64"/>
  <c r="B120" i="61"/>
  <c r="S277" i="46"/>
  <c r="B161" i="61"/>
  <c r="N261" i="46"/>
  <c r="E139" i="61"/>
  <c r="D45" i="63"/>
  <c r="D18" i="58"/>
  <c r="D26" i="55"/>
  <c r="E173" i="61"/>
  <c r="D173" i="61"/>
  <c r="E49" i="61"/>
  <c r="E22" i="58"/>
  <c r="D3" i="64"/>
  <c r="B26" i="63"/>
  <c r="E12" i="64"/>
  <c r="E185" i="61"/>
  <c r="E3" i="54"/>
  <c r="K570" i="46"/>
  <c r="B155" i="56"/>
  <c r="C34" i="58"/>
  <c r="B28" i="62"/>
  <c r="K420" i="46"/>
  <c r="C79" i="63"/>
  <c r="K410" i="46"/>
  <c r="E148" i="56"/>
  <c r="C58" i="62"/>
  <c r="D17" i="54"/>
  <c r="B65" i="61"/>
  <c r="B33" i="55"/>
  <c r="N521" i="46"/>
  <c r="C16" i="62"/>
  <c r="B7" i="60"/>
  <c r="B106" i="63"/>
  <c r="C192" i="56"/>
  <c r="E67" i="61"/>
  <c r="C80" i="62"/>
  <c r="D44" i="62"/>
  <c r="E11" i="64"/>
  <c r="D107" i="59"/>
  <c r="E71" i="56"/>
  <c r="E162" i="56"/>
  <c r="C17" i="59"/>
  <c r="E45" i="58"/>
  <c r="E196" i="56"/>
  <c r="E42" i="63"/>
  <c r="B25" i="55"/>
  <c r="B29" i="62"/>
  <c r="E10" i="56"/>
  <c r="B10" i="56"/>
  <c r="D68" i="59"/>
  <c r="E16" i="62"/>
  <c r="C63" i="61"/>
  <c r="C75" i="59"/>
  <c r="K556" i="46"/>
  <c r="S471" i="46"/>
  <c r="D117" i="61"/>
  <c r="N326" i="46"/>
  <c r="E11" i="59"/>
  <c r="B189" i="61"/>
  <c r="S346" i="46"/>
  <c r="E43" i="61"/>
  <c r="C148" i="56"/>
  <c r="D14" i="58"/>
  <c r="C4" i="56"/>
  <c r="B76" i="63"/>
  <c r="D205" i="56"/>
  <c r="E88" i="59"/>
  <c r="C64" i="63"/>
  <c r="E47" i="55"/>
  <c r="D167" i="61"/>
  <c r="B54" i="59"/>
  <c r="C10" i="56"/>
  <c r="E59" i="58"/>
  <c r="E73" i="62"/>
  <c r="B9" i="59"/>
  <c r="C17" i="55"/>
  <c r="E129" i="62"/>
  <c r="C8" i="65"/>
  <c r="E174" i="61"/>
  <c r="S434" i="46"/>
  <c r="D2" i="61"/>
  <c r="D34" i="58"/>
  <c r="B26" i="59"/>
  <c r="C25" i="59"/>
  <c r="E62" i="56"/>
  <c r="B178" i="61"/>
  <c r="C47" i="56"/>
  <c r="D61" i="62"/>
  <c r="K303" i="46"/>
  <c r="C51" i="61"/>
  <c r="E113" i="62"/>
  <c r="C48" i="63"/>
  <c r="B16" i="64"/>
  <c r="E3" i="58"/>
  <c r="C66" i="62"/>
  <c r="R113" i="46"/>
  <c r="D3" i="59"/>
  <c r="C60" i="56"/>
  <c r="D69" i="61"/>
  <c r="C26" i="55"/>
  <c r="C15" i="65"/>
  <c r="D52" i="62"/>
  <c r="E28" i="55"/>
  <c r="C19" i="55"/>
  <c r="E92" i="59"/>
  <c r="D192" i="61"/>
  <c r="E65" i="58"/>
  <c r="C10" i="59"/>
  <c r="R35" i="46"/>
  <c r="E58" i="56"/>
  <c r="C5" i="60"/>
  <c r="D26" i="58"/>
  <c r="B102" i="62"/>
  <c r="S523" i="46"/>
  <c r="B104" i="63"/>
  <c r="E168" i="63"/>
  <c r="C74" i="56"/>
  <c r="N118" i="46"/>
  <c r="B20" i="65"/>
  <c r="D187" i="61"/>
  <c r="C190" i="61"/>
  <c r="B5" i="65"/>
  <c r="D2" i="56"/>
  <c r="D3" i="61"/>
  <c r="S30" i="46"/>
  <c r="D158" i="61"/>
  <c r="N77" i="46"/>
  <c r="E40" i="55"/>
  <c r="E31" i="62"/>
  <c r="B165" i="63"/>
  <c r="E89" i="63"/>
  <c r="K134" i="46"/>
  <c r="D118" i="62"/>
  <c r="E26" i="58"/>
  <c r="B2" i="54"/>
  <c r="D10" i="63"/>
  <c r="S302" i="46"/>
  <c r="E16" i="65"/>
  <c r="C29" i="62"/>
  <c r="C43" i="62"/>
  <c r="B142" i="61"/>
  <c r="E17" i="56"/>
  <c r="K508" i="46"/>
  <c r="E28" i="63"/>
  <c r="C48" i="55"/>
  <c r="E84" i="62"/>
  <c r="N213" i="46"/>
  <c r="D167" i="63"/>
  <c r="D115" i="63"/>
  <c r="E2" i="62"/>
  <c r="N144" i="46"/>
  <c r="K143" i="46"/>
  <c r="C24" i="55"/>
  <c r="C7" i="60"/>
  <c r="K77" i="46"/>
  <c r="B88" i="56"/>
  <c r="C87" i="62"/>
  <c r="B53" i="61"/>
  <c r="E8" i="60"/>
  <c r="C49" i="59"/>
  <c r="C42" i="58"/>
  <c r="D54" i="62"/>
  <c r="B99" i="59"/>
  <c r="B67" i="56"/>
  <c r="S374" i="46"/>
  <c r="D157" i="56"/>
  <c r="B40" i="55"/>
  <c r="C60" i="61"/>
  <c r="B56" i="55"/>
  <c r="C36" i="62"/>
  <c r="D10" i="61"/>
  <c r="C50" i="63"/>
  <c r="B169" i="63"/>
  <c r="E88" i="62"/>
  <c r="C72" i="63"/>
  <c r="C63" i="58"/>
  <c r="B25" i="63"/>
  <c r="D4" i="54"/>
  <c r="E9" i="65"/>
  <c r="D33" i="59"/>
  <c r="E63" i="55"/>
  <c r="N49" i="46"/>
  <c r="B62" i="56"/>
  <c r="E168" i="56"/>
  <c r="D66" i="61"/>
  <c r="B116" i="61"/>
  <c r="E73" i="59"/>
  <c r="E72" i="63"/>
  <c r="O536" i="46"/>
  <c r="M72" i="61" s="1"/>
  <c r="C96" i="63"/>
  <c r="B97" i="56"/>
  <c r="K241" i="46"/>
  <c r="B32" i="59"/>
  <c r="E155" i="61"/>
  <c r="C125" i="56"/>
  <c r="E171" i="61"/>
  <c r="B84" i="59"/>
  <c r="D81" i="59"/>
  <c r="C12" i="55"/>
  <c r="D48" i="59"/>
  <c r="B207" i="56"/>
  <c r="D73" i="62"/>
  <c r="C49" i="61"/>
  <c r="B108" i="59"/>
  <c r="B99" i="63"/>
  <c r="D73" i="56"/>
  <c r="S424" i="46"/>
  <c r="D128" i="63"/>
  <c r="B23" i="63"/>
  <c r="B81" i="61"/>
  <c r="B25" i="65"/>
  <c r="D144" i="61"/>
  <c r="C11" i="61"/>
  <c r="S97" i="46"/>
  <c r="N37" i="46"/>
  <c r="B53" i="58"/>
  <c r="D32" i="63"/>
  <c r="N292" i="46"/>
  <c r="N55" i="46"/>
  <c r="C46" i="56"/>
  <c r="B15" i="55"/>
  <c r="E17" i="65"/>
  <c r="C5" i="62"/>
  <c r="S561" i="46"/>
  <c r="B22" i="58"/>
  <c r="B137" i="62"/>
  <c r="E120" i="56"/>
  <c r="S515" i="46"/>
  <c r="D52" i="59"/>
  <c r="E91" i="63"/>
  <c r="D103" i="56"/>
  <c r="D72" i="56"/>
  <c r="E93" i="59"/>
  <c r="D153" i="56"/>
  <c r="R51" i="46"/>
  <c r="C73" i="63"/>
  <c r="E177" i="61"/>
  <c r="C15" i="58"/>
  <c r="C35" i="62"/>
  <c r="D181" i="56"/>
  <c r="C91" i="62"/>
  <c r="B192" i="56"/>
  <c r="D38" i="62"/>
  <c r="B82" i="59"/>
  <c r="B11" i="59"/>
  <c r="N61" i="46"/>
  <c r="S141" i="46"/>
  <c r="B75" i="61"/>
  <c r="S4" i="46"/>
  <c r="S533" i="46"/>
  <c r="B45" i="58"/>
  <c r="K205" i="46"/>
  <c r="D65" i="63"/>
  <c r="D34" i="59"/>
  <c r="C36" i="61"/>
  <c r="L329" i="46"/>
  <c r="C166" i="61"/>
  <c r="D33" i="58"/>
  <c r="D12" i="61"/>
  <c r="N59" i="46"/>
  <c r="D108" i="62"/>
  <c r="C2" i="56"/>
  <c r="D5" i="62"/>
  <c r="C101" i="62"/>
  <c r="B95" i="59"/>
  <c r="C79" i="59"/>
  <c r="C28" i="63"/>
  <c r="E31" i="61"/>
  <c r="C101" i="63"/>
  <c r="C3" i="59"/>
  <c r="K534" i="46"/>
  <c r="C24" i="59"/>
  <c r="D15" i="65"/>
  <c r="E195" i="61"/>
  <c r="C31" i="59"/>
  <c r="B59" i="58"/>
  <c r="C115" i="63"/>
  <c r="C180" i="63"/>
  <c r="D94" i="63"/>
  <c r="E2" i="58"/>
  <c r="E124" i="61"/>
  <c r="B43" i="59"/>
  <c r="E192" i="61"/>
  <c r="D87" i="62"/>
  <c r="C132" i="62"/>
  <c r="B166" i="61"/>
  <c r="B19" i="61"/>
  <c r="E50" i="61"/>
  <c r="E132" i="62"/>
  <c r="E191" i="61"/>
  <c r="D72" i="59"/>
  <c r="D11" i="65"/>
  <c r="D212" i="56"/>
  <c r="C95" i="62"/>
  <c r="B12" i="65"/>
  <c r="B33" i="56"/>
  <c r="D13" i="54"/>
  <c r="D153" i="61"/>
  <c r="R368" i="46"/>
  <c r="D24" i="62"/>
  <c r="D49" i="61"/>
  <c r="S493" i="46"/>
  <c r="E119" i="63"/>
  <c r="C205" i="56"/>
  <c r="S584" i="46"/>
  <c r="C145" i="61"/>
  <c r="S324" i="46"/>
  <c r="B51" i="59"/>
  <c r="B116" i="62"/>
  <c r="C15" i="62"/>
  <c r="B149" i="61"/>
  <c r="B64" i="55"/>
  <c r="B5" i="64"/>
  <c r="D58" i="59"/>
  <c r="D78" i="61"/>
  <c r="B25" i="61"/>
  <c r="S338" i="46"/>
  <c r="B8" i="56"/>
  <c r="B76" i="61"/>
  <c r="E55" i="62"/>
  <c r="E21" i="65"/>
  <c r="B176" i="63"/>
  <c r="D25" i="55"/>
  <c r="B137" i="63"/>
  <c r="B71" i="59"/>
  <c r="N391" i="46"/>
  <c r="E179" i="61"/>
  <c r="B38" i="62"/>
  <c r="C7" i="61"/>
  <c r="B20" i="60"/>
  <c r="C2" i="59"/>
  <c r="K141" i="46"/>
  <c r="E54" i="56"/>
  <c r="E3" i="59"/>
  <c r="B115" i="63"/>
  <c r="P148" i="56"/>
  <c r="T148" i="56"/>
  <c r="N148" i="56"/>
  <c r="O148" i="56"/>
  <c r="S151" i="63"/>
  <c r="Q151" i="63"/>
  <c r="R151" i="63"/>
  <c r="N157" i="63"/>
  <c r="O157" i="63"/>
  <c r="T157" i="63"/>
  <c r="P157" i="63"/>
  <c r="Q168" i="63"/>
  <c r="S168" i="63"/>
  <c r="R168" i="63"/>
  <c r="T168" i="63"/>
  <c r="P154" i="63"/>
  <c r="T154" i="63"/>
  <c r="N154" i="63"/>
  <c r="O154" i="63"/>
  <c r="Q8" i="66"/>
  <c r="R8" i="66"/>
  <c r="S8" i="66"/>
  <c r="P163" i="63"/>
  <c r="T163" i="63"/>
  <c r="O163" i="63"/>
  <c r="N163" i="63"/>
  <c r="S121" i="62"/>
  <c r="R121" i="62"/>
  <c r="Q121" i="62"/>
  <c r="S16" i="64"/>
  <c r="R16" i="64"/>
  <c r="Q16" i="64"/>
  <c r="S9" i="66"/>
  <c r="Q9" i="66"/>
  <c r="R9" i="66"/>
  <c r="N178" i="63"/>
  <c r="P178" i="63"/>
  <c r="O178" i="63"/>
  <c r="T178" i="63"/>
  <c r="S208" i="56"/>
  <c r="Q208" i="56"/>
  <c r="R208" i="56"/>
  <c r="T25" i="60"/>
  <c r="N25" i="60"/>
  <c r="O25" i="60"/>
  <c r="P25" i="60"/>
  <c r="O4" i="66"/>
  <c r="N4" i="66"/>
  <c r="T4" i="66"/>
  <c r="P4" i="66"/>
  <c r="P167" i="63"/>
  <c r="T167" i="63"/>
  <c r="N167" i="63"/>
  <c r="O167" i="63"/>
  <c r="R209" i="56"/>
  <c r="Q209" i="56"/>
  <c r="S209" i="56"/>
  <c r="Q81" i="61"/>
  <c r="S81" i="61"/>
  <c r="R81" i="61"/>
  <c r="O116" i="56"/>
  <c r="N116" i="56"/>
  <c r="T116" i="56"/>
  <c r="P116" i="56"/>
  <c r="O8" i="66"/>
  <c r="N8" i="66"/>
  <c r="T8" i="66"/>
  <c r="P8" i="66"/>
  <c r="S7" i="66"/>
  <c r="R7" i="66"/>
  <c r="Q7" i="66"/>
  <c r="S183" i="63"/>
  <c r="R183" i="63"/>
  <c r="Q183" i="63"/>
  <c r="Q167" i="63"/>
  <c r="S167" i="63"/>
  <c r="R167" i="63"/>
  <c r="T16" i="64"/>
  <c r="P16" i="64"/>
  <c r="O16" i="64"/>
  <c r="N16" i="64"/>
  <c r="P121" i="62"/>
  <c r="T121" i="62"/>
  <c r="O121" i="62"/>
  <c r="N121" i="62"/>
  <c r="S50" i="55"/>
  <c r="R50" i="55"/>
  <c r="Q50" i="55"/>
  <c r="S9" i="61"/>
  <c r="Q9" i="61"/>
  <c r="R9" i="61"/>
  <c r="O152" i="63"/>
  <c r="P152" i="63"/>
  <c r="T152" i="63"/>
  <c r="N152" i="63"/>
  <c r="P73" i="61"/>
  <c r="T73" i="61"/>
  <c r="O73" i="61"/>
  <c r="N73" i="61"/>
  <c r="P179" i="63"/>
  <c r="O179" i="63"/>
  <c r="N179" i="63"/>
  <c r="T179" i="63"/>
  <c r="Q15" i="64"/>
  <c r="S15" i="64"/>
  <c r="R15" i="64"/>
  <c r="S163" i="63"/>
  <c r="Q163" i="63"/>
  <c r="R163" i="63"/>
  <c r="O164" i="63"/>
  <c r="N164" i="63"/>
  <c r="T164" i="63"/>
  <c r="P164" i="63"/>
  <c r="P140" i="56"/>
  <c r="N140" i="56"/>
  <c r="T140" i="56"/>
  <c r="O140" i="56"/>
  <c r="T132" i="56"/>
  <c r="O132" i="56"/>
  <c r="N132" i="56"/>
  <c r="P132" i="56"/>
  <c r="Q25" i="61"/>
  <c r="S25" i="61"/>
  <c r="R25" i="61"/>
  <c r="R10" i="64"/>
  <c r="S10" i="64"/>
  <c r="Q10" i="64"/>
  <c r="N159" i="63"/>
  <c r="T159" i="63"/>
  <c r="P159" i="63"/>
  <c r="O159" i="63"/>
  <c r="Q211" i="56"/>
  <c r="R211" i="56"/>
  <c r="S211" i="56"/>
  <c r="R2" i="66"/>
  <c r="S2" i="66"/>
  <c r="Q2" i="66"/>
  <c r="P205" i="56"/>
  <c r="T205" i="56"/>
  <c r="O205" i="56"/>
  <c r="N205" i="56"/>
  <c r="N162" i="63"/>
  <c r="O162" i="63"/>
  <c r="P162" i="63"/>
  <c r="T162" i="63"/>
  <c r="T15" i="64"/>
  <c r="P15" i="64"/>
  <c r="O15" i="64"/>
  <c r="N15" i="64"/>
  <c r="S206" i="56"/>
  <c r="Q206" i="56"/>
  <c r="R206" i="56"/>
  <c r="Q4" i="66"/>
  <c r="S4" i="66"/>
  <c r="R4" i="66"/>
  <c r="R74" i="61"/>
  <c r="P43" i="58"/>
  <c r="N43" i="58"/>
  <c r="T43" i="58"/>
  <c r="O43" i="58"/>
  <c r="S73" i="61"/>
  <c r="Q73" i="61"/>
  <c r="R73" i="61"/>
  <c r="P50" i="55"/>
  <c r="O50" i="55"/>
  <c r="T50" i="55"/>
  <c r="N50" i="55"/>
  <c r="N211" i="56"/>
  <c r="O211" i="56"/>
  <c r="T211" i="56"/>
  <c r="P211" i="56"/>
  <c r="O185" i="63"/>
  <c r="P185" i="63"/>
  <c r="N185" i="63"/>
  <c r="T185" i="63"/>
  <c r="T160" i="63"/>
  <c r="N160" i="63"/>
  <c r="P160" i="63"/>
  <c r="O160" i="63"/>
  <c r="Q169" i="63"/>
  <c r="T169" i="63"/>
  <c r="R169" i="63"/>
  <c r="S169" i="63"/>
  <c r="O212" i="56"/>
  <c r="N212" i="56"/>
  <c r="P212" i="56"/>
  <c r="T212" i="56"/>
  <c r="R178" i="63"/>
  <c r="S178" i="63"/>
  <c r="Q178" i="63"/>
  <c r="N150" i="63"/>
  <c r="P150" i="63"/>
  <c r="T150" i="63"/>
  <c r="O150" i="63"/>
  <c r="O25" i="61"/>
  <c r="P25" i="61"/>
  <c r="T25" i="61"/>
  <c r="N25" i="61"/>
  <c r="P12" i="64"/>
  <c r="O12" i="64"/>
  <c r="N12" i="64"/>
  <c r="T12" i="64"/>
  <c r="P105" i="62"/>
  <c r="T105" i="62"/>
  <c r="N105" i="62"/>
  <c r="O105" i="62"/>
  <c r="S166" i="63"/>
  <c r="R166" i="63"/>
  <c r="Q166" i="63"/>
  <c r="Q185" i="63"/>
  <c r="S185" i="63"/>
  <c r="R185" i="63"/>
  <c r="R184" i="63"/>
  <c r="T184" i="63"/>
  <c r="S184" i="63"/>
  <c r="Q184" i="63"/>
  <c r="S154" i="63"/>
  <c r="R154" i="63"/>
  <c r="Q154" i="63"/>
  <c r="R162" i="63"/>
  <c r="S162" i="63"/>
  <c r="Q162" i="63"/>
  <c r="O151" i="63"/>
  <c r="T151" i="63"/>
  <c r="N151" i="63"/>
  <c r="P151" i="63"/>
  <c r="R25" i="60"/>
  <c r="S25" i="60"/>
  <c r="Q25" i="60"/>
  <c r="T181" i="63"/>
  <c r="N181" i="63"/>
  <c r="P181" i="63"/>
  <c r="O181" i="63"/>
  <c r="N6" i="66"/>
  <c r="O6" i="66"/>
  <c r="P6" i="66"/>
  <c r="T6" i="66"/>
  <c r="S43" i="58"/>
  <c r="R43" i="58"/>
  <c r="Q43" i="58"/>
  <c r="N210" i="56"/>
  <c r="P210" i="56"/>
  <c r="T210" i="56"/>
  <c r="O210" i="56"/>
  <c r="N155" i="63"/>
  <c r="P155" i="63"/>
  <c r="O155" i="63"/>
  <c r="T155" i="63"/>
  <c r="S153" i="63"/>
  <c r="R153" i="63"/>
  <c r="Q153" i="63"/>
  <c r="Q11" i="64"/>
  <c r="S11" i="64"/>
  <c r="R11" i="64"/>
  <c r="T81" i="61"/>
  <c r="O81" i="61"/>
  <c r="N81" i="61"/>
  <c r="P81" i="61"/>
  <c r="S13" i="64"/>
  <c r="Q13" i="64"/>
  <c r="R13" i="64"/>
  <c r="T13" i="64"/>
  <c r="P13" i="64"/>
  <c r="O13" i="64"/>
  <c r="N13" i="64"/>
  <c r="O89" i="59"/>
  <c r="N89" i="59"/>
  <c r="P89" i="59"/>
  <c r="T89" i="59"/>
  <c r="R152" i="63"/>
  <c r="S152" i="63"/>
  <c r="Q152" i="63"/>
  <c r="T208" i="56"/>
  <c r="P208" i="56"/>
  <c r="O208" i="56"/>
  <c r="N208" i="56"/>
  <c r="P207" i="56"/>
  <c r="O207" i="56"/>
  <c r="T207" i="56"/>
  <c r="N207" i="56"/>
  <c r="P9" i="61"/>
  <c r="T9" i="61"/>
  <c r="N9" i="61"/>
  <c r="O9" i="61"/>
  <c r="O17" i="64"/>
  <c r="T17" i="64"/>
  <c r="P17" i="64"/>
  <c r="N17" i="64"/>
  <c r="O206" i="56"/>
  <c r="P206" i="56"/>
  <c r="T206" i="56"/>
  <c r="N206" i="56"/>
  <c r="R210" i="56"/>
  <c r="S210" i="56"/>
  <c r="Q210" i="56"/>
  <c r="S116" i="56"/>
  <c r="Q116" i="56"/>
  <c r="R116" i="56"/>
  <c r="S165" i="63"/>
  <c r="Q165" i="63"/>
  <c r="R165" i="63"/>
  <c r="P7" i="66"/>
  <c r="O7" i="66"/>
  <c r="T7" i="66"/>
  <c r="N7" i="66"/>
  <c r="R17" i="64"/>
  <c r="S17" i="64"/>
  <c r="Q17" i="64"/>
  <c r="S160" i="63"/>
  <c r="R160" i="63"/>
  <c r="Q160" i="63"/>
  <c r="N3" i="66"/>
  <c r="P3" i="66"/>
  <c r="O3" i="66"/>
  <c r="T3" i="66"/>
  <c r="Q179" i="63"/>
  <c r="R179" i="63"/>
  <c r="S179" i="63"/>
  <c r="O209" i="56"/>
  <c r="T209" i="56"/>
  <c r="N209" i="56"/>
  <c r="P209" i="56"/>
  <c r="S12" i="64"/>
  <c r="R12" i="64"/>
  <c r="Q12" i="64"/>
  <c r="T10" i="64"/>
  <c r="P10" i="64"/>
  <c r="O10" i="64"/>
  <c r="N10" i="64"/>
  <c r="T166" i="63"/>
  <c r="N166" i="63"/>
  <c r="O166" i="63"/>
  <c r="P166" i="63"/>
  <c r="Q157" i="63"/>
  <c r="R157" i="63"/>
  <c r="S157" i="63"/>
  <c r="S181" i="63"/>
  <c r="R181" i="63"/>
  <c r="Q181" i="63"/>
  <c r="P165" i="63"/>
  <c r="O165" i="63"/>
  <c r="T165" i="63"/>
  <c r="N165" i="63"/>
  <c r="Q105" i="62"/>
  <c r="R105" i="62"/>
  <c r="S105" i="62"/>
  <c r="O180" i="63"/>
  <c r="P180" i="63"/>
  <c r="T180" i="63"/>
  <c r="N180" i="63"/>
  <c r="Q212" i="56"/>
  <c r="R212" i="56"/>
  <c r="S212" i="56"/>
  <c r="Q158" i="63"/>
  <c r="R158" i="63"/>
  <c r="S158" i="63"/>
  <c r="Q205" i="56"/>
  <c r="S205" i="56"/>
  <c r="R205" i="56"/>
  <c r="T9" i="66"/>
  <c r="P9" i="66"/>
  <c r="O9" i="66"/>
  <c r="N9" i="66"/>
  <c r="T2" i="66"/>
  <c r="P2" i="66"/>
  <c r="O2" i="66"/>
  <c r="N2" i="66"/>
  <c r="N183" i="63"/>
  <c r="P183" i="63"/>
  <c r="T183" i="63"/>
  <c r="O183" i="63"/>
  <c r="T153" i="63"/>
  <c r="P153" i="63"/>
  <c r="O153" i="63"/>
  <c r="N153" i="63"/>
  <c r="R207" i="56"/>
  <c r="Q207" i="56"/>
  <c r="S207" i="56"/>
  <c r="Q3" i="66"/>
  <c r="S3" i="66"/>
  <c r="R3" i="66"/>
  <c r="P11" i="64"/>
  <c r="N11" i="64"/>
  <c r="O11" i="64"/>
  <c r="T11" i="64"/>
  <c r="O158" i="63"/>
  <c r="N158" i="63"/>
  <c r="P158" i="63"/>
  <c r="T158" i="63"/>
  <c r="P161" i="63"/>
  <c r="O161" i="63"/>
  <c r="N161" i="63"/>
  <c r="T161" i="63"/>
  <c r="R132" i="56"/>
  <c r="S132" i="56"/>
  <c r="Q132" i="56"/>
  <c r="S6" i="66"/>
  <c r="R6" i="66"/>
  <c r="Q6" i="66"/>
  <c r="Q170" i="63"/>
  <c r="R170" i="63"/>
  <c r="S170" i="63"/>
  <c r="T170" i="63"/>
  <c r="Q161" i="63"/>
  <c r="S161" i="63"/>
  <c r="R161" i="63"/>
  <c r="Q71" i="61" l="1"/>
  <c r="M85" i="59"/>
  <c r="R85" i="59" s="1"/>
  <c r="M35" i="58"/>
  <c r="K85" i="59"/>
  <c r="N85" i="59" s="1"/>
  <c r="K35" i="58"/>
  <c r="P69" i="61"/>
  <c r="S74" i="61"/>
  <c r="Q22" i="61"/>
  <c r="R22" i="61"/>
  <c r="N69" i="61"/>
  <c r="S14" i="61"/>
  <c r="Q14" i="61"/>
  <c r="O11" i="61"/>
  <c r="N11" i="61"/>
  <c r="R23" i="61"/>
  <c r="O72" i="61"/>
  <c r="P21" i="61"/>
  <c r="Q77" i="61"/>
  <c r="N12" i="61"/>
  <c r="O12" i="61"/>
  <c r="S77" i="61"/>
  <c r="O74" i="61"/>
  <c r="N74" i="61"/>
  <c r="S23" i="61"/>
  <c r="O18" i="61"/>
  <c r="P18" i="61"/>
  <c r="O15" i="61"/>
  <c r="N15" i="61"/>
  <c r="T20" i="61"/>
  <c r="T18" i="61"/>
  <c r="T22" i="61"/>
  <c r="T74" i="61"/>
  <c r="P72" i="61"/>
  <c r="T72" i="61"/>
  <c r="O21" i="61"/>
  <c r="P78" i="61"/>
  <c r="P20" i="61"/>
  <c r="R75" i="61"/>
  <c r="Q80" i="61"/>
  <c r="R80" i="61"/>
  <c r="S72" i="61"/>
  <c r="S75" i="61"/>
  <c r="R8" i="61"/>
  <c r="Q17" i="61"/>
  <c r="S8" i="61"/>
  <c r="N20" i="61"/>
  <c r="S20" i="61"/>
  <c r="O20" i="61"/>
  <c r="R20" i="61"/>
  <c r="T71" i="61"/>
  <c r="O78" i="61"/>
  <c r="P70" i="61"/>
  <c r="N70" i="61"/>
  <c r="S71" i="61"/>
  <c r="Q72" i="61"/>
  <c r="P24" i="61"/>
  <c r="S69" i="61"/>
  <c r="O76" i="61"/>
  <c r="R69" i="61"/>
  <c r="N24" i="61"/>
  <c r="T24" i="61"/>
  <c r="R24" i="61"/>
  <c r="T69" i="61"/>
  <c r="Q24" i="61"/>
  <c r="R72" i="61"/>
  <c r="N76" i="61"/>
  <c r="T80" i="61"/>
  <c r="O80" i="61"/>
  <c r="N80" i="61"/>
  <c r="T70" i="61"/>
  <c r="T11" i="61"/>
  <c r="Q11" i="61"/>
  <c r="R18" i="61"/>
  <c r="R11" i="61"/>
  <c r="S18" i="61"/>
  <c r="S79" i="61"/>
  <c r="Q18" i="61"/>
  <c r="Q79" i="61"/>
  <c r="Q6" i="61"/>
  <c r="S76" i="61"/>
  <c r="O19" i="61"/>
  <c r="T75" i="61"/>
  <c r="P7" i="61"/>
  <c r="R76" i="61"/>
  <c r="P19" i="61"/>
  <c r="P75" i="61"/>
  <c r="O7" i="61"/>
  <c r="T7" i="61"/>
  <c r="T19" i="61"/>
  <c r="Q70" i="61"/>
  <c r="T8" i="61"/>
  <c r="S7" i="61"/>
  <c r="S70" i="61"/>
  <c r="R5" i="61"/>
  <c r="O77" i="61"/>
  <c r="Q7" i="61"/>
  <c r="Q5" i="61"/>
  <c r="P77" i="61"/>
  <c r="T77" i="61"/>
  <c r="O75" i="61"/>
  <c r="S6" i="61"/>
  <c r="S111" i="61"/>
  <c r="R111" i="61"/>
  <c r="Q111" i="61"/>
  <c r="M109" i="62"/>
  <c r="Q109" i="62" s="1"/>
  <c r="M110" i="61"/>
  <c r="S112" i="61"/>
  <c r="Q112" i="61"/>
  <c r="R112" i="61"/>
  <c r="R109" i="61"/>
  <c r="Q109" i="61"/>
  <c r="S109" i="61"/>
  <c r="S108" i="61"/>
  <c r="R108" i="61"/>
  <c r="Q108" i="61"/>
  <c r="N109" i="61"/>
  <c r="P109" i="61"/>
  <c r="T109" i="61"/>
  <c r="O109" i="61"/>
  <c r="P108" i="61"/>
  <c r="T108" i="61"/>
  <c r="O108" i="61"/>
  <c r="N108" i="61"/>
  <c r="N113" i="61"/>
  <c r="P113" i="61"/>
  <c r="O113" i="61"/>
  <c r="T113" i="61"/>
  <c r="K109" i="62"/>
  <c r="P109" i="62" s="1"/>
  <c r="K110" i="61"/>
  <c r="N111" i="61"/>
  <c r="O111" i="61"/>
  <c r="P111" i="61"/>
  <c r="T111" i="61"/>
  <c r="S113" i="61"/>
  <c r="Q113" i="61"/>
  <c r="R113" i="61"/>
  <c r="N107" i="61"/>
  <c r="P107" i="61"/>
  <c r="T107" i="61"/>
  <c r="O107" i="61"/>
  <c r="Q107" i="61"/>
  <c r="S107" i="61"/>
  <c r="R107" i="61"/>
  <c r="P112" i="61"/>
  <c r="T112" i="61"/>
  <c r="N112" i="61"/>
  <c r="O112" i="61"/>
  <c r="M48" i="55"/>
  <c r="S48" i="55" s="1"/>
  <c r="M104" i="61"/>
  <c r="N99" i="61"/>
  <c r="O99" i="61"/>
  <c r="T99" i="61"/>
  <c r="P99" i="61"/>
  <c r="S100" i="61"/>
  <c r="Q100" i="61"/>
  <c r="R100" i="61"/>
  <c r="M113" i="56"/>
  <c r="S113" i="56" s="1"/>
  <c r="M103" i="61"/>
  <c r="S105" i="61"/>
  <c r="Q105" i="61"/>
  <c r="R105" i="61"/>
  <c r="N105" i="61"/>
  <c r="O105" i="61"/>
  <c r="P105" i="61"/>
  <c r="T105" i="61"/>
  <c r="Q99" i="61"/>
  <c r="S99" i="61"/>
  <c r="R99" i="61"/>
  <c r="S102" i="61"/>
  <c r="Q102" i="61"/>
  <c r="R102" i="61"/>
  <c r="P102" i="61"/>
  <c r="N102" i="61"/>
  <c r="T102" i="61"/>
  <c r="O102" i="61"/>
  <c r="K100" i="62"/>
  <c r="P100" i="62" s="1"/>
  <c r="K101" i="61"/>
  <c r="M100" i="62"/>
  <c r="R100" i="62" s="1"/>
  <c r="M101" i="61"/>
  <c r="K113" i="56"/>
  <c r="K103" i="61"/>
  <c r="P100" i="61"/>
  <c r="T100" i="61"/>
  <c r="N100" i="61"/>
  <c r="O100" i="61"/>
  <c r="K48" i="55"/>
  <c r="P48" i="55" s="1"/>
  <c r="K104" i="61"/>
  <c r="N93" i="61"/>
  <c r="O93" i="61"/>
  <c r="P93" i="61"/>
  <c r="T93" i="61"/>
  <c r="K82" i="61"/>
  <c r="O82" i="61" s="1"/>
  <c r="K90" i="61"/>
  <c r="N79" i="61"/>
  <c r="S91" i="61"/>
  <c r="Q91" i="61"/>
  <c r="R91" i="61"/>
  <c r="P92" i="61"/>
  <c r="T92" i="61"/>
  <c r="N92" i="61"/>
  <c r="O92" i="61"/>
  <c r="S92" i="61"/>
  <c r="Q92" i="61"/>
  <c r="R92" i="61"/>
  <c r="M82" i="61"/>
  <c r="R82" i="61" s="1"/>
  <c r="M90" i="61"/>
  <c r="P91" i="61"/>
  <c r="N91" i="61"/>
  <c r="T91" i="61"/>
  <c r="O91" i="61"/>
  <c r="P94" i="61"/>
  <c r="T94" i="61"/>
  <c r="N94" i="61"/>
  <c r="O94" i="61"/>
  <c r="Q95" i="61"/>
  <c r="R95" i="61"/>
  <c r="S95" i="61"/>
  <c r="Q93" i="61"/>
  <c r="R93" i="61"/>
  <c r="S93" i="61"/>
  <c r="S94" i="61"/>
  <c r="Q94" i="61"/>
  <c r="R94" i="61"/>
  <c r="P97" i="61"/>
  <c r="T97" i="61"/>
  <c r="N97" i="61"/>
  <c r="O97" i="61"/>
  <c r="N95" i="61"/>
  <c r="P95" i="61"/>
  <c r="T95" i="61"/>
  <c r="O95" i="61"/>
  <c r="S97" i="61"/>
  <c r="Q97" i="61"/>
  <c r="R97" i="61"/>
  <c r="P79" i="61"/>
  <c r="T76" i="61"/>
  <c r="N84" i="61"/>
  <c r="P84" i="61"/>
  <c r="T84" i="61"/>
  <c r="O84" i="61"/>
  <c r="P88" i="61"/>
  <c r="T88" i="61"/>
  <c r="O88" i="61"/>
  <c r="N88" i="61"/>
  <c r="Q87" i="61"/>
  <c r="R87" i="61"/>
  <c r="S87" i="61"/>
  <c r="S88" i="61"/>
  <c r="R88" i="61"/>
  <c r="Q88" i="61"/>
  <c r="S86" i="61"/>
  <c r="R86" i="61"/>
  <c r="Q86" i="61"/>
  <c r="P85" i="61"/>
  <c r="N85" i="61"/>
  <c r="T85" i="61"/>
  <c r="O85" i="61"/>
  <c r="K91" i="59"/>
  <c r="O91" i="59" s="1"/>
  <c r="K83" i="61"/>
  <c r="S85" i="61"/>
  <c r="R85" i="61"/>
  <c r="Q85" i="61"/>
  <c r="P86" i="61"/>
  <c r="T86" i="61"/>
  <c r="O86" i="61"/>
  <c r="N86" i="61"/>
  <c r="S84" i="61"/>
  <c r="Q84" i="61"/>
  <c r="R84" i="61"/>
  <c r="N87" i="61"/>
  <c r="T87" i="61"/>
  <c r="P87" i="61"/>
  <c r="O87" i="61"/>
  <c r="M91" i="59"/>
  <c r="Q91" i="59" s="1"/>
  <c r="M83" i="61"/>
  <c r="P71" i="61"/>
  <c r="S78" i="61"/>
  <c r="R78" i="61"/>
  <c r="T79" i="61"/>
  <c r="T78" i="61"/>
  <c r="O71" i="61"/>
  <c r="N67" i="61"/>
  <c r="O67" i="61"/>
  <c r="T67" i="61"/>
  <c r="P67" i="61"/>
  <c r="N71" i="61"/>
  <c r="R68" i="61"/>
  <c r="Q68" i="61"/>
  <c r="S68" i="61"/>
  <c r="P68" i="61"/>
  <c r="O68" i="61"/>
  <c r="T68" i="61"/>
  <c r="N68" i="61"/>
  <c r="S66" i="61"/>
  <c r="R66" i="61"/>
  <c r="Q66" i="61"/>
  <c r="T66" i="61"/>
  <c r="N66" i="61"/>
  <c r="P66" i="61"/>
  <c r="O66" i="61"/>
  <c r="S67" i="61"/>
  <c r="R67" i="61"/>
  <c r="Q67" i="61"/>
  <c r="R61" i="61"/>
  <c r="Q61" i="61"/>
  <c r="S61" i="61"/>
  <c r="S17" i="61"/>
  <c r="Q19" i="61"/>
  <c r="O61" i="61"/>
  <c r="T61" i="61"/>
  <c r="N61" i="61"/>
  <c r="P61" i="61"/>
  <c r="N63" i="61"/>
  <c r="O63" i="61"/>
  <c r="P63" i="61"/>
  <c r="T63" i="61"/>
  <c r="P6" i="61"/>
  <c r="S19" i="61"/>
  <c r="Q64" i="61"/>
  <c r="R64" i="61"/>
  <c r="S64" i="61"/>
  <c r="T6" i="61"/>
  <c r="R19" i="61"/>
  <c r="R63" i="61"/>
  <c r="S63" i="61"/>
  <c r="Q63" i="61"/>
  <c r="O6" i="61"/>
  <c r="O64" i="61"/>
  <c r="N64" i="61"/>
  <c r="T64" i="61"/>
  <c r="P64" i="61"/>
  <c r="O23" i="61"/>
  <c r="N23" i="61"/>
  <c r="T23" i="61"/>
  <c r="T17" i="61"/>
  <c r="N16" i="61"/>
  <c r="N17" i="61"/>
  <c r="O16" i="61"/>
  <c r="S16" i="61"/>
  <c r="T15" i="61"/>
  <c r="T12" i="61"/>
  <c r="P14" i="61"/>
  <c r="T14" i="61"/>
  <c r="P17" i="61"/>
  <c r="O14" i="61"/>
  <c r="S12" i="61"/>
  <c r="R12" i="61"/>
  <c r="Q16" i="61"/>
  <c r="T10" i="61"/>
  <c r="P5" i="61"/>
  <c r="P22" i="61"/>
  <c r="T5" i="61"/>
  <c r="O22" i="61"/>
  <c r="T16" i="61"/>
  <c r="N5" i="61"/>
  <c r="R15" i="61"/>
  <c r="Q15" i="61"/>
  <c r="Q21" i="61"/>
  <c r="T21" i="61"/>
  <c r="R21" i="61"/>
  <c r="Q13" i="61"/>
  <c r="O10" i="61"/>
  <c r="N10" i="61"/>
  <c r="R13" i="61"/>
  <c r="S102" i="62"/>
  <c r="T102" i="62"/>
  <c r="P13" i="61"/>
  <c r="T13" i="61"/>
  <c r="P10" i="61"/>
  <c r="R10" i="61"/>
  <c r="N13" i="61"/>
  <c r="S10" i="61"/>
  <c r="N8" i="61"/>
  <c r="O8" i="61"/>
  <c r="R110" i="62"/>
  <c r="S110" i="62"/>
  <c r="P173" i="63"/>
  <c r="N119" i="62"/>
  <c r="O88" i="59"/>
  <c r="R87" i="59"/>
  <c r="Q87" i="59"/>
  <c r="Q101" i="62"/>
  <c r="S119" i="62"/>
  <c r="R116" i="62"/>
  <c r="M172" i="63"/>
  <c r="Q172" i="63" s="1"/>
  <c r="M188" i="59"/>
  <c r="K8" i="64"/>
  <c r="O8" i="64" s="1"/>
  <c r="K193" i="59"/>
  <c r="M186" i="62"/>
  <c r="S186" i="62" s="1"/>
  <c r="M187" i="59"/>
  <c r="S192" i="59"/>
  <c r="Q192" i="59"/>
  <c r="R192" i="59"/>
  <c r="P171" i="63"/>
  <c r="Q102" i="62"/>
  <c r="K86" i="58"/>
  <c r="P86" i="58" s="1"/>
  <c r="K191" i="59"/>
  <c r="N189" i="59"/>
  <c r="O189" i="59"/>
  <c r="P189" i="59"/>
  <c r="T189" i="59"/>
  <c r="Q133" i="59"/>
  <c r="N101" i="62"/>
  <c r="S133" i="59"/>
  <c r="S190" i="59"/>
  <c r="R190" i="59"/>
  <c r="Q190" i="59"/>
  <c r="N192" i="59"/>
  <c r="O192" i="59"/>
  <c r="P192" i="59"/>
  <c r="T192" i="59"/>
  <c r="P190" i="59"/>
  <c r="O190" i="59"/>
  <c r="N190" i="59"/>
  <c r="T190" i="59"/>
  <c r="Q189" i="59"/>
  <c r="S189" i="59"/>
  <c r="R189" i="59"/>
  <c r="N171" i="63"/>
  <c r="O101" i="62"/>
  <c r="M86" i="58"/>
  <c r="S86" i="58" s="1"/>
  <c r="M191" i="59"/>
  <c r="M8" i="64"/>
  <c r="S8" i="64" s="1"/>
  <c r="M193" i="59"/>
  <c r="R90" i="59"/>
  <c r="P119" i="62"/>
  <c r="S90" i="59"/>
  <c r="K172" i="63"/>
  <c r="N172" i="63" s="1"/>
  <c r="K188" i="59"/>
  <c r="Q116" i="62"/>
  <c r="K186" i="62"/>
  <c r="N186" i="62" s="1"/>
  <c r="K187" i="59"/>
  <c r="N173" i="63"/>
  <c r="K75" i="55"/>
  <c r="P75" i="55" s="1"/>
  <c r="K179" i="59"/>
  <c r="K180" i="62"/>
  <c r="N180" i="62" s="1"/>
  <c r="K181" i="59"/>
  <c r="N108" i="62"/>
  <c r="S184" i="59"/>
  <c r="R184" i="59"/>
  <c r="Q184" i="59"/>
  <c r="P185" i="59"/>
  <c r="T185" i="59"/>
  <c r="N185" i="59"/>
  <c r="O185" i="59"/>
  <c r="M46" i="60"/>
  <c r="S46" i="60" s="1"/>
  <c r="M182" i="59"/>
  <c r="O112" i="62"/>
  <c r="S185" i="59"/>
  <c r="R185" i="59"/>
  <c r="Q185" i="59"/>
  <c r="O39" i="58"/>
  <c r="M84" i="58"/>
  <c r="S84" i="58" s="1"/>
  <c r="M180" i="59"/>
  <c r="M191" i="62"/>
  <c r="R191" i="62" s="1"/>
  <c r="M183" i="59"/>
  <c r="K46" i="60"/>
  <c r="N46" i="60" s="1"/>
  <c r="K182" i="59"/>
  <c r="K191" i="62"/>
  <c r="P191" i="62" s="1"/>
  <c r="K183" i="59"/>
  <c r="P184" i="59"/>
  <c r="N184" i="59"/>
  <c r="T184" i="59"/>
  <c r="O184" i="59"/>
  <c r="M75" i="55"/>
  <c r="Q75" i="55" s="1"/>
  <c r="M179" i="59"/>
  <c r="K84" i="58"/>
  <c r="P84" i="58" s="1"/>
  <c r="K180" i="59"/>
  <c r="P102" i="62"/>
  <c r="M180" i="62"/>
  <c r="R180" i="62" s="1"/>
  <c r="M181" i="59"/>
  <c r="N102" i="62"/>
  <c r="P108" i="62"/>
  <c r="P88" i="59"/>
  <c r="T88" i="59"/>
  <c r="M161" i="59"/>
  <c r="Q161" i="59" s="1"/>
  <c r="M169" i="59"/>
  <c r="M154" i="62"/>
  <c r="Q154" i="62" s="1"/>
  <c r="M163" i="59"/>
  <c r="K154" i="62"/>
  <c r="N154" i="62" s="1"/>
  <c r="K163" i="59"/>
  <c r="M163" i="62"/>
  <c r="S163" i="62" s="1"/>
  <c r="M164" i="59"/>
  <c r="N165" i="59"/>
  <c r="P165" i="59"/>
  <c r="T165" i="59"/>
  <c r="O165" i="59"/>
  <c r="K153" i="56"/>
  <c r="P153" i="56" s="1"/>
  <c r="K166" i="59"/>
  <c r="K163" i="62"/>
  <c r="O163" i="62" s="1"/>
  <c r="K164" i="59"/>
  <c r="M72" i="58"/>
  <c r="S72" i="58" s="1"/>
  <c r="M168" i="59"/>
  <c r="S165" i="59"/>
  <c r="R165" i="59"/>
  <c r="Q165" i="59"/>
  <c r="K161" i="59"/>
  <c r="O161" i="59" s="1"/>
  <c r="K169" i="59"/>
  <c r="N167" i="59"/>
  <c r="T167" i="59"/>
  <c r="O167" i="59"/>
  <c r="P167" i="59"/>
  <c r="S167" i="59"/>
  <c r="Q167" i="59"/>
  <c r="R167" i="59"/>
  <c r="M153" i="56"/>
  <c r="Q153" i="56" s="1"/>
  <c r="M166" i="59"/>
  <c r="K72" i="58"/>
  <c r="P72" i="58" s="1"/>
  <c r="K168" i="59"/>
  <c r="M69" i="58"/>
  <c r="S69" i="58" s="1"/>
  <c r="M157" i="59"/>
  <c r="K150" i="56"/>
  <c r="N150" i="56" s="1"/>
  <c r="K156" i="59"/>
  <c r="M150" i="56"/>
  <c r="S150" i="56" s="1"/>
  <c r="M156" i="59"/>
  <c r="T107" i="62"/>
  <c r="P160" i="59"/>
  <c r="T160" i="59"/>
  <c r="N160" i="59"/>
  <c r="O160" i="59"/>
  <c r="M165" i="62"/>
  <c r="Q165" i="62" s="1"/>
  <c r="M158" i="59"/>
  <c r="R107" i="62"/>
  <c r="S107" i="62"/>
  <c r="K165" i="62"/>
  <c r="O165" i="62" s="1"/>
  <c r="K158" i="59"/>
  <c r="K159" i="62"/>
  <c r="N159" i="62" s="1"/>
  <c r="K159" i="59"/>
  <c r="R155" i="59"/>
  <c r="Q155" i="59"/>
  <c r="S155" i="59"/>
  <c r="N155" i="59"/>
  <c r="T155" i="59"/>
  <c r="P155" i="59"/>
  <c r="O155" i="59"/>
  <c r="M159" i="62"/>
  <c r="M159" i="59"/>
  <c r="K69" i="58"/>
  <c r="P69" i="58" s="1"/>
  <c r="K157" i="59"/>
  <c r="S160" i="59"/>
  <c r="Q160" i="59"/>
  <c r="R160" i="59"/>
  <c r="S150" i="59"/>
  <c r="Q150" i="59"/>
  <c r="R150" i="59"/>
  <c r="S152" i="59"/>
  <c r="R152" i="59"/>
  <c r="Q152" i="59"/>
  <c r="N147" i="59"/>
  <c r="T147" i="59"/>
  <c r="P147" i="59"/>
  <c r="O147" i="59"/>
  <c r="S148" i="59"/>
  <c r="R148" i="59"/>
  <c r="Q148" i="59"/>
  <c r="N149" i="59"/>
  <c r="P149" i="59"/>
  <c r="O149" i="59"/>
  <c r="T149" i="59"/>
  <c r="M40" i="60"/>
  <c r="S40" i="60" s="1"/>
  <c r="M153" i="59"/>
  <c r="S149" i="59"/>
  <c r="R149" i="59"/>
  <c r="Q149" i="59"/>
  <c r="O148" i="59"/>
  <c r="N148" i="59"/>
  <c r="P148" i="59"/>
  <c r="T148" i="59"/>
  <c r="P150" i="59"/>
  <c r="T150" i="59"/>
  <c r="N150" i="59"/>
  <c r="O150" i="59"/>
  <c r="S147" i="59"/>
  <c r="Q147" i="59"/>
  <c r="R147" i="59"/>
  <c r="O152" i="59"/>
  <c r="T152" i="59"/>
  <c r="N152" i="59"/>
  <c r="P152" i="59"/>
  <c r="M150" i="62"/>
  <c r="R150" i="62" s="1"/>
  <c r="M151" i="59"/>
  <c r="K40" i="60"/>
  <c r="O40" i="60" s="1"/>
  <c r="K153" i="59"/>
  <c r="K150" i="62"/>
  <c r="N150" i="62" s="1"/>
  <c r="K151" i="59"/>
  <c r="M138" i="56"/>
  <c r="Q138" i="56" s="1"/>
  <c r="M144" i="59"/>
  <c r="N145" i="59"/>
  <c r="P145" i="59"/>
  <c r="O145" i="59"/>
  <c r="N141" i="59"/>
  <c r="P141" i="59"/>
  <c r="O141" i="59"/>
  <c r="S141" i="59"/>
  <c r="R141" i="59"/>
  <c r="Q141" i="59"/>
  <c r="O133" i="59"/>
  <c r="P133" i="59"/>
  <c r="M133" i="56"/>
  <c r="S133" i="56" s="1"/>
  <c r="M139" i="59"/>
  <c r="T133" i="59"/>
  <c r="K118" i="62"/>
  <c r="N118" i="62" s="1"/>
  <c r="K142" i="59"/>
  <c r="M146" i="56"/>
  <c r="Q146" i="56" s="1"/>
  <c r="M143" i="59"/>
  <c r="K133" i="56"/>
  <c r="O133" i="56" s="1"/>
  <c r="K139" i="59"/>
  <c r="K138" i="56"/>
  <c r="P138" i="56" s="1"/>
  <c r="K144" i="59"/>
  <c r="S140" i="59"/>
  <c r="R140" i="59"/>
  <c r="Q140" i="59"/>
  <c r="K146" i="56"/>
  <c r="P146" i="56" s="1"/>
  <c r="K143" i="59"/>
  <c r="O140" i="59"/>
  <c r="P140" i="59"/>
  <c r="T140" i="59"/>
  <c r="N140" i="59"/>
  <c r="M118" i="62"/>
  <c r="M142" i="59"/>
  <c r="S145" i="59"/>
  <c r="Q145" i="59"/>
  <c r="R145" i="59"/>
  <c r="R131" i="59"/>
  <c r="S131" i="59"/>
  <c r="Q131" i="59"/>
  <c r="T131" i="59"/>
  <c r="P131" i="59"/>
  <c r="O131" i="59"/>
  <c r="N131" i="59"/>
  <c r="Q126" i="59"/>
  <c r="S126" i="59"/>
  <c r="R126" i="59"/>
  <c r="P126" i="59"/>
  <c r="N126" i="59"/>
  <c r="O126" i="59"/>
  <c r="T126" i="59"/>
  <c r="R114" i="62"/>
  <c r="P90" i="59"/>
  <c r="T90" i="59"/>
  <c r="S114" i="62"/>
  <c r="N90" i="59"/>
  <c r="T110" i="62"/>
  <c r="N110" i="62"/>
  <c r="M45" i="58"/>
  <c r="Q45" i="58" s="1"/>
  <c r="M92" i="59"/>
  <c r="T116" i="62"/>
  <c r="K45" i="58"/>
  <c r="P45" i="58" s="1"/>
  <c r="K92" i="59"/>
  <c r="N87" i="59"/>
  <c r="S88" i="59"/>
  <c r="O87" i="59"/>
  <c r="Q88" i="59"/>
  <c r="T87" i="59"/>
  <c r="R88" i="59"/>
  <c r="T108" i="62"/>
  <c r="P39" i="58"/>
  <c r="O120" i="62"/>
  <c r="N48" i="58"/>
  <c r="P120" i="62"/>
  <c r="P112" i="62"/>
  <c r="Q120" i="62"/>
  <c r="R120" i="62"/>
  <c r="N190" i="62"/>
  <c r="P190" i="62"/>
  <c r="T190" i="62"/>
  <c r="O190" i="62"/>
  <c r="M177" i="63"/>
  <c r="Q177" i="63" s="1"/>
  <c r="M192" i="62"/>
  <c r="M44" i="60"/>
  <c r="Q44" i="60" s="1"/>
  <c r="M188" i="62"/>
  <c r="S187" i="62"/>
  <c r="Q187" i="62"/>
  <c r="R187" i="62"/>
  <c r="K44" i="60"/>
  <c r="N44" i="60" s="1"/>
  <c r="K188" i="62"/>
  <c r="S190" i="62"/>
  <c r="Q190" i="62"/>
  <c r="R190" i="62"/>
  <c r="M181" i="62"/>
  <c r="S181" i="62" s="1"/>
  <c r="M189" i="62"/>
  <c r="K177" i="63"/>
  <c r="P177" i="63" s="1"/>
  <c r="K192" i="62"/>
  <c r="O187" i="62"/>
  <c r="T187" i="62"/>
  <c r="P187" i="62"/>
  <c r="N187" i="62"/>
  <c r="K181" i="62"/>
  <c r="O181" i="62" s="1"/>
  <c r="K189" i="62"/>
  <c r="M87" i="58"/>
  <c r="M182" i="62"/>
  <c r="S178" i="62"/>
  <c r="Q178" i="62"/>
  <c r="R178" i="62"/>
  <c r="M176" i="63"/>
  <c r="Q176" i="63" s="1"/>
  <c r="M183" i="62"/>
  <c r="K81" i="55"/>
  <c r="O81" i="55" s="1"/>
  <c r="K184" i="62"/>
  <c r="O179" i="62"/>
  <c r="N179" i="62"/>
  <c r="T179" i="62"/>
  <c r="P179" i="62"/>
  <c r="N178" i="62"/>
  <c r="O178" i="62"/>
  <c r="T178" i="62"/>
  <c r="P178" i="62"/>
  <c r="M81" i="55"/>
  <c r="S81" i="55" s="1"/>
  <c r="M184" i="62"/>
  <c r="S179" i="62"/>
  <c r="Q179" i="62"/>
  <c r="R179" i="62"/>
  <c r="K176" i="63"/>
  <c r="P176" i="63" s="1"/>
  <c r="K183" i="62"/>
  <c r="K87" i="58"/>
  <c r="N87" i="58" s="1"/>
  <c r="K182" i="62"/>
  <c r="T117" i="62"/>
  <c r="Q108" i="62"/>
  <c r="O107" i="62"/>
  <c r="T120" i="62"/>
  <c r="K71" i="58"/>
  <c r="N71" i="58" s="1"/>
  <c r="K166" i="62"/>
  <c r="S168" i="62"/>
  <c r="Q168" i="62"/>
  <c r="R168" i="62"/>
  <c r="P130" i="56"/>
  <c r="Q51" i="58"/>
  <c r="O130" i="56"/>
  <c r="S167" i="62"/>
  <c r="Q167" i="62"/>
  <c r="R167" i="62"/>
  <c r="N162" i="62"/>
  <c r="T162" i="62"/>
  <c r="P162" i="62"/>
  <c r="O162" i="62"/>
  <c r="S162" i="62"/>
  <c r="Q162" i="62"/>
  <c r="R162" i="62"/>
  <c r="R51" i="58"/>
  <c r="P168" i="62"/>
  <c r="T168" i="62"/>
  <c r="O168" i="62"/>
  <c r="N168" i="62"/>
  <c r="P116" i="62"/>
  <c r="M157" i="62"/>
  <c r="R157" i="62" s="1"/>
  <c r="M164" i="62"/>
  <c r="P167" i="62"/>
  <c r="O167" i="62"/>
  <c r="N167" i="62"/>
  <c r="T167" i="62"/>
  <c r="O116" i="62"/>
  <c r="M71" i="58"/>
  <c r="S71" i="58" s="1"/>
  <c r="M166" i="62"/>
  <c r="N116" i="62"/>
  <c r="K157" i="62"/>
  <c r="O157" i="62" s="1"/>
  <c r="K164" i="62"/>
  <c r="S160" i="62"/>
  <c r="Q160" i="62"/>
  <c r="R160" i="62"/>
  <c r="O160" i="62"/>
  <c r="T160" i="62"/>
  <c r="P160" i="62"/>
  <c r="N160" i="62"/>
  <c r="S155" i="62"/>
  <c r="R155" i="62"/>
  <c r="Q155" i="62"/>
  <c r="O155" i="62"/>
  <c r="T155" i="62"/>
  <c r="N155" i="62"/>
  <c r="P155" i="62"/>
  <c r="K70" i="58"/>
  <c r="P70" i="58" s="1"/>
  <c r="K158" i="62"/>
  <c r="P156" i="62"/>
  <c r="O156" i="62"/>
  <c r="T156" i="62"/>
  <c r="N156" i="62"/>
  <c r="S156" i="62"/>
  <c r="Q156" i="62"/>
  <c r="R156" i="62"/>
  <c r="M70" i="58"/>
  <c r="M158" i="62"/>
  <c r="N152" i="62"/>
  <c r="T152" i="62"/>
  <c r="P152" i="62"/>
  <c r="O152" i="62"/>
  <c r="Q152" i="62"/>
  <c r="S152" i="62"/>
  <c r="R152" i="62"/>
  <c r="M34" i="60"/>
  <c r="S34" i="60" s="1"/>
  <c r="M146" i="62"/>
  <c r="O149" i="62"/>
  <c r="N149" i="62"/>
  <c r="T149" i="62"/>
  <c r="P149" i="62"/>
  <c r="S148" i="62"/>
  <c r="Q148" i="62"/>
  <c r="R148" i="62"/>
  <c r="N148" i="62"/>
  <c r="O148" i="62"/>
  <c r="P148" i="62"/>
  <c r="T148" i="62"/>
  <c r="S149" i="62"/>
  <c r="Q149" i="62"/>
  <c r="R149" i="62"/>
  <c r="K34" i="60"/>
  <c r="N34" i="60" s="1"/>
  <c r="K146" i="62"/>
  <c r="S147" i="62"/>
  <c r="Q147" i="62"/>
  <c r="R147" i="62"/>
  <c r="S151" i="62"/>
  <c r="R151" i="62"/>
  <c r="Q151" i="62"/>
  <c r="O147" i="62"/>
  <c r="T147" i="62"/>
  <c r="P147" i="62"/>
  <c r="N147" i="62"/>
  <c r="P151" i="62"/>
  <c r="T151" i="62"/>
  <c r="N151" i="62"/>
  <c r="O151" i="62"/>
  <c r="P107" i="62"/>
  <c r="Q111" i="62"/>
  <c r="R108" i="62"/>
  <c r="S111" i="62"/>
  <c r="S108" i="62"/>
  <c r="T111" i="62"/>
  <c r="T114" i="62"/>
  <c r="N117" i="62"/>
  <c r="O117" i="62"/>
  <c r="P117" i="62"/>
  <c r="N107" i="62"/>
  <c r="K142" i="56"/>
  <c r="P142" i="56" s="1"/>
  <c r="K115" i="62"/>
  <c r="T106" i="62"/>
  <c r="N114" i="62"/>
  <c r="O114" i="62"/>
  <c r="M142" i="56"/>
  <c r="Q142" i="56" s="1"/>
  <c r="M115" i="62"/>
  <c r="S117" i="62"/>
  <c r="R119" i="62"/>
  <c r="R117" i="62"/>
  <c r="T119" i="62"/>
  <c r="P110" i="62"/>
  <c r="S106" i="62"/>
  <c r="Q106" i="62"/>
  <c r="P111" i="62"/>
  <c r="N111" i="62"/>
  <c r="N106" i="62"/>
  <c r="O106" i="62"/>
  <c r="S112" i="62"/>
  <c r="S101" i="62"/>
  <c r="T112" i="62"/>
  <c r="P106" i="62"/>
  <c r="R112" i="62"/>
  <c r="T101" i="62"/>
  <c r="M114" i="56"/>
  <c r="S114" i="56" s="1"/>
  <c r="M103" i="62"/>
  <c r="K24" i="60"/>
  <c r="O24" i="60" s="1"/>
  <c r="K104" i="62"/>
  <c r="K114" i="56"/>
  <c r="P114" i="56" s="1"/>
  <c r="K103" i="62"/>
  <c r="M24" i="60"/>
  <c r="S24" i="60" s="1"/>
  <c r="M104" i="62"/>
  <c r="Q173" i="63"/>
  <c r="S173" i="63"/>
  <c r="R174" i="63"/>
  <c r="S174" i="63"/>
  <c r="T173" i="63"/>
  <c r="O131" i="56"/>
  <c r="Q171" i="63"/>
  <c r="T130" i="56"/>
  <c r="T171" i="63"/>
  <c r="O23" i="60"/>
  <c r="P23" i="60"/>
  <c r="Q130" i="56"/>
  <c r="S130" i="56"/>
  <c r="R171" i="63"/>
  <c r="M79" i="55"/>
  <c r="R79" i="55" s="1"/>
  <c r="M175" i="63"/>
  <c r="P174" i="63"/>
  <c r="O174" i="63"/>
  <c r="T174" i="63"/>
  <c r="K79" i="55"/>
  <c r="P79" i="55" s="1"/>
  <c r="K175" i="63"/>
  <c r="S111" i="56"/>
  <c r="R111" i="56"/>
  <c r="T23" i="60"/>
  <c r="Q48" i="58"/>
  <c r="R48" i="58"/>
  <c r="N131" i="56"/>
  <c r="P143" i="56"/>
  <c r="P48" i="58"/>
  <c r="Q41" i="58"/>
  <c r="N42" i="58"/>
  <c r="O143" i="56"/>
  <c r="S42" i="60"/>
  <c r="Q42" i="60"/>
  <c r="R42" i="60"/>
  <c r="P43" i="60"/>
  <c r="O43" i="60"/>
  <c r="N43" i="60"/>
  <c r="T43" i="60"/>
  <c r="K78" i="55"/>
  <c r="P78" i="55" s="1"/>
  <c r="K45" i="60"/>
  <c r="P47" i="60"/>
  <c r="T47" i="60"/>
  <c r="N47" i="60"/>
  <c r="O47" i="60"/>
  <c r="K89" i="58"/>
  <c r="N89" i="58" s="1"/>
  <c r="K48" i="60"/>
  <c r="S47" i="60"/>
  <c r="Q47" i="60"/>
  <c r="R47" i="60"/>
  <c r="N42" i="60"/>
  <c r="O42" i="60"/>
  <c r="P42" i="60"/>
  <c r="T42" i="60"/>
  <c r="M78" i="55"/>
  <c r="Q78" i="55" s="1"/>
  <c r="M45" i="60"/>
  <c r="M89" i="58"/>
  <c r="S89" i="58" s="1"/>
  <c r="M48" i="60"/>
  <c r="S43" i="60"/>
  <c r="Q43" i="60"/>
  <c r="R43" i="60"/>
  <c r="Q38" i="60"/>
  <c r="R38" i="60"/>
  <c r="S38" i="60"/>
  <c r="P35" i="60"/>
  <c r="N35" i="60"/>
  <c r="O35" i="60"/>
  <c r="T35" i="60"/>
  <c r="O39" i="60"/>
  <c r="P39" i="60"/>
  <c r="T39" i="60"/>
  <c r="N39" i="60"/>
  <c r="N37" i="60"/>
  <c r="T37" i="60"/>
  <c r="P37" i="60"/>
  <c r="O37" i="60"/>
  <c r="N38" i="60"/>
  <c r="P38" i="60"/>
  <c r="T38" i="60"/>
  <c r="O38" i="60"/>
  <c r="S35" i="60"/>
  <c r="Q35" i="60"/>
  <c r="R35" i="60"/>
  <c r="S36" i="60"/>
  <c r="R36" i="60"/>
  <c r="Q36" i="60"/>
  <c r="R37" i="60"/>
  <c r="S37" i="60"/>
  <c r="Q37" i="60"/>
  <c r="S39" i="60"/>
  <c r="Q39" i="60"/>
  <c r="R39" i="60"/>
  <c r="O36" i="60"/>
  <c r="T36" i="60"/>
  <c r="N36" i="60"/>
  <c r="P36" i="60"/>
  <c r="S27" i="60"/>
  <c r="R27" i="60"/>
  <c r="Q27" i="60"/>
  <c r="S30" i="60"/>
  <c r="R30" i="60"/>
  <c r="Q30" i="60"/>
  <c r="S33" i="60"/>
  <c r="Q33" i="60"/>
  <c r="R33" i="60"/>
  <c r="P33" i="60"/>
  <c r="T33" i="60"/>
  <c r="N33" i="60"/>
  <c r="O33" i="60"/>
  <c r="S28" i="60"/>
  <c r="R28" i="60"/>
  <c r="Q28" i="60"/>
  <c r="N30" i="60"/>
  <c r="T30" i="60"/>
  <c r="P30" i="60"/>
  <c r="O30" i="60"/>
  <c r="N32" i="60"/>
  <c r="T32" i="60"/>
  <c r="O32" i="60"/>
  <c r="P32" i="60"/>
  <c r="S31" i="60"/>
  <c r="R31" i="60"/>
  <c r="Q31" i="60"/>
  <c r="N26" i="60"/>
  <c r="T26" i="60"/>
  <c r="P26" i="60"/>
  <c r="O26" i="60"/>
  <c r="N29" i="60"/>
  <c r="P29" i="60"/>
  <c r="O29" i="60"/>
  <c r="T29" i="60"/>
  <c r="S32" i="60"/>
  <c r="R32" i="60"/>
  <c r="Q32" i="60"/>
  <c r="P28" i="60"/>
  <c r="T28" i="60"/>
  <c r="N28" i="60"/>
  <c r="O28" i="60"/>
  <c r="O27" i="60"/>
  <c r="T27" i="60"/>
  <c r="N27" i="60"/>
  <c r="P27" i="60"/>
  <c r="O31" i="60"/>
  <c r="P31" i="60"/>
  <c r="N31" i="60"/>
  <c r="T31" i="60"/>
  <c r="S29" i="60"/>
  <c r="R29" i="60"/>
  <c r="Q29" i="60"/>
  <c r="S26" i="60"/>
  <c r="Q26" i="60"/>
  <c r="R26" i="60"/>
  <c r="Q23" i="60"/>
  <c r="R23" i="60"/>
  <c r="N137" i="56"/>
  <c r="O137" i="56"/>
  <c r="T42" i="58"/>
  <c r="Q127" i="56"/>
  <c r="S127" i="56"/>
  <c r="T51" i="58"/>
  <c r="S3" i="65"/>
  <c r="Q3" i="65"/>
  <c r="R3" i="65"/>
  <c r="P3" i="65"/>
  <c r="T3" i="65"/>
  <c r="N3" i="65"/>
  <c r="O3" i="65"/>
  <c r="P46" i="58"/>
  <c r="T47" i="58"/>
  <c r="T46" i="58"/>
  <c r="P44" i="58"/>
  <c r="P38" i="58"/>
  <c r="O46" i="58"/>
  <c r="K147" i="56"/>
  <c r="N147" i="56" s="1"/>
  <c r="K8" i="78"/>
  <c r="N4" i="78"/>
  <c r="P4" i="78"/>
  <c r="O4" i="78"/>
  <c r="T4" i="78"/>
  <c r="N5" i="78"/>
  <c r="T5" i="78"/>
  <c r="P5" i="78"/>
  <c r="O5" i="78"/>
  <c r="T39" i="58"/>
  <c r="S5" i="78"/>
  <c r="Q5" i="78"/>
  <c r="R5" i="78"/>
  <c r="N6" i="78"/>
  <c r="T6" i="78"/>
  <c r="O6" i="78"/>
  <c r="P6" i="78"/>
  <c r="S2" i="78"/>
  <c r="Q2" i="78"/>
  <c r="R2" i="78"/>
  <c r="R39" i="58"/>
  <c r="S39" i="58"/>
  <c r="K134" i="56"/>
  <c r="O134" i="56" s="1"/>
  <c r="K3" i="78"/>
  <c r="M134" i="56"/>
  <c r="S134" i="56" s="1"/>
  <c r="M3" i="78"/>
  <c r="O38" i="58"/>
  <c r="S6" i="78"/>
  <c r="Q6" i="78"/>
  <c r="R6" i="78"/>
  <c r="M147" i="56"/>
  <c r="R147" i="56" s="1"/>
  <c r="M8" i="78"/>
  <c r="N2" i="78"/>
  <c r="O2" i="78"/>
  <c r="T2" i="78"/>
  <c r="P2" i="78"/>
  <c r="S7" i="78"/>
  <c r="Q7" i="78"/>
  <c r="R7" i="78"/>
  <c r="S4" i="78"/>
  <c r="R4" i="78"/>
  <c r="Q4" i="78"/>
  <c r="N7" i="78"/>
  <c r="P7" i="78"/>
  <c r="T7" i="78"/>
  <c r="O7" i="78"/>
  <c r="N41" i="58"/>
  <c r="K80" i="55"/>
  <c r="N80" i="55" s="1"/>
  <c r="K88" i="58"/>
  <c r="T48" i="58"/>
  <c r="O41" i="58"/>
  <c r="N83" i="58"/>
  <c r="P83" i="58"/>
  <c r="O83" i="58"/>
  <c r="T83" i="58"/>
  <c r="N85" i="58"/>
  <c r="P85" i="58"/>
  <c r="T85" i="58"/>
  <c r="O85" i="58"/>
  <c r="S85" i="58"/>
  <c r="Q85" i="58"/>
  <c r="R85" i="58"/>
  <c r="Q46" i="58"/>
  <c r="S83" i="58"/>
  <c r="R83" i="58"/>
  <c r="Q83" i="58"/>
  <c r="T38" i="58"/>
  <c r="M80" i="55"/>
  <c r="R80" i="55" s="1"/>
  <c r="M88" i="58"/>
  <c r="S46" i="58"/>
  <c r="T112" i="56"/>
  <c r="S44" i="58"/>
  <c r="Q44" i="58"/>
  <c r="S49" i="58"/>
  <c r="O44" i="58"/>
  <c r="N112" i="56"/>
  <c r="O112" i="56"/>
  <c r="S68" i="58"/>
  <c r="R68" i="58"/>
  <c r="Q68" i="58"/>
  <c r="N73" i="58"/>
  <c r="T73" i="58"/>
  <c r="O73" i="58"/>
  <c r="P73" i="58"/>
  <c r="T44" i="58"/>
  <c r="P112" i="56"/>
  <c r="M149" i="56"/>
  <c r="M67" i="58"/>
  <c r="P68" i="58"/>
  <c r="O68" i="58"/>
  <c r="T68" i="58"/>
  <c r="N68" i="58"/>
  <c r="R44" i="55"/>
  <c r="S44" i="55"/>
  <c r="R73" i="58"/>
  <c r="S73" i="58"/>
  <c r="Q73" i="58"/>
  <c r="K149" i="56"/>
  <c r="N149" i="56" s="1"/>
  <c r="K67" i="58"/>
  <c r="T41" i="58"/>
  <c r="S41" i="58"/>
  <c r="S145" i="56"/>
  <c r="R145" i="56"/>
  <c r="T145" i="56"/>
  <c r="N145" i="56"/>
  <c r="P145" i="56"/>
  <c r="T49" i="58"/>
  <c r="Q49" i="58"/>
  <c r="N47" i="58"/>
  <c r="O154" i="56"/>
  <c r="N154" i="56"/>
  <c r="O51" i="58"/>
  <c r="N51" i="58"/>
  <c r="P51" i="58"/>
  <c r="S42" i="58"/>
  <c r="P139" i="56"/>
  <c r="P42" i="58"/>
  <c r="N40" i="58"/>
  <c r="Q42" i="58"/>
  <c r="T40" i="58"/>
  <c r="O139" i="56"/>
  <c r="Q40" i="58"/>
  <c r="Q47" i="58"/>
  <c r="N49" i="58"/>
  <c r="R40" i="58"/>
  <c r="R47" i="58"/>
  <c r="O49" i="58"/>
  <c r="S47" i="58"/>
  <c r="O47" i="58"/>
  <c r="O40" i="58"/>
  <c r="Q38" i="58"/>
  <c r="R38" i="58"/>
  <c r="T154" i="56"/>
  <c r="N141" i="56"/>
  <c r="R141" i="56"/>
  <c r="S141" i="56"/>
  <c r="T141" i="56"/>
  <c r="O141" i="56"/>
  <c r="Q126" i="56"/>
  <c r="S128" i="56"/>
  <c r="T128" i="56"/>
  <c r="R128" i="56"/>
  <c r="Q136" i="56"/>
  <c r="R136" i="56"/>
  <c r="P129" i="56"/>
  <c r="R131" i="56"/>
  <c r="T131" i="56"/>
  <c r="N129" i="56"/>
  <c r="R126" i="56"/>
  <c r="S131" i="56"/>
  <c r="Q154" i="56"/>
  <c r="T136" i="56"/>
  <c r="S154" i="56"/>
  <c r="P46" i="55"/>
  <c r="T129" i="56"/>
  <c r="Q129" i="56"/>
  <c r="K29" i="54"/>
  <c r="O29" i="54" s="1"/>
  <c r="S129" i="56"/>
  <c r="S202" i="56"/>
  <c r="Q202" i="56"/>
  <c r="R202" i="56"/>
  <c r="P202" i="56"/>
  <c r="T202" i="56"/>
  <c r="N202" i="56"/>
  <c r="O202" i="56"/>
  <c r="Q139" i="56"/>
  <c r="R139" i="56"/>
  <c r="T139" i="56"/>
  <c r="T126" i="56"/>
  <c r="T111" i="56"/>
  <c r="O111" i="56"/>
  <c r="N111" i="56"/>
  <c r="O126" i="56"/>
  <c r="P126" i="56"/>
  <c r="N126" i="56"/>
  <c r="T143" i="56"/>
  <c r="K135" i="56"/>
  <c r="K144" i="56"/>
  <c r="M135" i="56"/>
  <c r="M144" i="56"/>
  <c r="Q143" i="56"/>
  <c r="R143" i="56"/>
  <c r="T137" i="56"/>
  <c r="T127" i="56"/>
  <c r="P136" i="56"/>
  <c r="R137" i="56"/>
  <c r="S137" i="56"/>
  <c r="O127" i="56"/>
  <c r="P127" i="56"/>
  <c r="N127" i="56"/>
  <c r="N136" i="56"/>
  <c r="K51" i="55"/>
  <c r="O51" i="55" s="1"/>
  <c r="K125" i="56"/>
  <c r="P128" i="56"/>
  <c r="O128" i="56"/>
  <c r="M51" i="55"/>
  <c r="R51" i="55" s="1"/>
  <c r="M125" i="56"/>
  <c r="M49" i="55"/>
  <c r="M115" i="56"/>
  <c r="K49" i="55"/>
  <c r="K115" i="56"/>
  <c r="R112" i="56"/>
  <c r="Q112" i="56"/>
  <c r="T47" i="55"/>
  <c r="Q47" i="55"/>
  <c r="S47" i="55"/>
  <c r="O46" i="55"/>
  <c r="T44" i="55"/>
  <c r="P44" i="55"/>
  <c r="S77" i="55"/>
  <c r="Q77" i="55"/>
  <c r="R77" i="55"/>
  <c r="R76" i="55"/>
  <c r="Q76" i="55"/>
  <c r="S76" i="55"/>
  <c r="P77" i="55"/>
  <c r="N77" i="55"/>
  <c r="T77" i="55"/>
  <c r="O77" i="55"/>
  <c r="P76" i="55"/>
  <c r="T76" i="55"/>
  <c r="N76" i="55"/>
  <c r="O76" i="55"/>
  <c r="O44" i="55"/>
  <c r="M26" i="54"/>
  <c r="R26" i="54" s="1"/>
  <c r="T46" i="55"/>
  <c r="S46" i="55"/>
  <c r="Q46" i="55"/>
  <c r="P47" i="55"/>
  <c r="N47" i="55"/>
  <c r="K27" i="54"/>
  <c r="P27" i="54" s="1"/>
  <c r="K26" i="54"/>
  <c r="O26" i="54" s="1"/>
  <c r="M27" i="54"/>
  <c r="Q27" i="54" s="1"/>
  <c r="M33" i="54"/>
  <c r="R33" i="54" s="1"/>
  <c r="M31" i="54"/>
  <c r="M30" i="54"/>
  <c r="Q30" i="54" s="1"/>
  <c r="M32" i="54"/>
  <c r="K28" i="54"/>
  <c r="P28" i="54" s="1"/>
  <c r="M28" i="54"/>
  <c r="S28" i="54" s="1"/>
  <c r="K30" i="54"/>
  <c r="K32" i="54"/>
  <c r="K33" i="54"/>
  <c r="O33" i="54" s="1"/>
  <c r="K31" i="54"/>
  <c r="M29" i="54"/>
  <c r="K21" i="54"/>
  <c r="N21" i="54" s="1"/>
  <c r="S24" i="54"/>
  <c r="R24" i="54"/>
  <c r="Q24" i="54"/>
  <c r="M21" i="54"/>
  <c r="Q21" i="54" s="1"/>
  <c r="T24" i="54"/>
  <c r="N24" i="54"/>
  <c r="O24" i="54"/>
  <c r="P24" i="54"/>
  <c r="Q260" i="46"/>
  <c r="Q121" i="46"/>
  <c r="Q334" i="46"/>
  <c r="Q507" i="46"/>
  <c r="Q235" i="46"/>
  <c r="Q588" i="46"/>
  <c r="Q195" i="46"/>
  <c r="Q147" i="46"/>
  <c r="Q218" i="46"/>
  <c r="Q587" i="46"/>
  <c r="Q575" i="46"/>
  <c r="Q508" i="46"/>
  <c r="Q72" i="46"/>
  <c r="Q203" i="46"/>
  <c r="Q518" i="46"/>
  <c r="Q297" i="46"/>
  <c r="Q172" i="46"/>
  <c r="Q250" i="46"/>
  <c r="Q27" i="46"/>
  <c r="Q341" i="46"/>
  <c r="Q520" i="46"/>
  <c r="Q231" i="46"/>
  <c r="Q265" i="46"/>
  <c r="Q348" i="46"/>
  <c r="Q287" i="46"/>
  <c r="Q163" i="46"/>
  <c r="Q574" i="46"/>
  <c r="Q302" i="46"/>
  <c r="Q135" i="46"/>
  <c r="Q126" i="46"/>
  <c r="Q437" i="46"/>
  <c r="Q562" i="46"/>
  <c r="Q465" i="46"/>
  <c r="Q148" i="46"/>
  <c r="Q259" i="46"/>
  <c r="Q395" i="46"/>
  <c r="Q60" i="46"/>
  <c r="Q124" i="46"/>
  <c r="Q399" i="46"/>
  <c r="Q84" i="46"/>
  <c r="Q17" i="46"/>
  <c r="Q45" i="46"/>
  <c r="Q274" i="46"/>
  <c r="Q494" i="46"/>
  <c r="Q198" i="46"/>
  <c r="Q387" i="46"/>
  <c r="Q568" i="46"/>
  <c r="Q497" i="46"/>
  <c r="Q540" i="46"/>
  <c r="Q349" i="46"/>
  <c r="Q406" i="46"/>
  <c r="Q49" i="46"/>
  <c r="Q79" i="46"/>
  <c r="Q441" i="46"/>
  <c r="Q254" i="46"/>
  <c r="Q281" i="46"/>
  <c r="Q547" i="46"/>
  <c r="Q338" i="46"/>
  <c r="Q38" i="46"/>
  <c r="Q244" i="46"/>
  <c r="Q155" i="46"/>
  <c r="Q442" i="46"/>
  <c r="Q197" i="46"/>
  <c r="Q438" i="46"/>
  <c r="Q599" i="46"/>
  <c r="Q356" i="46"/>
  <c r="Q450" i="46"/>
  <c r="Q215" i="46"/>
  <c r="Q513" i="46"/>
  <c r="Q591" i="46"/>
  <c r="Q532" i="46"/>
  <c r="Q141" i="46"/>
  <c r="Q419" i="46"/>
  <c r="Q32" i="46"/>
  <c r="Q378" i="46"/>
  <c r="Q104" i="46"/>
  <c r="Q490" i="46"/>
  <c r="Q323" i="46"/>
  <c r="Q572" i="46"/>
  <c r="Q223" i="46"/>
  <c r="Q375" i="46"/>
  <c r="Q113" i="46"/>
  <c r="Q100" i="46"/>
  <c r="Q102" i="46"/>
  <c r="Q496" i="46"/>
  <c r="Q54" i="46"/>
  <c r="Q263" i="46"/>
  <c r="Q600" i="46"/>
  <c r="Q429" i="46"/>
  <c r="Q471" i="46"/>
  <c r="Q129" i="46"/>
  <c r="Q177" i="46"/>
  <c r="Q483" i="46"/>
  <c r="Q586" i="46"/>
  <c r="Q566" i="46"/>
  <c r="Q315" i="46"/>
  <c r="Q110" i="46"/>
  <c r="Q366" i="46"/>
  <c r="Q132" i="46"/>
  <c r="Q367" i="46"/>
  <c r="Q393" i="46"/>
  <c r="Q578" i="46"/>
  <c r="Q374" i="46"/>
  <c r="Q493" i="46"/>
  <c r="Q157" i="46"/>
  <c r="Q229" i="46"/>
  <c r="Q21" i="46"/>
  <c r="Q503" i="46"/>
  <c r="Q312" i="46"/>
  <c r="Q16" i="46"/>
  <c r="Q314" i="46"/>
  <c r="Q555" i="46"/>
  <c r="Q382" i="46"/>
  <c r="Q94" i="46"/>
  <c r="Q219" i="46"/>
  <c r="Q411" i="46"/>
  <c r="Q538" i="46"/>
  <c r="Q246" i="46"/>
  <c r="Q214" i="46"/>
  <c r="Q511" i="46"/>
  <c r="Q143" i="46"/>
  <c r="Q64" i="46"/>
  <c r="Q501" i="46"/>
  <c r="Q128" i="46"/>
  <c r="Q295" i="46"/>
  <c r="Q48" i="46"/>
  <c r="Q127" i="46"/>
  <c r="Q248" i="46"/>
  <c r="Q509" i="46"/>
  <c r="Q160" i="46"/>
  <c r="Q477" i="46"/>
  <c r="Q307" i="46"/>
  <c r="Q567" i="46"/>
  <c r="Q573" i="46"/>
  <c r="Q12" i="46"/>
  <c r="Q239" i="46"/>
  <c r="Q333" i="46"/>
  <c r="Q20" i="46"/>
  <c r="Q317" i="46"/>
  <c r="Q65" i="46"/>
  <c r="Q92" i="46"/>
  <c r="Q489" i="46"/>
  <c r="Q372" i="46"/>
  <c r="Q373" i="46"/>
  <c r="Q390" i="46"/>
  <c r="Q192" i="46"/>
  <c r="Q24" i="46"/>
  <c r="Q122" i="46"/>
  <c r="Q300" i="46"/>
  <c r="Q95" i="46"/>
  <c r="Q283" i="46"/>
  <c r="Q4" i="46"/>
  <c r="Q492" i="46"/>
  <c r="Q584" i="46"/>
  <c r="Q183" i="46"/>
  <c r="Q28" i="46"/>
  <c r="Q285" i="46"/>
  <c r="Q427" i="46"/>
  <c r="Q211" i="46"/>
  <c r="Q552" i="46"/>
  <c r="Q294" i="46"/>
  <c r="Q66" i="46"/>
  <c r="Q245" i="46"/>
  <c r="Q205" i="46"/>
  <c r="Q210" i="46"/>
  <c r="Q459" i="46"/>
  <c r="Q328" i="46"/>
  <c r="Q539" i="46"/>
  <c r="Q301" i="46"/>
  <c r="Q50" i="46"/>
  <c r="Q425" i="46"/>
  <c r="Q80" i="46"/>
  <c r="Q51" i="46"/>
  <c r="Q430" i="46"/>
  <c r="Q164" i="46"/>
  <c r="Q282" i="46"/>
  <c r="Q191" i="46"/>
  <c r="Q194" i="46"/>
  <c r="Q134" i="46"/>
  <c r="Q206" i="46"/>
  <c r="Q557" i="46"/>
  <c r="Q5" i="46"/>
  <c r="Q361" i="46"/>
  <c r="Q241" i="46"/>
  <c r="Q488" i="46"/>
  <c r="Q288" i="46"/>
  <c r="Q154" i="46"/>
  <c r="Q544" i="46"/>
  <c r="Q388" i="46"/>
  <c r="Q37" i="46"/>
  <c r="Q257" i="46"/>
  <c r="Q137" i="46"/>
  <c r="Q521" i="46"/>
  <c r="Q593" i="46"/>
  <c r="Q14" i="46"/>
  <c r="Q401" i="46"/>
  <c r="Q57" i="46"/>
  <c r="Q603" i="46"/>
  <c r="Q167" i="46"/>
  <c r="Q413" i="46"/>
  <c r="Q290" i="46"/>
  <c r="Q516" i="46"/>
  <c r="Q320" i="46"/>
  <c r="Q553" i="46"/>
  <c r="Q403" i="46"/>
  <c r="Q487" i="46"/>
  <c r="Q204" i="46"/>
  <c r="Q416" i="46"/>
  <c r="Q598" i="46"/>
  <c r="Q491" i="46"/>
  <c r="Q278" i="46"/>
  <c r="Q462" i="46"/>
  <c r="Q548" i="46"/>
  <c r="Q26" i="46"/>
  <c r="Q421" i="46"/>
  <c r="Q22" i="46"/>
  <c r="Q440" i="46"/>
  <c r="Q461" i="46"/>
  <c r="Q190" i="46"/>
  <c r="Q73" i="46"/>
  <c r="Q256" i="46"/>
  <c r="Q220" i="46"/>
  <c r="Q145" i="46"/>
  <c r="Q529" i="46"/>
  <c r="Q225" i="46"/>
  <c r="Q346" i="46"/>
  <c r="Q158" i="46"/>
  <c r="Q484" i="46"/>
  <c r="Q400" i="46"/>
  <c r="Q308" i="46"/>
  <c r="Q303" i="46"/>
  <c r="Q579" i="46"/>
  <c r="Q398" i="46"/>
  <c r="Q247" i="46"/>
  <c r="Q517" i="46"/>
  <c r="Q369" i="46"/>
  <c r="Q311" i="46"/>
  <c r="Q56" i="46"/>
  <c r="Q343" i="46"/>
  <c r="Q176" i="46"/>
  <c r="Q173" i="46"/>
  <c r="Q133" i="46"/>
  <c r="Q564" i="46"/>
  <c r="Q8" i="46"/>
  <c r="Q232" i="46"/>
  <c r="Q473" i="46"/>
  <c r="Q475" i="46"/>
  <c r="Q408" i="46"/>
  <c r="Q267" i="46"/>
  <c r="Q344" i="46"/>
  <c r="Q103" i="46"/>
  <c r="Q580" i="46"/>
  <c r="Q112" i="46"/>
  <c r="Q108" i="46"/>
  <c r="Q559" i="46"/>
  <c r="Q431" i="46"/>
  <c r="Q61" i="46"/>
  <c r="Q116" i="46"/>
  <c r="Q304" i="46"/>
  <c r="Q268" i="46"/>
  <c r="Q350" i="46"/>
  <c r="Q571" i="46"/>
  <c r="Q142" i="46"/>
  <c r="Q329" i="46"/>
  <c r="Q318" i="46"/>
  <c r="Q432" i="46"/>
  <c r="Q522" i="46"/>
  <c r="Q515" i="46"/>
  <c r="Q41" i="46"/>
  <c r="Q436" i="46"/>
  <c r="Q528" i="46"/>
  <c r="Q498" i="46"/>
  <c r="Q261" i="46"/>
  <c r="Q186" i="46"/>
  <c r="Q91" i="46"/>
  <c r="Q357" i="46"/>
  <c r="Q253" i="46"/>
  <c r="Q89" i="46"/>
  <c r="Q171" i="46"/>
  <c r="Q255" i="46"/>
  <c r="Q252" i="46"/>
  <c r="Q610" i="46"/>
  <c r="Q549" i="46"/>
  <c r="Q69" i="46"/>
  <c r="Q39" i="46"/>
  <c r="Q486" i="46"/>
  <c r="Q29" i="46"/>
  <c r="Q70" i="46"/>
  <c r="Q554" i="46"/>
  <c r="Q168" i="46"/>
  <c r="Q299" i="46"/>
  <c r="Q159" i="46"/>
  <c r="Q368" i="46"/>
  <c r="Q563" i="46"/>
  <c r="Q74" i="46"/>
  <c r="Q560" i="46"/>
  <c r="Q345" i="46"/>
  <c r="Q424" i="46"/>
  <c r="Q76" i="46"/>
  <c r="Q332" i="46"/>
  <c r="Q481" i="46"/>
  <c r="Q512" i="46"/>
  <c r="Q262" i="46"/>
  <c r="Q156" i="46"/>
  <c r="Q452" i="46"/>
  <c r="Q18" i="46"/>
  <c r="Q213" i="46"/>
  <c r="Q200" i="46"/>
  <c r="Q181" i="46"/>
  <c r="Q58" i="46"/>
  <c r="Q258" i="46"/>
  <c r="Q409" i="46"/>
  <c r="Q331" i="46"/>
  <c r="Q414" i="46"/>
  <c r="Q601" i="46"/>
  <c r="Q146" i="46"/>
  <c r="Q284" i="46"/>
  <c r="Q289" i="46"/>
  <c r="Q495" i="46"/>
  <c r="Q506" i="46"/>
  <c r="Q531" i="46"/>
  <c r="Q592" i="46"/>
  <c r="Q602" i="46"/>
  <c r="Q2" i="46"/>
  <c r="Q275" i="46"/>
  <c r="Q391" i="46"/>
  <c r="Q415" i="46"/>
  <c r="Q33" i="46"/>
  <c r="Q136" i="46"/>
  <c r="Q485" i="46"/>
  <c r="Q44" i="46"/>
  <c r="Q151" i="46"/>
  <c r="Q322" i="46"/>
  <c r="Q277" i="46"/>
  <c r="Q212" i="46"/>
  <c r="Q407" i="46"/>
  <c r="Q105" i="46"/>
  <c r="Q269" i="46"/>
  <c r="Q53" i="46"/>
  <c r="Q417" i="46"/>
  <c r="Q238" i="46"/>
  <c r="Q561" i="46"/>
  <c r="Q93" i="46"/>
  <c r="Q412" i="46"/>
  <c r="Q556" i="46"/>
  <c r="Q196" i="46"/>
  <c r="Q472" i="46"/>
  <c r="Q270" i="46"/>
  <c r="Q479" i="46"/>
  <c r="Q386" i="46"/>
  <c r="Q189" i="46"/>
  <c r="Q292" i="46"/>
  <c r="Q193" i="46"/>
  <c r="Q337" i="46"/>
  <c r="Q166" i="46"/>
  <c r="Q63" i="46"/>
  <c r="Q10" i="46"/>
  <c r="Q577" i="46"/>
  <c r="Q523" i="46"/>
  <c r="Q504" i="46"/>
  <c r="Q36" i="46"/>
  <c r="Q533" i="46"/>
  <c r="Q468" i="46"/>
  <c r="Q97" i="46"/>
  <c r="Q392" i="46"/>
  <c r="Q130" i="46"/>
  <c r="Q326" i="46"/>
  <c r="Q240" i="46"/>
  <c r="Q174" i="46"/>
  <c r="Q217" i="46"/>
  <c r="Q35" i="46"/>
  <c r="Q313" i="46"/>
  <c r="Q150" i="46"/>
  <c r="Q170" i="46"/>
  <c r="Q420" i="46"/>
  <c r="Q310" i="46"/>
  <c r="Q42" i="46"/>
  <c r="Q536" i="46"/>
  <c r="Q59" i="46"/>
  <c r="Q576" i="46"/>
  <c r="Q249" i="46"/>
  <c r="Q359" i="46"/>
  <c r="Q31" i="46"/>
  <c r="Q451" i="46"/>
  <c r="Q324" i="46"/>
  <c r="Q117" i="46"/>
  <c r="Q118" i="46"/>
  <c r="Q410" i="46"/>
  <c r="Q502" i="46"/>
  <c r="Q426" i="46"/>
  <c r="Q478" i="46"/>
  <c r="Q551" i="46"/>
  <c r="Q582" i="46"/>
  <c r="Q139" i="46"/>
  <c r="Q180" i="46"/>
  <c r="Q404" i="46"/>
  <c r="Q570" i="46"/>
  <c r="Q370" i="46"/>
  <c r="Q482" i="46"/>
  <c r="Q463" i="46"/>
  <c r="Q594" i="46"/>
  <c r="Q543" i="46"/>
  <c r="Q109" i="46"/>
  <c r="Q242" i="46"/>
  <c r="Q169" i="46"/>
  <c r="Q321" i="46"/>
  <c r="Q202" i="46"/>
  <c r="Q226" i="46"/>
  <c r="Q397" i="46"/>
  <c r="Q251" i="46"/>
  <c r="Q385" i="46"/>
  <c r="Q510" i="46"/>
  <c r="Q52" i="46"/>
  <c r="Q535" i="46"/>
  <c r="Q15" i="46"/>
  <c r="Q327" i="46"/>
  <c r="Q13" i="46"/>
  <c r="Q34" i="46"/>
  <c r="Q546" i="46"/>
  <c r="Q293" i="46"/>
  <c r="Q467" i="46"/>
  <c r="Q30" i="46"/>
  <c r="Q499" i="46"/>
  <c r="Q144" i="46"/>
  <c r="Q434" i="46"/>
  <c r="Q236" i="46"/>
  <c r="Q298" i="46"/>
  <c r="Q464" i="46"/>
  <c r="Q405" i="46"/>
  <c r="Q87" i="46"/>
  <c r="Q11" i="46"/>
  <c r="Q230" i="46"/>
  <c r="Q316" i="46"/>
  <c r="Q224" i="46"/>
  <c r="Q581" i="46"/>
  <c r="Q101" i="46"/>
  <c r="Q381" i="46"/>
  <c r="Q77" i="46"/>
  <c r="Q161" i="46"/>
  <c r="Q234" i="46"/>
  <c r="Q264" i="46"/>
  <c r="Q153" i="46"/>
  <c r="Q131" i="46"/>
  <c r="Q123" i="46"/>
  <c r="Q565" i="46"/>
  <c r="Q550" i="46"/>
  <c r="Q207" i="46"/>
  <c r="Q340" i="46"/>
  <c r="Q460" i="46"/>
  <c r="Q377" i="46"/>
  <c r="Q589" i="46"/>
  <c r="Q534" i="46"/>
  <c r="Q423" i="46"/>
  <c r="Q309" i="46"/>
  <c r="Q342" i="46"/>
  <c r="Q47" i="46"/>
  <c r="Q3" i="46"/>
  <c r="Q476" i="46"/>
  <c r="Q55" i="46"/>
  <c r="Q394" i="46"/>
  <c r="M5" i="55"/>
  <c r="M7" i="63"/>
  <c r="M120" i="61"/>
  <c r="M28" i="56"/>
  <c r="M111" i="59"/>
  <c r="K122" i="62"/>
  <c r="K168" i="56"/>
  <c r="K110" i="56"/>
  <c r="K3" i="61"/>
  <c r="K32" i="63"/>
  <c r="K20" i="56"/>
  <c r="M126" i="61"/>
  <c r="M29" i="62"/>
  <c r="M56" i="61"/>
  <c r="M39" i="59"/>
  <c r="M78" i="63"/>
  <c r="K38" i="59"/>
  <c r="K45" i="62"/>
  <c r="K15" i="54"/>
  <c r="K66" i="55"/>
  <c r="K6" i="64"/>
  <c r="K20" i="54"/>
  <c r="M140" i="63"/>
  <c r="M195" i="61"/>
  <c r="M182" i="61"/>
  <c r="M167" i="61"/>
  <c r="K130" i="62"/>
  <c r="K95" i="59"/>
  <c r="M7" i="54"/>
  <c r="M35" i="59"/>
  <c r="M70" i="63"/>
  <c r="K9" i="62"/>
  <c r="K22" i="59"/>
  <c r="M48" i="63"/>
  <c r="M7" i="59"/>
  <c r="M64" i="62"/>
  <c r="M16" i="65"/>
  <c r="K23" i="62"/>
  <c r="K29" i="56"/>
  <c r="M103" i="59"/>
  <c r="M34" i="61"/>
  <c r="K105" i="63"/>
  <c r="K40" i="62"/>
  <c r="K145" i="61"/>
  <c r="K74" i="63"/>
  <c r="M13" i="54"/>
  <c r="M3" i="64"/>
  <c r="K88" i="56"/>
  <c r="K94" i="62"/>
  <c r="K57" i="56"/>
  <c r="K107" i="63"/>
  <c r="K170" i="56"/>
  <c r="K97" i="59"/>
  <c r="K31" i="63"/>
  <c r="K17" i="63"/>
  <c r="M60" i="55"/>
  <c r="M43" i="61"/>
  <c r="M8" i="54"/>
  <c r="M113" i="59"/>
  <c r="K87" i="56"/>
  <c r="K144" i="63"/>
  <c r="K39" i="61"/>
  <c r="K71" i="62"/>
  <c r="K149" i="61"/>
  <c r="M20" i="60"/>
  <c r="M91" i="56"/>
  <c r="K81" i="56"/>
  <c r="K180" i="61"/>
  <c r="M17" i="56"/>
  <c r="M5" i="58"/>
  <c r="K14" i="63"/>
  <c r="K8" i="56"/>
  <c r="M47" i="63"/>
  <c r="M4" i="63"/>
  <c r="M23" i="59"/>
  <c r="M136" i="61"/>
  <c r="M64" i="58"/>
  <c r="K35" i="62"/>
  <c r="K63" i="59"/>
  <c r="K70" i="56"/>
  <c r="K47" i="59"/>
  <c r="K55" i="63"/>
  <c r="K27" i="59"/>
  <c r="K126" i="61"/>
  <c r="K29" i="62"/>
  <c r="K36" i="61"/>
  <c r="K4" i="54"/>
  <c r="M71" i="59"/>
  <c r="M86" i="59"/>
  <c r="M31" i="59"/>
  <c r="M88" i="63"/>
  <c r="K99" i="59"/>
  <c r="K165" i="56"/>
  <c r="K12" i="55"/>
  <c r="K11" i="63"/>
  <c r="K5" i="65"/>
  <c r="K26" i="62"/>
  <c r="M52" i="62"/>
  <c r="M31" i="55"/>
  <c r="K85" i="56"/>
  <c r="K84" i="62"/>
  <c r="M17" i="55"/>
  <c r="M164" i="61"/>
  <c r="M126" i="63"/>
  <c r="M112" i="63"/>
  <c r="M4" i="58"/>
  <c r="M18" i="63"/>
  <c r="K119" i="56"/>
  <c r="K198" i="56"/>
  <c r="M68" i="59"/>
  <c r="M111" i="63"/>
  <c r="K135" i="59"/>
  <c r="K14" i="58"/>
  <c r="K9" i="58"/>
  <c r="K164" i="61"/>
  <c r="K17" i="55"/>
  <c r="K147" i="63"/>
  <c r="K107" i="56"/>
  <c r="K102" i="56"/>
  <c r="K86" i="62"/>
  <c r="K34" i="56"/>
  <c r="K53" i="63"/>
  <c r="K43" i="61"/>
  <c r="K60" i="55"/>
  <c r="K11" i="55"/>
  <c r="K74" i="56"/>
  <c r="K29" i="61"/>
  <c r="M80" i="56"/>
  <c r="M115" i="63"/>
  <c r="K25" i="58"/>
  <c r="K53" i="62"/>
  <c r="M56" i="62"/>
  <c r="M79" i="63"/>
  <c r="M139" i="61"/>
  <c r="M132" i="61"/>
  <c r="K15" i="65"/>
  <c r="K56" i="59"/>
  <c r="M6" i="62"/>
  <c r="M5" i="63"/>
  <c r="K87" i="63"/>
  <c r="K46" i="56"/>
  <c r="M178" i="61"/>
  <c r="M28" i="55"/>
  <c r="K15" i="59"/>
  <c r="K7" i="60"/>
  <c r="M124" i="56"/>
  <c r="M32" i="61"/>
  <c r="M23" i="65"/>
  <c r="M50" i="59"/>
  <c r="M65" i="59"/>
  <c r="M137" i="63"/>
  <c r="M45" i="61"/>
  <c r="K165" i="61"/>
  <c r="K95" i="63"/>
  <c r="M47" i="61"/>
  <c r="K6" i="65"/>
  <c r="K21" i="62"/>
  <c r="K81" i="59"/>
  <c r="K191" i="61"/>
  <c r="K88" i="62"/>
  <c r="K104" i="56"/>
  <c r="K32" i="55"/>
  <c r="K54" i="62"/>
  <c r="K125" i="63"/>
  <c r="K37" i="55"/>
  <c r="M79" i="56"/>
  <c r="M50" i="62"/>
  <c r="K23" i="56"/>
  <c r="K22" i="63"/>
  <c r="K114" i="63"/>
  <c r="K141" i="63"/>
  <c r="K21" i="55"/>
  <c r="K86" i="63"/>
  <c r="K2" i="65"/>
  <c r="K10" i="62"/>
  <c r="M138" i="61"/>
  <c r="M13" i="56"/>
  <c r="K59" i="62"/>
  <c r="K158" i="61"/>
  <c r="M60" i="59"/>
  <c r="M89" i="63"/>
  <c r="M67" i="55"/>
  <c r="M197" i="56"/>
  <c r="K74" i="59"/>
  <c r="K81" i="62"/>
  <c r="M44" i="63"/>
  <c r="M8" i="62"/>
  <c r="K89" i="56"/>
  <c r="K202" i="61"/>
  <c r="K13" i="60"/>
  <c r="K56" i="56"/>
  <c r="M24" i="55"/>
  <c r="M52" i="59"/>
  <c r="K7" i="54"/>
  <c r="M10" i="55"/>
  <c r="M24" i="63"/>
  <c r="M18" i="54"/>
  <c r="M190" i="56"/>
  <c r="M56" i="59"/>
  <c r="M15" i="65"/>
  <c r="K58" i="59"/>
  <c r="K30" i="59"/>
  <c r="K72" i="62"/>
  <c r="K72" i="59"/>
  <c r="M93" i="59"/>
  <c r="M162" i="56"/>
  <c r="M37" i="61"/>
  <c r="M152" i="56"/>
  <c r="K64" i="63"/>
  <c r="K71" i="56"/>
  <c r="K21" i="59"/>
  <c r="K8" i="63"/>
  <c r="M24" i="58"/>
  <c r="M73" i="63"/>
  <c r="M88" i="56"/>
  <c r="M94" i="62"/>
  <c r="M193" i="61"/>
  <c r="M78" i="59"/>
  <c r="K16" i="59"/>
  <c r="K2" i="55"/>
  <c r="M52" i="61"/>
  <c r="K10" i="65"/>
  <c r="K59" i="56"/>
  <c r="M22" i="63"/>
  <c r="M23" i="56"/>
  <c r="M194" i="61"/>
  <c r="M117" i="63"/>
  <c r="M31" i="62"/>
  <c r="M47" i="56"/>
  <c r="M93" i="63"/>
  <c r="M51" i="56"/>
  <c r="K62" i="56"/>
  <c r="K150" i="61"/>
  <c r="K176" i="56"/>
  <c r="K65" i="55"/>
  <c r="M31" i="58"/>
  <c r="M97" i="56"/>
  <c r="K104" i="63"/>
  <c r="K68" i="56"/>
  <c r="M21" i="55"/>
  <c r="M86" i="63"/>
  <c r="M62" i="56"/>
  <c r="M150" i="61"/>
  <c r="K6" i="60"/>
  <c r="K15" i="63"/>
  <c r="M71" i="63"/>
  <c r="M64" i="59"/>
  <c r="K48" i="56"/>
  <c r="K32" i="59"/>
  <c r="M68" i="63"/>
  <c r="M90" i="63"/>
  <c r="M171" i="56"/>
  <c r="M124" i="62"/>
  <c r="K90" i="56"/>
  <c r="K85" i="62"/>
  <c r="M109" i="59"/>
  <c r="M102" i="59"/>
  <c r="M93" i="62"/>
  <c r="M200" i="61"/>
  <c r="K164" i="56"/>
  <c r="K172" i="56"/>
  <c r="K44" i="56"/>
  <c r="K37" i="63"/>
  <c r="K46" i="63"/>
  <c r="K3" i="59"/>
  <c r="K108" i="63"/>
  <c r="K136" i="63"/>
  <c r="M12" i="55"/>
  <c r="M11" i="63"/>
  <c r="M92" i="63"/>
  <c r="M34" i="59"/>
  <c r="M201" i="61"/>
  <c r="M145" i="63"/>
  <c r="M2" i="64"/>
  <c r="M183" i="56"/>
  <c r="K107" i="59"/>
  <c r="K157" i="56"/>
  <c r="K19" i="58"/>
  <c r="K36" i="56"/>
  <c r="K65" i="63"/>
  <c r="K30" i="62"/>
  <c r="K34" i="61"/>
  <c r="K103" i="59"/>
  <c r="M37" i="56"/>
  <c r="M133" i="61"/>
  <c r="M57" i="58"/>
  <c r="M27" i="62"/>
  <c r="M118" i="61"/>
  <c r="M44" i="62"/>
  <c r="M81" i="63"/>
  <c r="M52" i="58"/>
  <c r="M118" i="56"/>
  <c r="M15" i="54"/>
  <c r="M66" i="55"/>
  <c r="K139" i="63"/>
  <c r="K131" i="63"/>
  <c r="M54" i="56"/>
  <c r="M60" i="63"/>
  <c r="M38" i="56"/>
  <c r="M141" i="61"/>
  <c r="M17" i="54"/>
  <c r="M46" i="61"/>
  <c r="K128" i="62"/>
  <c r="K134" i="62"/>
  <c r="K173" i="56"/>
  <c r="M72" i="55"/>
  <c r="M201" i="56"/>
  <c r="M18" i="62"/>
  <c r="M20" i="62"/>
  <c r="M14" i="55"/>
  <c r="M13" i="59"/>
  <c r="K194" i="61"/>
  <c r="K117" i="63"/>
  <c r="K3" i="63"/>
  <c r="K6" i="59"/>
  <c r="M7" i="55"/>
  <c r="M50" i="63"/>
  <c r="M58" i="56"/>
  <c r="M72" i="56"/>
  <c r="K87" i="62"/>
  <c r="K24" i="65"/>
  <c r="M51" i="62"/>
  <c r="M23" i="58"/>
  <c r="K102" i="63"/>
  <c r="K10" i="60"/>
  <c r="M178" i="56"/>
  <c r="K104" i="59"/>
  <c r="K56" i="58"/>
  <c r="K121" i="56"/>
  <c r="K130" i="59"/>
  <c r="T141" i="59" s="1"/>
  <c r="K10" i="58"/>
  <c r="K40" i="56"/>
  <c r="K9" i="56"/>
  <c r="K15" i="55"/>
  <c r="M16" i="56"/>
  <c r="M56" i="63"/>
  <c r="K159" i="56"/>
  <c r="K13" i="63"/>
  <c r="K27" i="63"/>
  <c r="K169" i="56"/>
  <c r="M181" i="56"/>
  <c r="K78" i="63"/>
  <c r="K39" i="59"/>
  <c r="K126" i="63"/>
  <c r="K112" i="63"/>
  <c r="M54" i="61"/>
  <c r="K191" i="56"/>
  <c r="K125" i="59"/>
  <c r="K64" i="55"/>
  <c r="K53" i="61"/>
  <c r="M134" i="59"/>
  <c r="K21" i="63"/>
  <c r="K42" i="56"/>
  <c r="K181" i="56"/>
  <c r="K197" i="56"/>
  <c r="K67" i="55"/>
  <c r="M9" i="54"/>
  <c r="M161" i="56"/>
  <c r="M34" i="55"/>
  <c r="M148" i="61"/>
  <c r="M2" i="55"/>
  <c r="M16" i="59"/>
  <c r="K5" i="62"/>
  <c r="K3" i="55"/>
  <c r="K66" i="58"/>
  <c r="K77" i="56"/>
  <c r="K85" i="63"/>
  <c r="M10" i="56"/>
  <c r="M3" i="58"/>
  <c r="K43" i="55"/>
  <c r="K199" i="61"/>
  <c r="M11" i="56"/>
  <c r="M17" i="58"/>
  <c r="K50" i="61"/>
  <c r="K63" i="58"/>
  <c r="M104" i="59"/>
  <c r="M121" i="59"/>
  <c r="M188" i="56"/>
  <c r="K56" i="55"/>
  <c r="M110" i="59"/>
  <c r="M182" i="63"/>
  <c r="K135" i="61"/>
  <c r="K43" i="63"/>
  <c r="K8" i="58"/>
  <c r="K22" i="56"/>
  <c r="K197" i="61"/>
  <c r="K19" i="60"/>
  <c r="K137" i="62"/>
  <c r="K61" i="63"/>
  <c r="K12" i="60"/>
  <c r="M87" i="63"/>
  <c r="M46" i="56"/>
  <c r="K54" i="56"/>
  <c r="K60" i="63"/>
  <c r="M137" i="61"/>
  <c r="M36" i="63"/>
  <c r="M31" i="63"/>
  <c r="M17" i="63"/>
  <c r="K12" i="59"/>
  <c r="K12" i="63"/>
  <c r="K42" i="59"/>
  <c r="K100" i="63"/>
  <c r="M137" i="59"/>
  <c r="K26" i="58"/>
  <c r="K146" i="61"/>
  <c r="M29" i="61"/>
  <c r="K89" i="62"/>
  <c r="K18" i="60"/>
  <c r="M119" i="61"/>
  <c r="M7" i="65"/>
  <c r="M105" i="63"/>
  <c r="M40" i="62"/>
  <c r="M88" i="62"/>
  <c r="M104" i="56"/>
  <c r="K200" i="61"/>
  <c r="K93" i="62"/>
  <c r="K97" i="62"/>
  <c r="K33" i="62"/>
  <c r="K49" i="56"/>
  <c r="M35" i="55"/>
  <c r="M80" i="63"/>
  <c r="M69" i="55"/>
  <c r="M19" i="54"/>
  <c r="M12" i="59"/>
  <c r="M12" i="63"/>
  <c r="K38" i="61"/>
  <c r="K106" i="59"/>
  <c r="K66" i="56"/>
  <c r="K9" i="60"/>
  <c r="K38" i="63"/>
  <c r="K31" i="56"/>
  <c r="K69" i="63"/>
  <c r="K50" i="56"/>
  <c r="M101" i="59"/>
  <c r="M186" i="63"/>
  <c r="M105" i="59"/>
  <c r="M6" i="54"/>
  <c r="K51" i="62"/>
  <c r="K23" i="58"/>
  <c r="K151" i="56"/>
  <c r="K112" i="59"/>
  <c r="M186" i="56"/>
  <c r="M16" i="54"/>
  <c r="K14" i="54"/>
  <c r="K20" i="65"/>
  <c r="K55" i="56"/>
  <c r="K82" i="63"/>
  <c r="K179" i="61"/>
  <c r="K135" i="63"/>
  <c r="K129" i="63"/>
  <c r="K105" i="56"/>
  <c r="K19" i="54"/>
  <c r="K69" i="55"/>
  <c r="M131" i="61"/>
  <c r="M25" i="59"/>
  <c r="K8" i="62"/>
  <c r="K44" i="63"/>
  <c r="M121" i="56"/>
  <c r="M56" i="58"/>
  <c r="K34" i="62"/>
  <c r="K91" i="63"/>
  <c r="K23" i="65"/>
  <c r="K50" i="59"/>
  <c r="M6" i="60"/>
  <c r="M15" i="63"/>
  <c r="K35" i="63"/>
  <c r="K13" i="58"/>
  <c r="M64" i="56"/>
  <c r="M62" i="62"/>
  <c r="M11" i="65"/>
  <c r="M171" i="61"/>
  <c r="M57" i="56"/>
  <c r="M107" i="63"/>
  <c r="K201" i="56"/>
  <c r="K72" i="55"/>
  <c r="M63" i="63"/>
  <c r="M21" i="65"/>
  <c r="K140" i="61"/>
  <c r="K20" i="58"/>
  <c r="M43" i="56"/>
  <c r="M62" i="59"/>
  <c r="M96" i="56"/>
  <c r="M185" i="56"/>
  <c r="M53" i="55"/>
  <c r="M53" i="58"/>
  <c r="K118" i="59"/>
  <c r="M144" i="61"/>
  <c r="M66" i="62"/>
  <c r="M57" i="55"/>
  <c r="M96" i="59"/>
  <c r="M137" i="62"/>
  <c r="M136" i="59"/>
  <c r="K157" i="61"/>
  <c r="K51" i="59"/>
  <c r="K21" i="58"/>
  <c r="K134" i="61"/>
  <c r="K11" i="54"/>
  <c r="K54" i="58"/>
  <c r="K28" i="61"/>
  <c r="M55" i="55"/>
  <c r="M122" i="56"/>
  <c r="K2" i="54"/>
  <c r="K108" i="59"/>
  <c r="M10" i="65"/>
  <c r="M59" i="56"/>
  <c r="K190" i="61"/>
  <c r="K120" i="63"/>
  <c r="M75" i="59"/>
  <c r="M84" i="56"/>
  <c r="K98" i="59"/>
  <c r="K127" i="62"/>
  <c r="K138" i="61"/>
  <c r="K13" i="56"/>
  <c r="M156" i="61"/>
  <c r="M57" i="59"/>
  <c r="K148" i="63"/>
  <c r="K91" i="62"/>
  <c r="M70" i="62"/>
  <c r="M30" i="58"/>
  <c r="K203" i="56"/>
  <c r="K193" i="56"/>
  <c r="M2" i="61"/>
  <c r="M90" i="62"/>
  <c r="M18" i="55"/>
  <c r="M96" i="63"/>
  <c r="K92" i="62"/>
  <c r="K99" i="62"/>
  <c r="M125" i="61"/>
  <c r="M52" i="63"/>
  <c r="M55" i="58"/>
  <c r="M91" i="62"/>
  <c r="M148" i="63"/>
  <c r="M128" i="59"/>
  <c r="M23" i="54"/>
  <c r="K12" i="56"/>
  <c r="K33" i="56"/>
  <c r="K3" i="58"/>
  <c r="K10" i="56"/>
  <c r="K175" i="61"/>
  <c r="K37" i="59"/>
  <c r="K110" i="59"/>
  <c r="K182" i="63"/>
  <c r="M20" i="54"/>
  <c r="M6" i="64"/>
  <c r="K20" i="60"/>
  <c r="K91" i="56"/>
  <c r="M125" i="63"/>
  <c r="M37" i="55"/>
  <c r="M98" i="56"/>
  <c r="M73" i="59"/>
  <c r="K47" i="63"/>
  <c r="K4" i="63"/>
  <c r="M46" i="62"/>
  <c r="M181" i="61"/>
  <c r="M59" i="55"/>
  <c r="M60" i="58"/>
  <c r="M71" i="55"/>
  <c r="M127" i="59"/>
  <c r="M5" i="65"/>
  <c r="M26" i="62"/>
  <c r="K76" i="56"/>
  <c r="K40" i="59"/>
  <c r="K11" i="56"/>
  <c r="K17" i="58"/>
  <c r="M68" i="56"/>
  <c r="M104" i="63"/>
  <c r="K187" i="56"/>
  <c r="K173" i="61"/>
  <c r="K163" i="61"/>
  <c r="M141" i="63"/>
  <c r="M114" i="63"/>
  <c r="K42" i="62"/>
  <c r="K22" i="65"/>
  <c r="K3" i="64"/>
  <c r="K13" i="54"/>
  <c r="M80" i="62"/>
  <c r="M183" i="61"/>
  <c r="K37" i="61"/>
  <c r="K152" i="56"/>
  <c r="M21" i="62"/>
  <c r="M6" i="65"/>
  <c r="K175" i="56"/>
  <c r="K51" i="61"/>
  <c r="M18" i="65"/>
  <c r="M67" i="56"/>
  <c r="M177" i="61"/>
  <c r="M55" i="59"/>
  <c r="K75" i="63"/>
  <c r="K67" i="62"/>
  <c r="K186" i="63"/>
  <c r="K101" i="59"/>
  <c r="K43" i="59"/>
  <c r="K22" i="55"/>
  <c r="M146" i="61"/>
  <c r="M26" i="58"/>
  <c r="M199" i="56"/>
  <c r="M124" i="59"/>
  <c r="K179" i="56"/>
  <c r="K61" i="55"/>
  <c r="M135" i="61"/>
  <c r="M43" i="63"/>
  <c r="M12" i="54"/>
  <c r="M122" i="59"/>
  <c r="K2" i="64"/>
  <c r="K183" i="56"/>
  <c r="K5" i="60"/>
  <c r="K29" i="63"/>
  <c r="M128" i="63"/>
  <c r="M41" i="55"/>
  <c r="M29" i="58"/>
  <c r="M76" i="63"/>
  <c r="M130" i="61"/>
  <c r="M4" i="56"/>
  <c r="K122" i="63"/>
  <c r="K37" i="58"/>
  <c r="K68" i="59"/>
  <c r="K111" i="63"/>
  <c r="M52" i="55"/>
  <c r="M136" i="62"/>
  <c r="M15" i="62"/>
  <c r="M28" i="62"/>
  <c r="M28" i="63"/>
  <c r="M14" i="59"/>
  <c r="K61" i="56"/>
  <c r="K172" i="61"/>
  <c r="K22" i="54"/>
  <c r="K204" i="56"/>
  <c r="M166" i="56"/>
  <c r="M21" i="63"/>
  <c r="M42" i="56"/>
  <c r="M84" i="63"/>
  <c r="M98" i="63"/>
  <c r="K82" i="62"/>
  <c r="K76" i="62"/>
  <c r="K52" i="56"/>
  <c r="K37" i="62"/>
  <c r="M29" i="59"/>
  <c r="M22" i="58"/>
  <c r="M56" i="55"/>
  <c r="K4" i="64"/>
  <c r="K68" i="55"/>
  <c r="K52" i="61"/>
  <c r="K46" i="62"/>
  <c r="K181" i="61"/>
  <c r="M5" i="54"/>
  <c r="M35" i="61"/>
  <c r="K16" i="56"/>
  <c r="K56" i="63"/>
  <c r="M83" i="59"/>
  <c r="M143" i="63"/>
  <c r="K139" i="61"/>
  <c r="K132" i="61"/>
  <c r="K88" i="63"/>
  <c r="K31" i="59"/>
  <c r="K54" i="55"/>
  <c r="K120" i="56"/>
  <c r="K27" i="56"/>
  <c r="K12" i="62"/>
  <c r="K167" i="56"/>
  <c r="M97" i="62"/>
  <c r="M60" i="61"/>
  <c r="M9" i="58"/>
  <c r="M14" i="58"/>
  <c r="K178" i="61"/>
  <c r="K28" i="55"/>
  <c r="K23" i="59"/>
  <c r="K136" i="61"/>
  <c r="M75" i="62"/>
  <c r="M116" i="63"/>
  <c r="M38" i="62"/>
  <c r="M59" i="63"/>
  <c r="K83" i="59"/>
  <c r="K143" i="63"/>
  <c r="M7" i="64"/>
  <c r="M195" i="56"/>
  <c r="M125" i="59"/>
  <c r="M191" i="56"/>
  <c r="K2" i="60"/>
  <c r="K2" i="56"/>
  <c r="K58" i="61"/>
  <c r="M81" i="56"/>
  <c r="M180" i="61"/>
  <c r="M73" i="62"/>
  <c r="M32" i="58"/>
  <c r="K159" i="61"/>
  <c r="K25" i="55"/>
  <c r="M67" i="59"/>
  <c r="M39" i="55"/>
  <c r="M129" i="63"/>
  <c r="M135" i="63"/>
  <c r="M81" i="59"/>
  <c r="M191" i="61"/>
  <c r="M107" i="59"/>
  <c r="M157" i="56"/>
  <c r="M52" i="56"/>
  <c r="M37" i="62"/>
  <c r="M16" i="62"/>
  <c r="M26" i="56"/>
  <c r="K90" i="62"/>
  <c r="K2" i="61"/>
  <c r="M143" i="61"/>
  <c r="M30" i="55"/>
  <c r="M138" i="59"/>
  <c r="M59" i="61"/>
  <c r="K75" i="62"/>
  <c r="K116" i="63"/>
  <c r="K25" i="65"/>
  <c r="K17" i="60"/>
  <c r="K18" i="55"/>
  <c r="K96" i="63"/>
  <c r="K78" i="59"/>
  <c r="K193" i="61"/>
  <c r="K15" i="58"/>
  <c r="K45" i="56"/>
  <c r="K196" i="56"/>
  <c r="K70" i="55"/>
  <c r="M39" i="61"/>
  <c r="M108" i="63"/>
  <c r="M136" i="63"/>
  <c r="K64" i="62"/>
  <c r="K16" i="65"/>
  <c r="M116" i="61"/>
  <c r="M4" i="65"/>
  <c r="M53" i="61"/>
  <c r="M64" i="55"/>
  <c r="M156" i="56"/>
  <c r="M3" i="54"/>
  <c r="K200" i="56"/>
  <c r="K5" i="64"/>
  <c r="K54" i="63"/>
  <c r="K40" i="63"/>
  <c r="M25" i="56"/>
  <c r="M25" i="62"/>
  <c r="M53" i="56"/>
  <c r="M45" i="59"/>
  <c r="K168" i="61"/>
  <c r="K83" i="63"/>
  <c r="M27" i="59"/>
  <c r="M55" i="63"/>
  <c r="M76" i="56"/>
  <c r="M40" i="59"/>
  <c r="M4" i="60"/>
  <c r="M7" i="56"/>
  <c r="K41" i="62"/>
  <c r="K69" i="56"/>
  <c r="K55" i="55"/>
  <c r="K122" i="56"/>
  <c r="K13" i="65"/>
  <c r="K161" i="61"/>
  <c r="M16" i="60"/>
  <c r="M103" i="56"/>
  <c r="M41" i="59"/>
  <c r="M169" i="61"/>
  <c r="M163" i="56"/>
  <c r="M123" i="62"/>
  <c r="K60" i="59"/>
  <c r="K89" i="63"/>
  <c r="M48" i="59"/>
  <c r="M103" i="63"/>
  <c r="K133" i="62"/>
  <c r="K158" i="56"/>
  <c r="M118" i="63"/>
  <c r="M92" i="56"/>
  <c r="K166" i="61"/>
  <c r="K75" i="56"/>
  <c r="M30" i="61"/>
  <c r="K171" i="56"/>
  <c r="K124" i="62"/>
  <c r="M10" i="63"/>
  <c r="M3" i="56"/>
  <c r="K123" i="56"/>
  <c r="M123" i="61"/>
  <c r="M11" i="62"/>
  <c r="M45" i="56"/>
  <c r="M15" i="58"/>
  <c r="K7" i="63"/>
  <c r="K5" i="55"/>
  <c r="K20" i="55"/>
  <c r="K185" i="61"/>
  <c r="M120" i="59"/>
  <c r="M140" i="61"/>
  <c r="M20" i="58"/>
  <c r="M41" i="62"/>
  <c r="M69" i="56"/>
  <c r="M169" i="56"/>
  <c r="M19" i="58"/>
  <c r="M36" i="56"/>
  <c r="M76" i="59"/>
  <c r="M34" i="58"/>
  <c r="K73" i="63"/>
  <c r="K24" i="58"/>
  <c r="M13" i="62"/>
  <c r="M127" i="61"/>
  <c r="K66" i="63"/>
  <c r="K59" i="59"/>
  <c r="K56" i="61"/>
  <c r="M97" i="63"/>
  <c r="M184" i="61"/>
  <c r="M44" i="56"/>
  <c r="M37" i="63"/>
  <c r="K30" i="56"/>
  <c r="K9" i="65"/>
  <c r="M131" i="62"/>
  <c r="M61" i="62"/>
  <c r="M174" i="61"/>
  <c r="M187" i="56"/>
  <c r="M39" i="56"/>
  <c r="M30" i="63"/>
  <c r="K26" i="61"/>
  <c r="M116" i="59"/>
  <c r="M182" i="56"/>
  <c r="K18" i="58"/>
  <c r="K39" i="63"/>
  <c r="K30" i="61"/>
  <c r="M58" i="62"/>
  <c r="M23" i="55"/>
  <c r="K57" i="61"/>
  <c r="K132" i="59"/>
  <c r="M16" i="55"/>
  <c r="M8" i="60"/>
  <c r="M8" i="58"/>
  <c r="M22" i="56"/>
  <c r="K59" i="58"/>
  <c r="K48" i="61"/>
  <c r="M83" i="56"/>
  <c r="M33" i="58"/>
  <c r="M91" i="63"/>
  <c r="M34" i="62"/>
  <c r="M13" i="58"/>
  <c r="M35" i="63"/>
  <c r="K156" i="61"/>
  <c r="K57" i="59"/>
  <c r="K93" i="63"/>
  <c r="K51" i="56"/>
  <c r="M24" i="56"/>
  <c r="M17" i="62"/>
  <c r="K76" i="59"/>
  <c r="K34" i="58"/>
  <c r="K62" i="55"/>
  <c r="M142" i="63"/>
  <c r="M63" i="58"/>
  <c r="M50" i="61"/>
  <c r="M46" i="63"/>
  <c r="M3" i="59"/>
  <c r="K58" i="62"/>
  <c r="K23" i="55"/>
  <c r="K80" i="56"/>
  <c r="K115" i="63"/>
  <c r="K177" i="61"/>
  <c r="K55" i="59"/>
  <c r="K66" i="59"/>
  <c r="K127" i="63"/>
  <c r="K93" i="56"/>
  <c r="K108" i="56"/>
  <c r="K47" i="61"/>
  <c r="K84" i="56"/>
  <c r="K75" i="59"/>
  <c r="M86" i="56"/>
  <c r="M79" i="62"/>
  <c r="M34" i="63"/>
  <c r="M7" i="58"/>
  <c r="M18" i="56"/>
  <c r="M41" i="56"/>
  <c r="K17" i="56"/>
  <c r="K5" i="58"/>
  <c r="M188" i="61"/>
  <c r="M99" i="56"/>
  <c r="M20" i="63"/>
  <c r="M33" i="63"/>
  <c r="K96" i="56"/>
  <c r="K3" i="54"/>
  <c r="K156" i="56"/>
  <c r="M124" i="61"/>
  <c r="M19" i="56"/>
  <c r="M57" i="61"/>
  <c r="M132" i="59"/>
  <c r="M44" i="59"/>
  <c r="M58" i="63"/>
  <c r="M49" i="63"/>
  <c r="M20" i="59"/>
  <c r="K14" i="60"/>
  <c r="K49" i="59"/>
  <c r="K78" i="56"/>
  <c r="K186" i="61"/>
  <c r="K62" i="58"/>
  <c r="K180" i="56"/>
  <c r="M95" i="59"/>
  <c r="M130" i="62"/>
  <c r="K2" i="63"/>
  <c r="K2" i="59"/>
  <c r="M63" i="59"/>
  <c r="M35" i="62"/>
  <c r="K77" i="62"/>
  <c r="K119" i="63"/>
  <c r="K25" i="59"/>
  <c r="K131" i="61"/>
  <c r="M32" i="62"/>
  <c r="M67" i="63"/>
  <c r="K8" i="54"/>
  <c r="K113" i="59"/>
  <c r="M196" i="61"/>
  <c r="M134" i="63"/>
  <c r="M2" i="63"/>
  <c r="M2" i="59"/>
  <c r="K98" i="62"/>
  <c r="K21" i="60"/>
  <c r="M89" i="56"/>
  <c r="M202" i="61"/>
  <c r="K41" i="61"/>
  <c r="K115" i="59"/>
  <c r="K19" i="55"/>
  <c r="K47" i="62"/>
  <c r="M164" i="56"/>
  <c r="M172" i="56"/>
  <c r="M19" i="62"/>
  <c r="M117" i="61"/>
  <c r="K101" i="56"/>
  <c r="K78" i="62"/>
  <c r="K48" i="62"/>
  <c r="K99" i="63"/>
  <c r="K92" i="63"/>
  <c r="K34" i="59"/>
  <c r="M39" i="62"/>
  <c r="M46" i="59"/>
  <c r="M149" i="61"/>
  <c r="M71" i="62"/>
  <c r="M13" i="55"/>
  <c r="M26" i="63"/>
  <c r="M49" i="56"/>
  <c r="M33" i="62"/>
  <c r="M72" i="59"/>
  <c r="M72" i="62"/>
  <c r="K9" i="55"/>
  <c r="K9" i="63"/>
  <c r="M27" i="58"/>
  <c r="M36" i="55"/>
  <c r="K121" i="63"/>
  <c r="K77" i="59"/>
  <c r="K92" i="56"/>
  <c r="K118" i="63"/>
  <c r="M82" i="59"/>
  <c r="M132" i="63"/>
  <c r="M139" i="63"/>
  <c r="M131" i="63"/>
  <c r="M2" i="60"/>
  <c r="M2" i="56"/>
  <c r="M159" i="61"/>
  <c r="M25" i="55"/>
  <c r="M86" i="62"/>
  <c r="M102" i="56"/>
  <c r="M204" i="56"/>
  <c r="M22" i="54"/>
  <c r="M108" i="59"/>
  <c r="M2" i="54"/>
  <c r="K182" i="61"/>
  <c r="K167" i="61"/>
  <c r="M6" i="55"/>
  <c r="M5" i="59"/>
  <c r="M189" i="56"/>
  <c r="M123" i="59"/>
  <c r="K15" i="56"/>
  <c r="K41" i="63"/>
  <c r="K45" i="63"/>
  <c r="K2" i="62"/>
  <c r="M14" i="54"/>
  <c r="K58" i="56"/>
  <c r="K72" i="56"/>
  <c r="K95" i="62"/>
  <c r="K146" i="63"/>
  <c r="K144" i="61"/>
  <c r="K66" i="62"/>
  <c r="K29" i="55"/>
  <c r="K60" i="56"/>
  <c r="M11" i="55"/>
  <c r="M74" i="56"/>
  <c r="K14" i="59"/>
  <c r="K28" i="63"/>
  <c r="K68" i="62"/>
  <c r="K57" i="62"/>
  <c r="M193" i="56"/>
  <c r="M203" i="56"/>
  <c r="M15" i="59"/>
  <c r="M7" i="60"/>
  <c r="M138" i="63"/>
  <c r="M38" i="55"/>
  <c r="K47" i="56"/>
  <c r="K31" i="62"/>
  <c r="M84" i="62"/>
  <c r="M85" i="56"/>
  <c r="M13" i="63"/>
  <c r="M27" i="63"/>
  <c r="K50" i="63"/>
  <c r="K7" i="55"/>
  <c r="K33" i="58"/>
  <c r="K83" i="56"/>
  <c r="M130" i="59"/>
  <c r="M38" i="61"/>
  <c r="M106" i="59"/>
  <c r="M121" i="61"/>
  <c r="M129" i="61"/>
  <c r="M133" i="62"/>
  <c r="M158" i="56"/>
  <c r="K137" i="61"/>
  <c r="K36" i="63"/>
  <c r="M128" i="61"/>
  <c r="M8" i="65"/>
  <c r="M33" i="59"/>
  <c r="M61" i="59"/>
  <c r="M16" i="58"/>
  <c r="M51" i="63"/>
  <c r="M12" i="56"/>
  <c r="M33" i="56"/>
  <c r="K187" i="61"/>
  <c r="K74" i="62"/>
  <c r="M100" i="63"/>
  <c r="M42" i="59"/>
  <c r="M173" i="61"/>
  <c r="M163" i="61"/>
  <c r="M153" i="61"/>
  <c r="M26" i="55"/>
  <c r="M4" i="62"/>
  <c r="M17" i="59"/>
  <c r="M106" i="63"/>
  <c r="M62" i="63"/>
  <c r="K14" i="55"/>
  <c r="K13" i="59"/>
  <c r="M145" i="61"/>
  <c r="M74" i="63"/>
  <c r="M58" i="61"/>
  <c r="M33" i="61"/>
  <c r="M58" i="55"/>
  <c r="M84" i="59"/>
  <c r="M42" i="55"/>
  <c r="M32" i="55"/>
  <c r="M54" i="62"/>
  <c r="M4" i="64"/>
  <c r="M68" i="55"/>
  <c r="K18" i="63"/>
  <c r="K4" i="58"/>
  <c r="K136" i="59"/>
  <c r="K188" i="56"/>
  <c r="K121" i="59"/>
  <c r="K116" i="59"/>
  <c r="K182" i="56"/>
  <c r="M65" i="55"/>
  <c r="M176" i="56"/>
  <c r="M184" i="56"/>
  <c r="M42" i="61"/>
  <c r="M134" i="61"/>
  <c r="M21" i="58"/>
  <c r="K124" i="56"/>
  <c r="K32" i="61"/>
  <c r="K127" i="59"/>
  <c r="K71" i="55"/>
  <c r="M49" i="61"/>
  <c r="M177" i="56"/>
  <c r="M48" i="56"/>
  <c r="M32" i="59"/>
  <c r="K62" i="61"/>
  <c r="K35" i="56"/>
  <c r="K6" i="58"/>
  <c r="M126" i="62"/>
  <c r="M132" i="62"/>
  <c r="M110" i="56"/>
  <c r="M3" i="61"/>
  <c r="K38" i="55"/>
  <c r="K138" i="63"/>
  <c r="M66" i="59"/>
  <c r="M127" i="63"/>
  <c r="K42" i="55"/>
  <c r="K84" i="59"/>
  <c r="M155" i="61"/>
  <c r="M63" i="62"/>
  <c r="M128" i="62"/>
  <c r="M54" i="55"/>
  <c r="M120" i="56"/>
  <c r="M99" i="62"/>
  <c r="M92" i="62"/>
  <c r="K147" i="61"/>
  <c r="K55" i="62"/>
  <c r="K134" i="59"/>
  <c r="K20" i="59"/>
  <c r="K49" i="63"/>
  <c r="M100" i="59"/>
  <c r="M135" i="62"/>
  <c r="K3" i="56"/>
  <c r="K10" i="63"/>
  <c r="K103" i="63"/>
  <c r="K48" i="59"/>
  <c r="M70" i="55"/>
  <c r="M196" i="56"/>
  <c r="M8" i="56"/>
  <c r="M14" i="63"/>
  <c r="M68" i="62"/>
  <c r="M57" i="62"/>
  <c r="M105" i="56"/>
  <c r="K71" i="59"/>
  <c r="K86" i="59"/>
  <c r="K55" i="58"/>
  <c r="K4" i="56"/>
  <c r="K130" i="61"/>
  <c r="M14" i="56"/>
  <c r="M26" i="59"/>
  <c r="K18" i="54"/>
  <c r="K190" i="56"/>
  <c r="M58" i="59"/>
  <c r="M30" i="59"/>
  <c r="K7" i="58"/>
  <c r="K34" i="63"/>
  <c r="K19" i="59"/>
  <c r="K8" i="59"/>
  <c r="K133" i="63"/>
  <c r="K124" i="63"/>
  <c r="K64" i="58"/>
  <c r="K8" i="65"/>
  <c r="K128" i="61"/>
  <c r="M29" i="56"/>
  <c r="M23" i="62"/>
  <c r="M121" i="63"/>
  <c r="M77" i="59"/>
  <c r="K177" i="56"/>
  <c r="K49" i="61"/>
  <c r="M61" i="63"/>
  <c r="M12" i="60"/>
  <c r="M180" i="56"/>
  <c r="M62" i="58"/>
  <c r="M30" i="56"/>
  <c r="M9" i="65"/>
  <c r="M27" i="61"/>
  <c r="M155" i="56"/>
  <c r="K27" i="61"/>
  <c r="K155" i="56"/>
  <c r="K199" i="56"/>
  <c r="K124" i="59"/>
  <c r="K6" i="56"/>
  <c r="K25" i="63"/>
  <c r="M56" i="56"/>
  <c r="M13" i="60"/>
  <c r="M11" i="54"/>
  <c r="M117" i="59"/>
  <c r="M44" i="61"/>
  <c r="K79" i="56"/>
  <c r="K50" i="62"/>
  <c r="M14" i="65"/>
  <c r="M27" i="55"/>
  <c r="K94" i="56"/>
  <c r="K82" i="56"/>
  <c r="M3" i="63"/>
  <c r="M6" i="59"/>
  <c r="K189" i="56"/>
  <c r="K123" i="59"/>
  <c r="K185" i="56"/>
  <c r="M157" i="61"/>
  <c r="M51" i="59"/>
  <c r="K17" i="65"/>
  <c r="K101" i="63"/>
  <c r="M10" i="58"/>
  <c r="M40" i="56"/>
  <c r="M90" i="56"/>
  <c r="M85" i="62"/>
  <c r="M22" i="55"/>
  <c r="M43" i="59"/>
  <c r="K195" i="56"/>
  <c r="K7" i="64"/>
  <c r="K184" i="61"/>
  <c r="K97" i="63"/>
  <c r="M70" i="56"/>
  <c r="M47" i="59"/>
  <c r="M17" i="60"/>
  <c r="M25" i="65"/>
  <c r="M2" i="62"/>
  <c r="M45" i="63"/>
  <c r="M21" i="56"/>
  <c r="M12" i="58"/>
  <c r="M51" i="61"/>
  <c r="M175" i="56"/>
  <c r="M31" i="61"/>
  <c r="M58" i="58"/>
  <c r="M65" i="63"/>
  <c r="M30" i="62"/>
  <c r="K63" i="56"/>
  <c r="K54" i="59"/>
  <c r="M22" i="65"/>
  <c r="M42" i="62"/>
  <c r="K93" i="59"/>
  <c r="K162" i="56"/>
  <c r="M82" i="63"/>
  <c r="M179" i="61"/>
  <c r="K38" i="62"/>
  <c r="K59" i="63"/>
  <c r="K188" i="61"/>
  <c r="K99" i="56"/>
  <c r="M142" i="61"/>
  <c r="M57" i="63"/>
  <c r="M25" i="63"/>
  <c r="M6" i="56"/>
  <c r="M12" i="62"/>
  <c r="M27" i="56"/>
  <c r="M66" i="58"/>
  <c r="M10" i="59"/>
  <c r="M3" i="60"/>
  <c r="K131" i="62"/>
  <c r="M123" i="63"/>
  <c r="M80" i="59"/>
  <c r="M197" i="61"/>
  <c r="M19" i="60"/>
  <c r="K62" i="62"/>
  <c r="K64" i="56"/>
  <c r="K69" i="62"/>
  <c r="K33" i="55"/>
  <c r="M75" i="63"/>
  <c r="M67" i="62"/>
  <c r="K36" i="58"/>
  <c r="K192" i="61"/>
  <c r="K5" i="54"/>
  <c r="M65" i="56"/>
  <c r="M162" i="61"/>
  <c r="M22" i="60"/>
  <c r="M149" i="63"/>
  <c r="M170" i="56"/>
  <c r="M97" i="59"/>
  <c r="K53" i="59"/>
  <c r="K60" i="62"/>
  <c r="M81" i="62"/>
  <c r="M74" i="59"/>
  <c r="K16" i="63"/>
  <c r="K2" i="58"/>
  <c r="K111" i="59"/>
  <c r="K14" i="65"/>
  <c r="K27" i="55"/>
  <c r="K142" i="61"/>
  <c r="K57" i="63"/>
  <c r="K73" i="62"/>
  <c r="K32" i="58"/>
  <c r="M87" i="62"/>
  <c r="M24" i="65"/>
  <c r="M38" i="59"/>
  <c r="M45" i="62"/>
  <c r="K7" i="56"/>
  <c r="K4" i="60"/>
  <c r="K115" i="61"/>
  <c r="K3" i="62"/>
  <c r="K82" i="59"/>
  <c r="K132" i="63"/>
  <c r="M70" i="59"/>
  <c r="M130" i="63"/>
  <c r="M21" i="59"/>
  <c r="M8" i="63"/>
  <c r="K58" i="63"/>
  <c r="K44" i="59"/>
  <c r="M28" i="59"/>
  <c r="M42" i="63"/>
  <c r="K20" i="63"/>
  <c r="K33" i="63"/>
  <c r="K45" i="61"/>
  <c r="M19" i="63"/>
  <c r="M11" i="58"/>
  <c r="K109" i="59"/>
  <c r="K102" i="59"/>
  <c r="K22" i="62"/>
  <c r="K14" i="62"/>
  <c r="M17" i="65"/>
  <c r="M101" i="63"/>
  <c r="K19" i="56"/>
  <c r="K124" i="61"/>
  <c r="K18" i="62"/>
  <c r="K20" i="62"/>
  <c r="K53" i="55"/>
  <c r="K53" i="58"/>
  <c r="K123" i="63"/>
  <c r="K80" i="59"/>
  <c r="K23" i="63"/>
  <c r="K4" i="59"/>
  <c r="K166" i="56"/>
  <c r="K122" i="59"/>
  <c r="K12" i="54"/>
  <c r="K21" i="65"/>
  <c r="K63" i="63"/>
  <c r="K65" i="56"/>
  <c r="K162" i="61"/>
  <c r="M29" i="55"/>
  <c r="M60" i="56"/>
  <c r="K174" i="56"/>
  <c r="K128" i="63"/>
  <c r="K41" i="55"/>
  <c r="M64" i="63"/>
  <c r="M71" i="56"/>
  <c r="K106" i="56"/>
  <c r="K96" i="62"/>
  <c r="M4" i="61"/>
  <c r="M120" i="63"/>
  <c r="M190" i="61"/>
  <c r="M129" i="62"/>
  <c r="M36" i="58"/>
  <c r="M192" i="61"/>
  <c r="K35" i="59"/>
  <c r="K70" i="63"/>
  <c r="K46" i="59"/>
  <c r="K39" i="62"/>
  <c r="M9" i="60"/>
  <c r="M66" i="56"/>
  <c r="M167" i="56"/>
  <c r="M28" i="61"/>
  <c r="M54" i="58"/>
  <c r="M20" i="65"/>
  <c r="M55" i="56"/>
  <c r="M160" i="61"/>
  <c r="M152" i="61"/>
  <c r="K21" i="56"/>
  <c r="K12" i="58"/>
  <c r="M53" i="63"/>
  <c r="M34" i="56"/>
  <c r="K15" i="62"/>
  <c r="K28" i="62"/>
  <c r="M4" i="59"/>
  <c r="M23" i="63"/>
  <c r="K5" i="59"/>
  <c r="K6" i="55"/>
  <c r="M200" i="56"/>
  <c r="M5" i="64"/>
  <c r="K169" i="61"/>
  <c r="K41" i="59"/>
  <c r="M16" i="63"/>
  <c r="M2" i="58"/>
  <c r="K37" i="56"/>
  <c r="K133" i="61"/>
  <c r="M3" i="62"/>
  <c r="M115" i="61"/>
  <c r="M168" i="61"/>
  <c r="M83" i="63"/>
  <c r="M22" i="62"/>
  <c r="M14" i="62"/>
  <c r="K155" i="61"/>
  <c r="K63" i="62"/>
  <c r="K16" i="58"/>
  <c r="K51" i="63"/>
  <c r="M59" i="62"/>
  <c r="M158" i="61"/>
  <c r="M168" i="56"/>
  <c r="M122" i="62"/>
  <c r="M125" i="62"/>
  <c r="M160" i="56"/>
  <c r="K94" i="63"/>
  <c r="K73" i="56"/>
  <c r="K10" i="55"/>
  <c r="K24" i="63"/>
  <c r="M19" i="55"/>
  <c r="M47" i="62"/>
  <c r="K39" i="56"/>
  <c r="K30" i="63"/>
  <c r="K114" i="59"/>
  <c r="K40" i="61"/>
  <c r="M24" i="62"/>
  <c r="M122" i="61"/>
  <c r="M114" i="59"/>
  <c r="M40" i="61"/>
  <c r="K125" i="61"/>
  <c r="K52" i="63"/>
  <c r="M174" i="56"/>
  <c r="M5" i="56"/>
  <c r="M11" i="59"/>
  <c r="K98" i="56"/>
  <c r="K73" i="59"/>
  <c r="K49" i="62"/>
  <c r="K170" i="61"/>
  <c r="K17" i="54"/>
  <c r="K46" i="61"/>
  <c r="M50" i="56"/>
  <c r="M69" i="63"/>
  <c r="K28" i="59"/>
  <c r="K42" i="63"/>
  <c r="M112" i="59"/>
  <c r="M151" i="56"/>
  <c r="M48" i="61"/>
  <c r="M59" i="58"/>
  <c r="M135" i="59"/>
  <c r="K7" i="59"/>
  <c r="K48" i="63"/>
  <c r="M19" i="59"/>
  <c r="M8" i="59"/>
  <c r="K127" i="61"/>
  <c r="K13" i="62"/>
  <c r="K140" i="63"/>
  <c r="K195" i="61"/>
  <c r="K62" i="63"/>
  <c r="K106" i="63"/>
  <c r="M18" i="60"/>
  <c r="M89" i="62"/>
  <c r="K153" i="61"/>
  <c r="K26" i="55"/>
  <c r="M9" i="62"/>
  <c r="M22" i="59"/>
  <c r="K55" i="61"/>
  <c r="K61" i="58"/>
  <c r="M11" i="60"/>
  <c r="M19" i="65"/>
  <c r="M4" i="55"/>
  <c r="M18" i="59"/>
  <c r="M9" i="55"/>
  <c r="M9" i="63"/>
  <c r="K84" i="63"/>
  <c r="K98" i="63"/>
  <c r="K28" i="56"/>
  <c r="K120" i="61"/>
  <c r="K57" i="58"/>
  <c r="K16" i="60"/>
  <c r="K103" i="56"/>
  <c r="K9" i="54"/>
  <c r="K161" i="56"/>
  <c r="M8" i="55"/>
  <c r="M6" i="63"/>
  <c r="K27" i="58"/>
  <c r="K36" i="55"/>
  <c r="K79" i="62"/>
  <c r="K86" i="56"/>
  <c r="K163" i="56"/>
  <c r="K123" i="62"/>
  <c r="K67" i="63"/>
  <c r="K32" i="62"/>
  <c r="M78" i="62"/>
  <c r="M101" i="56"/>
  <c r="K35" i="55"/>
  <c r="K80" i="63"/>
  <c r="M14" i="60"/>
  <c r="M49" i="59"/>
  <c r="K81" i="63"/>
  <c r="K44" i="62"/>
  <c r="M99" i="59"/>
  <c r="M165" i="56"/>
  <c r="M98" i="59"/>
  <c r="M127" i="62"/>
  <c r="K44" i="61"/>
  <c r="K117" i="59"/>
  <c r="K119" i="59"/>
  <c r="K192" i="56"/>
  <c r="M108" i="56"/>
  <c r="M93" i="56"/>
  <c r="K189" i="61"/>
  <c r="K110" i="63"/>
  <c r="M32" i="63"/>
  <c r="M20" i="56"/>
  <c r="M6" i="58"/>
  <c r="M35" i="56"/>
  <c r="M175" i="61"/>
  <c r="M37" i="59"/>
  <c r="K56" i="62"/>
  <c r="K79" i="63"/>
  <c r="K60" i="61"/>
  <c r="M187" i="61"/>
  <c r="M74" i="62"/>
  <c r="K196" i="61"/>
  <c r="K134" i="63"/>
  <c r="M82" i="56"/>
  <c r="M94" i="56"/>
  <c r="K42" i="61"/>
  <c r="K184" i="56"/>
  <c r="M118" i="59"/>
  <c r="K113" i="63"/>
  <c r="K40" i="55"/>
  <c r="M159" i="56"/>
  <c r="K29" i="58"/>
  <c r="K76" i="63"/>
  <c r="M61" i="58"/>
  <c r="M55" i="61"/>
  <c r="M129" i="59"/>
  <c r="M9" i="64"/>
  <c r="M99" i="63"/>
  <c r="M48" i="62"/>
  <c r="K142" i="63"/>
  <c r="K52" i="62"/>
  <c r="K31" i="55"/>
  <c r="K24" i="55"/>
  <c r="K52" i="59"/>
  <c r="M192" i="56"/>
  <c r="M119" i="59"/>
  <c r="K52" i="55"/>
  <c r="K136" i="62"/>
  <c r="M28" i="58"/>
  <c r="M83" i="62"/>
  <c r="M65" i="62"/>
  <c r="M72" i="63"/>
  <c r="M110" i="63"/>
  <c r="M189" i="61"/>
  <c r="K14" i="56"/>
  <c r="K26" i="59"/>
  <c r="M119" i="56"/>
  <c r="K65" i="58"/>
  <c r="K63" i="55"/>
  <c r="K36" i="59"/>
  <c r="K36" i="62"/>
  <c r="K4" i="61"/>
  <c r="M32" i="56"/>
  <c r="M24" i="59"/>
  <c r="M122" i="63"/>
  <c r="M37" i="58"/>
  <c r="M61" i="55"/>
  <c r="M179" i="56"/>
  <c r="K9" i="59"/>
  <c r="K7" i="62"/>
  <c r="K8" i="60"/>
  <c r="K16" i="55"/>
  <c r="K70" i="59"/>
  <c r="K130" i="63"/>
  <c r="M26" i="61"/>
  <c r="K31" i="61"/>
  <c r="K58" i="58"/>
  <c r="K18" i="56"/>
  <c r="K41" i="56"/>
  <c r="M41" i="63"/>
  <c r="M15" i="56"/>
  <c r="K123" i="61"/>
  <c r="K11" i="62"/>
  <c r="K97" i="56"/>
  <c r="K31" i="58"/>
  <c r="K83" i="62"/>
  <c r="K28" i="58"/>
  <c r="K5" i="63"/>
  <c r="K6" i="62"/>
  <c r="K13" i="55"/>
  <c r="K26" i="63"/>
  <c r="K25" i="56"/>
  <c r="K25" i="62"/>
  <c r="K178" i="56"/>
  <c r="M109" i="63"/>
  <c r="M79" i="59"/>
  <c r="M77" i="62"/>
  <c r="M119" i="63"/>
  <c r="M60" i="62"/>
  <c r="M53" i="59"/>
  <c r="M38" i="63"/>
  <c r="M31" i="56"/>
  <c r="K30" i="55"/>
  <c r="K143" i="61"/>
  <c r="K135" i="62"/>
  <c r="K100" i="59"/>
  <c r="K52" i="58"/>
  <c r="K118" i="56"/>
  <c r="M144" i="63"/>
  <c r="M87" i="56"/>
  <c r="M123" i="56"/>
  <c r="M176" i="61"/>
  <c r="M154" i="61"/>
  <c r="K138" i="59"/>
  <c r="T145" i="59" s="1"/>
  <c r="K59" i="61"/>
  <c r="M170" i="61"/>
  <c r="M49" i="62"/>
  <c r="M134" i="62"/>
  <c r="M173" i="56"/>
  <c r="K109" i="63"/>
  <c r="K79" i="59"/>
  <c r="M3" i="55"/>
  <c r="M5" i="62"/>
  <c r="M2" i="65"/>
  <c r="M10" i="62"/>
  <c r="M147" i="63"/>
  <c r="M107" i="56"/>
  <c r="K10" i="54"/>
  <c r="K16" i="54"/>
  <c r="K186" i="56"/>
  <c r="K125" i="62"/>
  <c r="K160" i="56"/>
  <c r="M82" i="62"/>
  <c r="M76" i="62"/>
  <c r="K137" i="59"/>
  <c r="M18" i="58"/>
  <c r="M39" i="63"/>
  <c r="K60" i="58"/>
  <c r="K59" i="55"/>
  <c r="K4" i="55"/>
  <c r="K18" i="59"/>
  <c r="K198" i="61"/>
  <c r="K69" i="59"/>
  <c r="K22" i="60"/>
  <c r="K149" i="63"/>
  <c r="M5" i="60"/>
  <c r="M29" i="63"/>
  <c r="K148" i="61"/>
  <c r="K34" i="55"/>
  <c r="K5" i="56"/>
  <c r="K11" i="59"/>
  <c r="K53" i="56"/>
  <c r="K45" i="59"/>
  <c r="K33" i="59"/>
  <c r="K61" i="59"/>
  <c r="M98" i="62"/>
  <c r="M21" i="60"/>
  <c r="K137" i="63"/>
  <c r="K65" i="59"/>
  <c r="K62" i="59"/>
  <c r="K43" i="56"/>
  <c r="K16" i="62"/>
  <c r="K26" i="56"/>
  <c r="M85" i="63"/>
  <c r="M77" i="56"/>
  <c r="M151" i="61"/>
  <c r="M12" i="65"/>
  <c r="K4" i="65"/>
  <c r="K116" i="61"/>
  <c r="K57" i="55"/>
  <c r="M106" i="56"/>
  <c r="M96" i="62"/>
  <c r="K154" i="61"/>
  <c r="K176" i="61"/>
  <c r="K120" i="59"/>
  <c r="K171" i="61"/>
  <c r="K11" i="65"/>
  <c r="M20" i="55"/>
  <c r="M185" i="61"/>
  <c r="M102" i="63"/>
  <c r="M10" i="60"/>
  <c r="K70" i="62"/>
  <c r="K30" i="58"/>
  <c r="M166" i="61"/>
  <c r="M75" i="56"/>
  <c r="M69" i="62"/>
  <c r="M33" i="55"/>
  <c r="K80" i="62"/>
  <c r="K183" i="61"/>
  <c r="M36" i="61"/>
  <c r="M4" i="54"/>
  <c r="K129" i="59"/>
  <c r="K9" i="64"/>
  <c r="M66" i="63"/>
  <c r="M59" i="59"/>
  <c r="K22" i="58"/>
  <c r="K29" i="59"/>
  <c r="K160" i="61"/>
  <c r="K152" i="61"/>
  <c r="K18" i="65"/>
  <c r="K67" i="56"/>
  <c r="K23" i="54"/>
  <c r="K128" i="59"/>
  <c r="M172" i="61"/>
  <c r="M61" i="56"/>
  <c r="K3" i="60"/>
  <c r="K10" i="59"/>
  <c r="K4" i="62"/>
  <c r="K17" i="59"/>
  <c r="M25" i="58"/>
  <c r="M53" i="62"/>
  <c r="M198" i="61"/>
  <c r="M69" i="59"/>
  <c r="K129" i="62"/>
  <c r="K33" i="61"/>
  <c r="K58" i="55"/>
  <c r="K201" i="61"/>
  <c r="K145" i="63"/>
  <c r="K67" i="59"/>
  <c r="K39" i="55"/>
  <c r="M62" i="61"/>
  <c r="M36" i="59"/>
  <c r="M36" i="62"/>
  <c r="M95" i="62"/>
  <c r="M146" i="63"/>
  <c r="M165" i="61"/>
  <c r="M95" i="63"/>
  <c r="K61" i="62"/>
  <c r="K174" i="61"/>
  <c r="M54" i="63"/>
  <c r="M40" i="63"/>
  <c r="M133" i="63"/>
  <c r="M124" i="63"/>
  <c r="K6" i="63"/>
  <c r="K8" i="55"/>
  <c r="K7" i="65"/>
  <c r="K119" i="61"/>
  <c r="M63" i="55"/>
  <c r="M65" i="58"/>
  <c r="M41" i="61"/>
  <c r="M115" i="59"/>
  <c r="M63" i="56"/>
  <c r="M54" i="59"/>
  <c r="K6" i="54"/>
  <c r="K105" i="59"/>
  <c r="K65" i="62"/>
  <c r="K72" i="63"/>
  <c r="M62" i="55"/>
  <c r="K32" i="56"/>
  <c r="K24" i="59"/>
  <c r="K121" i="61"/>
  <c r="K129" i="61"/>
  <c r="K122" i="61"/>
  <c r="K24" i="62"/>
  <c r="K27" i="62"/>
  <c r="K118" i="61"/>
  <c r="M161" i="61"/>
  <c r="M13" i="65"/>
  <c r="M186" i="61"/>
  <c r="M78" i="56"/>
  <c r="M147" i="61"/>
  <c r="M55" i="62"/>
  <c r="M73" i="56"/>
  <c r="M94" i="63"/>
  <c r="K126" i="62"/>
  <c r="K132" i="62"/>
  <c r="M198" i="56"/>
  <c r="K90" i="63"/>
  <c r="K68" i="63"/>
  <c r="M10" i="54"/>
  <c r="K15" i="60"/>
  <c r="K43" i="62"/>
  <c r="K35" i="61"/>
  <c r="K38" i="56"/>
  <c r="K141" i="61"/>
  <c r="M199" i="61"/>
  <c r="M43" i="55"/>
  <c r="M15" i="55"/>
  <c r="M9" i="56"/>
  <c r="K54" i="61"/>
  <c r="K19" i="62"/>
  <c r="K117" i="61"/>
  <c r="K19" i="63"/>
  <c r="K11" i="58"/>
  <c r="K24" i="56"/>
  <c r="K17" i="62"/>
  <c r="K64" i="59"/>
  <c r="K71" i="63"/>
  <c r="M43" i="62"/>
  <c r="M15" i="60"/>
  <c r="K19" i="65"/>
  <c r="K11" i="60"/>
  <c r="M9" i="59"/>
  <c r="M7" i="62"/>
  <c r="K96" i="59"/>
  <c r="M40" i="55"/>
  <c r="M113" i="63"/>
  <c r="K12" i="65"/>
  <c r="K151" i="61"/>
  <c r="P85" i="59" l="1"/>
  <c r="T85" i="59"/>
  <c r="O85" i="59"/>
  <c r="S85" i="59"/>
  <c r="Q85" i="59"/>
  <c r="T35" i="58"/>
  <c r="N35" i="58"/>
  <c r="P35" i="58"/>
  <c r="O35" i="58"/>
  <c r="Q35" i="58"/>
  <c r="S35" i="58"/>
  <c r="R35" i="58"/>
  <c r="N91" i="59"/>
  <c r="O100" i="62"/>
  <c r="N100" i="62"/>
  <c r="N109" i="62"/>
  <c r="P87" i="58"/>
  <c r="T113" i="56"/>
  <c r="Q82" i="61"/>
  <c r="S82" i="61"/>
  <c r="Q113" i="56"/>
  <c r="R113" i="56"/>
  <c r="N113" i="56"/>
  <c r="P113" i="56"/>
  <c r="O113" i="56"/>
  <c r="P91" i="59"/>
  <c r="T100" i="62"/>
  <c r="Q100" i="62"/>
  <c r="N82" i="61"/>
  <c r="S100" i="62"/>
  <c r="T109" i="62"/>
  <c r="R109" i="62"/>
  <c r="S109" i="62"/>
  <c r="O109" i="62"/>
  <c r="R133" i="56"/>
  <c r="N48" i="55"/>
  <c r="O48" i="55"/>
  <c r="R48" i="55"/>
  <c r="T48" i="55"/>
  <c r="Q48" i="55"/>
  <c r="T82" i="61"/>
  <c r="P82" i="61"/>
  <c r="S110" i="61"/>
  <c r="R110" i="61"/>
  <c r="Q110" i="61"/>
  <c r="P110" i="61"/>
  <c r="N110" i="61"/>
  <c r="T110" i="61"/>
  <c r="O110" i="61"/>
  <c r="S103" i="61"/>
  <c r="R103" i="61"/>
  <c r="Q103" i="61"/>
  <c r="N103" i="61"/>
  <c r="O103" i="61"/>
  <c r="T103" i="61"/>
  <c r="P103" i="61"/>
  <c r="R101" i="61"/>
  <c r="S101" i="61"/>
  <c r="Q101" i="61"/>
  <c r="N101" i="61"/>
  <c r="O101" i="61"/>
  <c r="T101" i="61"/>
  <c r="P101" i="61"/>
  <c r="P104" i="61"/>
  <c r="N104" i="61"/>
  <c r="T104" i="61"/>
  <c r="O104" i="61"/>
  <c r="S104" i="61"/>
  <c r="Q104" i="61"/>
  <c r="R104" i="61"/>
  <c r="Q90" i="61"/>
  <c r="R90" i="61"/>
  <c r="S90" i="61"/>
  <c r="N90" i="61"/>
  <c r="O90" i="61"/>
  <c r="P90" i="61"/>
  <c r="T90" i="61"/>
  <c r="S83" i="61"/>
  <c r="Q83" i="61"/>
  <c r="R83" i="61"/>
  <c r="S91" i="59"/>
  <c r="R91" i="59"/>
  <c r="T91" i="59"/>
  <c r="P83" i="61"/>
  <c r="O83" i="61"/>
  <c r="N83" i="61"/>
  <c r="T83" i="61"/>
  <c r="Q133" i="56"/>
  <c r="N84" i="58"/>
  <c r="Q180" i="62"/>
  <c r="P172" i="63"/>
  <c r="O172" i="63"/>
  <c r="O87" i="58"/>
  <c r="Q86" i="58"/>
  <c r="R86" i="58"/>
  <c r="N163" i="62"/>
  <c r="O191" i="62"/>
  <c r="N191" i="62"/>
  <c r="P180" i="62"/>
  <c r="O180" i="62"/>
  <c r="T8" i="64"/>
  <c r="R165" i="62"/>
  <c r="O150" i="56"/>
  <c r="N8" i="64"/>
  <c r="S165" i="62"/>
  <c r="P150" i="56"/>
  <c r="S75" i="55"/>
  <c r="R69" i="58"/>
  <c r="T172" i="63"/>
  <c r="S172" i="63"/>
  <c r="Q69" i="58"/>
  <c r="R84" i="58"/>
  <c r="Q84" i="58"/>
  <c r="R75" i="55"/>
  <c r="P163" i="62"/>
  <c r="R186" i="62"/>
  <c r="Q186" i="62"/>
  <c r="R154" i="62"/>
  <c r="S154" i="62"/>
  <c r="N161" i="59"/>
  <c r="T69" i="58"/>
  <c r="O45" i="58"/>
  <c r="P8" i="64"/>
  <c r="O153" i="56"/>
  <c r="P46" i="60"/>
  <c r="O46" i="60"/>
  <c r="N45" i="58"/>
  <c r="Q8" i="64"/>
  <c r="R8" i="64"/>
  <c r="O84" i="58"/>
  <c r="Q191" i="62"/>
  <c r="P181" i="62"/>
  <c r="T186" i="62"/>
  <c r="P186" i="62"/>
  <c r="O186" i="62"/>
  <c r="P150" i="62"/>
  <c r="T180" i="62"/>
  <c r="N133" i="56"/>
  <c r="O150" i="62"/>
  <c r="S180" i="62"/>
  <c r="T191" i="62"/>
  <c r="N75" i="55"/>
  <c r="Q46" i="60"/>
  <c r="T46" i="60"/>
  <c r="T75" i="55"/>
  <c r="R46" i="60"/>
  <c r="O75" i="55"/>
  <c r="O138" i="56"/>
  <c r="O69" i="58"/>
  <c r="T138" i="56"/>
  <c r="N69" i="58"/>
  <c r="R138" i="56"/>
  <c r="O86" i="58"/>
  <c r="S193" i="59"/>
  <c r="R193" i="59"/>
  <c r="Q193" i="59"/>
  <c r="T86" i="58"/>
  <c r="N187" i="59"/>
  <c r="O187" i="59"/>
  <c r="P187" i="59"/>
  <c r="T187" i="59"/>
  <c r="S138" i="56"/>
  <c r="N86" i="58"/>
  <c r="S191" i="59"/>
  <c r="R191" i="59"/>
  <c r="Q191" i="59"/>
  <c r="R187" i="59"/>
  <c r="Q187" i="59"/>
  <c r="S187" i="59"/>
  <c r="N72" i="58"/>
  <c r="O72" i="58"/>
  <c r="R172" i="63"/>
  <c r="P193" i="59"/>
  <c r="N193" i="59"/>
  <c r="O193" i="59"/>
  <c r="T193" i="59"/>
  <c r="P159" i="62"/>
  <c r="P188" i="59"/>
  <c r="O188" i="59"/>
  <c r="T188" i="59"/>
  <c r="N188" i="59"/>
  <c r="O159" i="62"/>
  <c r="S188" i="59"/>
  <c r="R188" i="59"/>
  <c r="Q188" i="59"/>
  <c r="N138" i="56"/>
  <c r="P191" i="59"/>
  <c r="O191" i="59"/>
  <c r="T191" i="59"/>
  <c r="N191" i="59"/>
  <c r="O154" i="62"/>
  <c r="T84" i="58"/>
  <c r="T154" i="62"/>
  <c r="S191" i="62"/>
  <c r="S179" i="59"/>
  <c r="Q179" i="59"/>
  <c r="R179" i="59"/>
  <c r="S180" i="59"/>
  <c r="Q180" i="59"/>
  <c r="R180" i="59"/>
  <c r="P154" i="62"/>
  <c r="O180" i="59"/>
  <c r="T180" i="59"/>
  <c r="P180" i="59"/>
  <c r="N180" i="59"/>
  <c r="T72" i="58"/>
  <c r="R72" i="58"/>
  <c r="T161" i="59"/>
  <c r="Q72" i="58"/>
  <c r="R150" i="56"/>
  <c r="S183" i="59"/>
  <c r="R183" i="59"/>
  <c r="Q183" i="59"/>
  <c r="N183" i="59"/>
  <c r="P183" i="59"/>
  <c r="O183" i="59"/>
  <c r="T183" i="59"/>
  <c r="N181" i="59"/>
  <c r="T181" i="59"/>
  <c r="P181" i="59"/>
  <c r="O181" i="59"/>
  <c r="T159" i="62"/>
  <c r="S181" i="59"/>
  <c r="R181" i="59"/>
  <c r="Q181" i="59"/>
  <c r="O182" i="59"/>
  <c r="N182" i="59"/>
  <c r="P182" i="59"/>
  <c r="T182" i="59"/>
  <c r="S182" i="59"/>
  <c r="R182" i="59"/>
  <c r="Q182" i="59"/>
  <c r="N179" i="59"/>
  <c r="O179" i="59"/>
  <c r="T179" i="59"/>
  <c r="P179" i="59"/>
  <c r="P161" i="59"/>
  <c r="N153" i="56"/>
  <c r="T153" i="56"/>
  <c r="S150" i="62"/>
  <c r="O146" i="56"/>
  <c r="Q150" i="62"/>
  <c r="T163" i="62"/>
  <c r="N146" i="56"/>
  <c r="T150" i="56"/>
  <c r="S153" i="56"/>
  <c r="S161" i="59"/>
  <c r="Q150" i="56"/>
  <c r="Q163" i="62"/>
  <c r="R161" i="59"/>
  <c r="R163" i="62"/>
  <c r="R153" i="56"/>
  <c r="N169" i="59"/>
  <c r="O169" i="59"/>
  <c r="T169" i="59"/>
  <c r="P169" i="59"/>
  <c r="T133" i="56"/>
  <c r="T150" i="62"/>
  <c r="T40" i="60"/>
  <c r="P168" i="59"/>
  <c r="O168" i="59"/>
  <c r="T168" i="59"/>
  <c r="N168" i="59"/>
  <c r="R40" i="60"/>
  <c r="N165" i="62"/>
  <c r="Q40" i="60"/>
  <c r="P165" i="62"/>
  <c r="S166" i="59"/>
  <c r="Q166" i="59"/>
  <c r="R166" i="59"/>
  <c r="S164" i="59"/>
  <c r="R164" i="59"/>
  <c r="Q164" i="59"/>
  <c r="R159" i="62"/>
  <c r="T165" i="62"/>
  <c r="Q159" i="62"/>
  <c r="S168" i="59"/>
  <c r="Q168" i="59"/>
  <c r="R168" i="59"/>
  <c r="N163" i="59"/>
  <c r="T163" i="59"/>
  <c r="O163" i="59"/>
  <c r="P163" i="59"/>
  <c r="P133" i="56"/>
  <c r="S159" i="62"/>
  <c r="P164" i="59"/>
  <c r="N164" i="59"/>
  <c r="O164" i="59"/>
  <c r="T164" i="59"/>
  <c r="S163" i="59"/>
  <c r="Q163" i="59"/>
  <c r="R163" i="59"/>
  <c r="P166" i="59"/>
  <c r="O166" i="59"/>
  <c r="T166" i="59"/>
  <c r="N166" i="59"/>
  <c r="Q169" i="59"/>
  <c r="S169" i="59"/>
  <c r="R169" i="59"/>
  <c r="S146" i="56"/>
  <c r="S156" i="59"/>
  <c r="Q156" i="59"/>
  <c r="R156" i="59"/>
  <c r="T146" i="56"/>
  <c r="S158" i="59"/>
  <c r="Q158" i="59"/>
  <c r="R158" i="59"/>
  <c r="O156" i="59"/>
  <c r="P156" i="59"/>
  <c r="N156" i="59"/>
  <c r="T156" i="59"/>
  <c r="N40" i="60"/>
  <c r="R146" i="56"/>
  <c r="N157" i="59"/>
  <c r="P157" i="59"/>
  <c r="T157" i="59"/>
  <c r="O157" i="59"/>
  <c r="N159" i="59"/>
  <c r="T159" i="59"/>
  <c r="O159" i="59"/>
  <c r="P159" i="59"/>
  <c r="S157" i="59"/>
  <c r="Q157" i="59"/>
  <c r="R157" i="59"/>
  <c r="R159" i="59"/>
  <c r="S159" i="59"/>
  <c r="Q159" i="59"/>
  <c r="O158" i="59"/>
  <c r="T158" i="59"/>
  <c r="P158" i="59"/>
  <c r="N158" i="59"/>
  <c r="P40" i="60"/>
  <c r="N151" i="59"/>
  <c r="P151" i="59"/>
  <c r="O151" i="59"/>
  <c r="T151" i="59"/>
  <c r="S153" i="59"/>
  <c r="Q153" i="59"/>
  <c r="R153" i="59"/>
  <c r="N153" i="59"/>
  <c r="O153" i="59"/>
  <c r="P153" i="59"/>
  <c r="T153" i="59"/>
  <c r="S45" i="58"/>
  <c r="S151" i="59"/>
  <c r="R151" i="59"/>
  <c r="Q151" i="59"/>
  <c r="T45" i="58"/>
  <c r="R45" i="58"/>
  <c r="S118" i="62"/>
  <c r="R118" i="62"/>
  <c r="Q118" i="62"/>
  <c r="N139" i="59"/>
  <c r="T139" i="59"/>
  <c r="O139" i="59"/>
  <c r="P139" i="59"/>
  <c r="O142" i="59"/>
  <c r="P142" i="59"/>
  <c r="T142" i="59"/>
  <c r="N142" i="59"/>
  <c r="T118" i="62"/>
  <c r="N143" i="59"/>
  <c r="P143" i="59"/>
  <c r="T143" i="59"/>
  <c r="O143" i="59"/>
  <c r="P118" i="62"/>
  <c r="O118" i="62"/>
  <c r="S139" i="59"/>
  <c r="R139" i="59"/>
  <c r="Q139" i="59"/>
  <c r="S143" i="59"/>
  <c r="Q143" i="59"/>
  <c r="R143" i="59"/>
  <c r="P144" i="59"/>
  <c r="O144" i="59"/>
  <c r="T144" i="59"/>
  <c r="N144" i="59"/>
  <c r="S144" i="59"/>
  <c r="R144" i="59"/>
  <c r="Q144" i="59"/>
  <c r="S142" i="59"/>
  <c r="R142" i="59"/>
  <c r="Q142" i="59"/>
  <c r="R71" i="58"/>
  <c r="Q71" i="58"/>
  <c r="R44" i="60"/>
  <c r="S44" i="60"/>
  <c r="O176" i="63"/>
  <c r="N176" i="63"/>
  <c r="N92" i="59"/>
  <c r="T92" i="59"/>
  <c r="O92" i="59"/>
  <c r="P92" i="59"/>
  <c r="S177" i="63"/>
  <c r="R177" i="63"/>
  <c r="R92" i="59"/>
  <c r="S92" i="59"/>
  <c r="Q92" i="59"/>
  <c r="R34" i="60"/>
  <c r="Q34" i="60"/>
  <c r="R176" i="63"/>
  <c r="S176" i="63"/>
  <c r="T87" i="58"/>
  <c r="Q181" i="62"/>
  <c r="Q81" i="55"/>
  <c r="R181" i="62"/>
  <c r="R81" i="55"/>
  <c r="R87" i="58"/>
  <c r="N114" i="56"/>
  <c r="Q87" i="58"/>
  <c r="S87" i="58"/>
  <c r="S142" i="56"/>
  <c r="O114" i="56"/>
  <c r="P44" i="60"/>
  <c r="T44" i="60"/>
  <c r="O44" i="60"/>
  <c r="T181" i="62"/>
  <c r="N181" i="62"/>
  <c r="T177" i="63"/>
  <c r="T176" i="63"/>
  <c r="N177" i="63"/>
  <c r="R142" i="56"/>
  <c r="O177" i="63"/>
  <c r="N188" i="62"/>
  <c r="T188" i="62"/>
  <c r="P188" i="62"/>
  <c r="O188" i="62"/>
  <c r="N70" i="58"/>
  <c r="N192" i="62"/>
  <c r="P192" i="62"/>
  <c r="T192" i="62"/>
  <c r="O192" i="62"/>
  <c r="O70" i="58"/>
  <c r="S192" i="62"/>
  <c r="Q192" i="62"/>
  <c r="R192" i="62"/>
  <c r="S189" i="62"/>
  <c r="Q189" i="62"/>
  <c r="R189" i="62"/>
  <c r="T70" i="58"/>
  <c r="N157" i="62"/>
  <c r="O189" i="62"/>
  <c r="P189" i="62"/>
  <c r="N189" i="62"/>
  <c r="T189" i="62"/>
  <c r="S188" i="62"/>
  <c r="Q188" i="62"/>
  <c r="R188" i="62"/>
  <c r="N184" i="62"/>
  <c r="P184" i="62"/>
  <c r="O184" i="62"/>
  <c r="T184" i="62"/>
  <c r="T71" i="58"/>
  <c r="T81" i="55"/>
  <c r="P71" i="58"/>
  <c r="S183" i="62"/>
  <c r="R183" i="62"/>
  <c r="Q183" i="62"/>
  <c r="N81" i="55"/>
  <c r="O71" i="58"/>
  <c r="P81" i="55"/>
  <c r="R184" i="62"/>
  <c r="Q184" i="62"/>
  <c r="S184" i="62"/>
  <c r="N182" i="62"/>
  <c r="O182" i="62"/>
  <c r="P182" i="62"/>
  <c r="T182" i="62"/>
  <c r="P183" i="62"/>
  <c r="N183" i="62"/>
  <c r="O183" i="62"/>
  <c r="T183" i="62"/>
  <c r="S182" i="62"/>
  <c r="R182" i="62"/>
  <c r="Q182" i="62"/>
  <c r="P157" i="62"/>
  <c r="T157" i="62"/>
  <c r="S157" i="62"/>
  <c r="R70" i="58"/>
  <c r="Q157" i="62"/>
  <c r="S166" i="62"/>
  <c r="R166" i="62"/>
  <c r="Q166" i="62"/>
  <c r="Q70" i="58"/>
  <c r="S70" i="58"/>
  <c r="N166" i="62"/>
  <c r="O166" i="62"/>
  <c r="T166" i="62"/>
  <c r="P166" i="62"/>
  <c r="N164" i="62"/>
  <c r="T164" i="62"/>
  <c r="P164" i="62"/>
  <c r="O164" i="62"/>
  <c r="S164" i="62"/>
  <c r="R164" i="62"/>
  <c r="Q164" i="62"/>
  <c r="O158" i="62"/>
  <c r="P158" i="62"/>
  <c r="T158" i="62"/>
  <c r="N158" i="62"/>
  <c r="S158" i="62"/>
  <c r="Q158" i="62"/>
  <c r="R158" i="62"/>
  <c r="O79" i="55"/>
  <c r="N79" i="55"/>
  <c r="N24" i="60"/>
  <c r="P24" i="60"/>
  <c r="T24" i="60"/>
  <c r="S146" i="62"/>
  <c r="R146" i="62"/>
  <c r="Q146" i="62"/>
  <c r="O34" i="60"/>
  <c r="T34" i="60"/>
  <c r="P34" i="60"/>
  <c r="N146" i="62"/>
  <c r="P146" i="62"/>
  <c r="T146" i="62"/>
  <c r="O146" i="62"/>
  <c r="T142" i="56"/>
  <c r="N142" i="56"/>
  <c r="O142" i="56"/>
  <c r="T114" i="56"/>
  <c r="Q114" i="56"/>
  <c r="R114" i="56"/>
  <c r="R115" i="62"/>
  <c r="Q115" i="62"/>
  <c r="S115" i="62"/>
  <c r="T115" i="62"/>
  <c r="N115" i="62"/>
  <c r="P115" i="62"/>
  <c r="O115" i="62"/>
  <c r="S104" i="62"/>
  <c r="Q104" i="62"/>
  <c r="R104" i="62"/>
  <c r="Q24" i="60"/>
  <c r="R24" i="60"/>
  <c r="P103" i="62"/>
  <c r="O103" i="62"/>
  <c r="T103" i="62"/>
  <c r="N103" i="62"/>
  <c r="N104" i="62"/>
  <c r="O104" i="62"/>
  <c r="P104" i="62"/>
  <c r="T104" i="62"/>
  <c r="S103" i="62"/>
  <c r="R103" i="62"/>
  <c r="Q103" i="62"/>
  <c r="S79" i="55"/>
  <c r="T79" i="55"/>
  <c r="Q79" i="55"/>
  <c r="N175" i="63"/>
  <c r="O175" i="63"/>
  <c r="T175" i="63"/>
  <c r="P175" i="63"/>
  <c r="S175" i="63"/>
  <c r="Q175" i="63"/>
  <c r="R175" i="63"/>
  <c r="R89" i="58"/>
  <c r="N134" i="56"/>
  <c r="Q89" i="58"/>
  <c r="T78" i="55"/>
  <c r="O78" i="55"/>
  <c r="N78" i="55"/>
  <c r="S78" i="55"/>
  <c r="R78" i="55"/>
  <c r="S45" i="60"/>
  <c r="R45" i="60"/>
  <c r="Q45" i="60"/>
  <c r="N48" i="60"/>
  <c r="P48" i="60"/>
  <c r="T48" i="60"/>
  <c r="O48" i="60"/>
  <c r="P45" i="60"/>
  <c r="N45" i="60"/>
  <c r="O45" i="60"/>
  <c r="T45" i="60"/>
  <c r="P89" i="58"/>
  <c r="T89" i="58"/>
  <c r="O89" i="58"/>
  <c r="S48" i="60"/>
  <c r="Q48" i="60"/>
  <c r="R48" i="60"/>
  <c r="P80" i="55"/>
  <c r="O80" i="55"/>
  <c r="O147" i="56"/>
  <c r="T80" i="55"/>
  <c r="R134" i="56"/>
  <c r="Q80" i="55"/>
  <c r="Q134" i="56"/>
  <c r="S80" i="55"/>
  <c r="P147" i="56"/>
  <c r="T134" i="56"/>
  <c r="P134" i="56"/>
  <c r="S8" i="78"/>
  <c r="R8" i="78"/>
  <c r="Q8" i="78"/>
  <c r="T147" i="56"/>
  <c r="Q147" i="56"/>
  <c r="S147" i="56"/>
  <c r="S3" i="78"/>
  <c r="Q3" i="78"/>
  <c r="R3" i="78"/>
  <c r="N8" i="78"/>
  <c r="T8" i="78"/>
  <c r="O8" i="78"/>
  <c r="P8" i="78"/>
  <c r="N3" i="78"/>
  <c r="P3" i="78"/>
  <c r="O3" i="78"/>
  <c r="T3" i="78"/>
  <c r="P149" i="56"/>
  <c r="P88" i="58"/>
  <c r="N88" i="58"/>
  <c r="O88" i="58"/>
  <c r="T88" i="58"/>
  <c r="T149" i="56"/>
  <c r="S88" i="58"/>
  <c r="Q88" i="58"/>
  <c r="R88" i="58"/>
  <c r="O149" i="56"/>
  <c r="Q149" i="56"/>
  <c r="R149" i="56"/>
  <c r="S149" i="56"/>
  <c r="S67" i="58"/>
  <c r="Q67" i="58"/>
  <c r="R67" i="58"/>
  <c r="N67" i="58"/>
  <c r="T67" i="58"/>
  <c r="P67" i="58"/>
  <c r="O67" i="58"/>
  <c r="S51" i="55"/>
  <c r="Q51" i="55"/>
  <c r="N29" i="54"/>
  <c r="T29" i="54"/>
  <c r="P29" i="54"/>
  <c r="T51" i="55"/>
  <c r="P51" i="55"/>
  <c r="N51" i="55"/>
  <c r="Q144" i="56"/>
  <c r="S144" i="56"/>
  <c r="R144" i="56"/>
  <c r="S135" i="56"/>
  <c r="R135" i="56"/>
  <c r="Q135" i="56"/>
  <c r="T144" i="56"/>
  <c r="N144" i="56"/>
  <c r="P144" i="56"/>
  <c r="O144" i="56"/>
  <c r="P135" i="56"/>
  <c r="T135" i="56"/>
  <c r="O135" i="56"/>
  <c r="N135" i="56"/>
  <c r="S125" i="56"/>
  <c r="R125" i="56"/>
  <c r="Q125" i="56"/>
  <c r="T125" i="56"/>
  <c r="N125" i="56"/>
  <c r="O125" i="56"/>
  <c r="P125" i="56"/>
  <c r="P115" i="56"/>
  <c r="N115" i="56"/>
  <c r="T115" i="56"/>
  <c r="O115" i="56"/>
  <c r="P49" i="55"/>
  <c r="T49" i="55"/>
  <c r="O49" i="55"/>
  <c r="N49" i="55"/>
  <c r="S115" i="56"/>
  <c r="R115" i="56"/>
  <c r="Q115" i="56"/>
  <c r="R49" i="55"/>
  <c r="S49" i="55"/>
  <c r="Q49" i="55"/>
  <c r="S26" i="54"/>
  <c r="Q26" i="54"/>
  <c r="N26" i="54"/>
  <c r="P26" i="54"/>
  <c r="T26" i="54"/>
  <c r="O27" i="54"/>
  <c r="S27" i="54"/>
  <c r="T33" i="54"/>
  <c r="Q33" i="54"/>
  <c r="S33" i="54"/>
  <c r="T30" i="54"/>
  <c r="T27" i="54"/>
  <c r="N27" i="54"/>
  <c r="S30" i="54"/>
  <c r="R27" i="54"/>
  <c r="O21" i="54"/>
  <c r="P21" i="54"/>
  <c r="R28" i="54"/>
  <c r="Q28" i="54"/>
  <c r="N28" i="54"/>
  <c r="O30" i="54"/>
  <c r="N30" i="54"/>
  <c r="P30" i="54"/>
  <c r="T28" i="54"/>
  <c r="O28" i="54"/>
  <c r="R30" i="54"/>
  <c r="N33" i="54"/>
  <c r="P33" i="54"/>
  <c r="P31" i="54"/>
  <c r="T31" i="54"/>
  <c r="N31" i="54"/>
  <c r="O31" i="54"/>
  <c r="T32" i="54"/>
  <c r="N32" i="54"/>
  <c r="O32" i="54"/>
  <c r="P32" i="54"/>
  <c r="Q29" i="54"/>
  <c r="R29" i="54"/>
  <c r="R32" i="54"/>
  <c r="Q32" i="54"/>
  <c r="S32" i="54"/>
  <c r="S29" i="54"/>
  <c r="S31" i="54"/>
  <c r="Q31" i="54"/>
  <c r="R31" i="54"/>
  <c r="T21" i="54"/>
  <c r="S21" i="54"/>
  <c r="R21" i="54"/>
  <c r="P11" i="62"/>
  <c r="O11" i="62"/>
  <c r="N11" i="62"/>
  <c r="T11" i="62"/>
  <c r="P73" i="56"/>
  <c r="T73" i="56"/>
  <c r="N73" i="56"/>
  <c r="O73" i="56"/>
  <c r="R5" i="64"/>
  <c r="Q5" i="64"/>
  <c r="S5" i="64"/>
  <c r="P70" i="63"/>
  <c r="N70" i="63"/>
  <c r="O70" i="63"/>
  <c r="T70" i="63"/>
  <c r="O124" i="61"/>
  <c r="P124" i="61"/>
  <c r="N124" i="61"/>
  <c r="T124" i="61"/>
  <c r="N115" i="61"/>
  <c r="P115" i="61"/>
  <c r="T115" i="61"/>
  <c r="O115" i="61"/>
  <c r="T14" i="65"/>
  <c r="O14" i="65"/>
  <c r="N14" i="65"/>
  <c r="P14" i="65"/>
  <c r="Q22" i="60"/>
  <c r="R22" i="60"/>
  <c r="S22" i="60"/>
  <c r="N69" i="62"/>
  <c r="P69" i="62"/>
  <c r="T69" i="62"/>
  <c r="O69" i="62"/>
  <c r="R82" i="63"/>
  <c r="Q82" i="63"/>
  <c r="S82" i="63"/>
  <c r="R51" i="61"/>
  <c r="S51" i="61"/>
  <c r="Q51" i="61"/>
  <c r="N195" i="56"/>
  <c r="T195" i="56"/>
  <c r="P195" i="56"/>
  <c r="O195" i="56"/>
  <c r="R117" i="59"/>
  <c r="S117" i="59"/>
  <c r="Q117" i="59"/>
  <c r="R27" i="61"/>
  <c r="S27" i="61"/>
  <c r="Q27" i="61"/>
  <c r="Q29" i="56"/>
  <c r="R29" i="56"/>
  <c r="S29" i="56"/>
  <c r="R58" i="59"/>
  <c r="S58" i="59"/>
  <c r="Q58" i="59"/>
  <c r="Q105" i="56"/>
  <c r="S105" i="56"/>
  <c r="R105" i="56"/>
  <c r="S100" i="59"/>
  <c r="Q100" i="59"/>
  <c r="R100" i="59"/>
  <c r="S126" i="62"/>
  <c r="Q126" i="62"/>
  <c r="R126" i="62"/>
  <c r="N11" i="60"/>
  <c r="P11" i="60"/>
  <c r="O11" i="60"/>
  <c r="T11" i="60"/>
  <c r="P54" i="61"/>
  <c r="O54" i="61"/>
  <c r="T54" i="61"/>
  <c r="N54" i="61"/>
  <c r="S78" i="56"/>
  <c r="Q78" i="56"/>
  <c r="R78" i="56"/>
  <c r="O24" i="59"/>
  <c r="T24" i="59"/>
  <c r="N24" i="59"/>
  <c r="P24" i="59"/>
  <c r="S65" i="58"/>
  <c r="R65" i="58"/>
  <c r="Q65" i="58"/>
  <c r="R95" i="63"/>
  <c r="S95" i="63"/>
  <c r="Q95" i="63"/>
  <c r="T58" i="55"/>
  <c r="O58" i="55"/>
  <c r="P58" i="55"/>
  <c r="N58" i="55"/>
  <c r="Q61" i="56"/>
  <c r="R61" i="56"/>
  <c r="S61" i="56"/>
  <c r="P30" i="58"/>
  <c r="O30" i="58"/>
  <c r="N30" i="58"/>
  <c r="T30" i="58"/>
  <c r="S96" i="62"/>
  <c r="R96" i="62"/>
  <c r="Q96" i="62"/>
  <c r="T43" i="56"/>
  <c r="N43" i="56"/>
  <c r="P43" i="56"/>
  <c r="O43" i="56"/>
  <c r="P34" i="55"/>
  <c r="T34" i="55"/>
  <c r="O34" i="55"/>
  <c r="N34" i="55"/>
  <c r="Q39" i="63"/>
  <c r="S39" i="63"/>
  <c r="R39" i="63"/>
  <c r="S107" i="56"/>
  <c r="R107" i="56"/>
  <c r="Q107" i="56"/>
  <c r="N59" i="61"/>
  <c r="O59" i="61"/>
  <c r="P59" i="61"/>
  <c r="T59" i="61"/>
  <c r="T143" i="61"/>
  <c r="N143" i="61"/>
  <c r="P143" i="61"/>
  <c r="O143" i="61"/>
  <c r="O25" i="62"/>
  <c r="T25" i="62"/>
  <c r="P25" i="62"/>
  <c r="N25" i="62"/>
  <c r="R15" i="56"/>
  <c r="Q15" i="56"/>
  <c r="S15" i="56"/>
  <c r="O7" i="62"/>
  <c r="P7" i="62"/>
  <c r="N7" i="62"/>
  <c r="T7" i="62"/>
  <c r="O63" i="55"/>
  <c r="T63" i="55"/>
  <c r="N63" i="55"/>
  <c r="P63" i="55"/>
  <c r="P136" i="62"/>
  <c r="N136" i="62"/>
  <c r="T136" i="62"/>
  <c r="O136" i="62"/>
  <c r="Q9" i="64"/>
  <c r="R9" i="64"/>
  <c r="S9" i="64"/>
  <c r="P184" i="56"/>
  <c r="O184" i="56"/>
  <c r="T184" i="56"/>
  <c r="N184" i="56"/>
  <c r="P79" i="63"/>
  <c r="O79" i="63"/>
  <c r="N79" i="63"/>
  <c r="T79" i="63"/>
  <c r="P192" i="56"/>
  <c r="N192" i="56"/>
  <c r="T192" i="56"/>
  <c r="O192" i="56"/>
  <c r="P80" i="63"/>
  <c r="O80" i="63"/>
  <c r="N80" i="63"/>
  <c r="T80" i="63"/>
  <c r="R6" i="63"/>
  <c r="S6" i="63"/>
  <c r="Q6" i="63"/>
  <c r="R9" i="63"/>
  <c r="S9" i="63"/>
  <c r="Q9" i="63"/>
  <c r="R89" i="62"/>
  <c r="S89" i="62"/>
  <c r="Q89" i="62"/>
  <c r="T170" i="61"/>
  <c r="N170" i="61"/>
  <c r="O170" i="61"/>
  <c r="P170" i="61"/>
  <c r="Q122" i="61"/>
  <c r="R122" i="61"/>
  <c r="S122" i="61"/>
  <c r="R160" i="56"/>
  <c r="Q160" i="56"/>
  <c r="S160" i="56"/>
  <c r="R83" i="63"/>
  <c r="Q83" i="63"/>
  <c r="S83" i="63"/>
  <c r="O6" i="55"/>
  <c r="P6" i="55"/>
  <c r="N6" i="55"/>
  <c r="T6" i="55"/>
  <c r="R55" i="56"/>
  <c r="Q55" i="56"/>
  <c r="S55" i="56"/>
  <c r="Q192" i="61"/>
  <c r="R192" i="61"/>
  <c r="S192" i="61"/>
  <c r="P41" i="55"/>
  <c r="O41" i="55"/>
  <c r="T41" i="55"/>
  <c r="N41" i="55"/>
  <c r="Q101" i="63"/>
  <c r="S101" i="63"/>
  <c r="R101" i="63"/>
  <c r="S42" i="63"/>
  <c r="R42" i="63"/>
  <c r="Q42" i="63"/>
  <c r="N4" i="60"/>
  <c r="O4" i="60"/>
  <c r="T4" i="60"/>
  <c r="P4" i="60"/>
  <c r="S162" i="61"/>
  <c r="R162" i="61"/>
  <c r="Q162" i="61"/>
  <c r="T64" i="56"/>
  <c r="P64" i="56"/>
  <c r="O64" i="56"/>
  <c r="N64" i="56"/>
  <c r="Q27" i="56"/>
  <c r="S27" i="56"/>
  <c r="R27" i="56"/>
  <c r="T162" i="56"/>
  <c r="N162" i="56"/>
  <c r="O162" i="56"/>
  <c r="P162" i="56"/>
  <c r="R12" i="58"/>
  <c r="S12" i="58"/>
  <c r="Q12" i="58"/>
  <c r="R43" i="59"/>
  <c r="Q43" i="59"/>
  <c r="S43" i="59"/>
  <c r="T123" i="59"/>
  <c r="N123" i="59"/>
  <c r="P123" i="59"/>
  <c r="O123" i="59"/>
  <c r="S9" i="65"/>
  <c r="R9" i="65"/>
  <c r="Q9" i="65"/>
  <c r="T128" i="61"/>
  <c r="O128" i="61"/>
  <c r="N128" i="61"/>
  <c r="P128" i="61"/>
  <c r="N190" i="56"/>
  <c r="P190" i="56"/>
  <c r="T190" i="56"/>
  <c r="O190" i="56"/>
  <c r="R57" i="62"/>
  <c r="S57" i="62"/>
  <c r="Q57" i="62"/>
  <c r="N49" i="63"/>
  <c r="T49" i="63"/>
  <c r="O49" i="63"/>
  <c r="P49" i="63"/>
  <c r="R63" i="62"/>
  <c r="Q63" i="62"/>
  <c r="S63" i="62"/>
  <c r="T6" i="58"/>
  <c r="P6" i="58"/>
  <c r="O6" i="58"/>
  <c r="N6" i="58"/>
  <c r="S21" i="58"/>
  <c r="R21" i="58"/>
  <c r="Q21" i="58"/>
  <c r="N121" i="59"/>
  <c r="T121" i="59"/>
  <c r="P121" i="59"/>
  <c r="O121" i="59"/>
  <c r="Q42" i="55"/>
  <c r="R42" i="55"/>
  <c r="S42" i="55"/>
  <c r="R17" i="59"/>
  <c r="S17" i="59"/>
  <c r="Q17" i="59"/>
  <c r="R33" i="56"/>
  <c r="Q33" i="56"/>
  <c r="S33" i="56"/>
  <c r="S129" i="61"/>
  <c r="Q129" i="61"/>
  <c r="R129" i="61"/>
  <c r="Q85" i="56"/>
  <c r="R85" i="56"/>
  <c r="S85" i="56"/>
  <c r="P28" i="63"/>
  <c r="N28" i="63"/>
  <c r="T28" i="63"/>
  <c r="O28" i="63"/>
  <c r="R2" i="54"/>
  <c r="Q2" i="54"/>
  <c r="S2" i="54"/>
  <c r="R132" i="63"/>
  <c r="Q132" i="63"/>
  <c r="S132" i="63"/>
  <c r="S33" i="62"/>
  <c r="Q33" i="62"/>
  <c r="R33" i="62"/>
  <c r="N99" i="63"/>
  <c r="O99" i="63"/>
  <c r="T99" i="63"/>
  <c r="P99" i="63"/>
  <c r="Q202" i="61"/>
  <c r="S202" i="61"/>
  <c r="R202" i="61"/>
  <c r="O131" i="61"/>
  <c r="T131" i="61"/>
  <c r="N131" i="61"/>
  <c r="P131" i="61"/>
  <c r="T186" i="61"/>
  <c r="N186" i="61"/>
  <c r="O186" i="61"/>
  <c r="P186" i="61"/>
  <c r="N156" i="56"/>
  <c r="T156" i="56"/>
  <c r="O156" i="56"/>
  <c r="P156" i="56"/>
  <c r="Q7" i="58"/>
  <c r="S7" i="58"/>
  <c r="R7" i="58"/>
  <c r="N55" i="59"/>
  <c r="O55" i="59"/>
  <c r="P55" i="59"/>
  <c r="T55" i="59"/>
  <c r="N62" i="55"/>
  <c r="P62" i="55"/>
  <c r="O62" i="55"/>
  <c r="T62" i="55"/>
  <c r="S34" i="62"/>
  <c r="Q34" i="62"/>
  <c r="R34" i="62"/>
  <c r="Q23" i="55"/>
  <c r="R23" i="55"/>
  <c r="S23" i="55"/>
  <c r="R30" i="63"/>
  <c r="S30" i="63"/>
  <c r="Q30" i="63"/>
  <c r="R37" i="63"/>
  <c r="S37" i="63"/>
  <c r="Q37" i="63"/>
  <c r="Q34" i="58"/>
  <c r="S34" i="58"/>
  <c r="R34" i="58"/>
  <c r="N185" i="61"/>
  <c r="O185" i="61"/>
  <c r="P185" i="61"/>
  <c r="T185" i="61"/>
  <c r="O124" i="62"/>
  <c r="N124" i="62"/>
  <c r="T124" i="62"/>
  <c r="P124" i="62"/>
  <c r="T89" i="63"/>
  <c r="P89" i="63"/>
  <c r="O89" i="63"/>
  <c r="N89" i="63"/>
  <c r="N69" i="56"/>
  <c r="O69" i="56"/>
  <c r="P69" i="56"/>
  <c r="T69" i="56"/>
  <c r="R25" i="62"/>
  <c r="S25" i="62"/>
  <c r="Q25" i="62"/>
  <c r="O16" i="65"/>
  <c r="P16" i="65"/>
  <c r="T16" i="65"/>
  <c r="N16" i="65"/>
  <c r="O96" i="63"/>
  <c r="P96" i="63"/>
  <c r="N96" i="63"/>
  <c r="T96" i="63"/>
  <c r="Q26" i="56"/>
  <c r="S26" i="56"/>
  <c r="R26" i="56"/>
  <c r="T25" i="55"/>
  <c r="N25" i="55"/>
  <c r="P25" i="55"/>
  <c r="O25" i="55"/>
  <c r="S195" i="56"/>
  <c r="R195" i="56"/>
  <c r="Q195" i="56"/>
  <c r="R14" i="58"/>
  <c r="S14" i="58"/>
  <c r="Q14" i="58"/>
  <c r="N31" i="59"/>
  <c r="T31" i="59"/>
  <c r="P31" i="59"/>
  <c r="O31" i="59"/>
  <c r="P181" i="61"/>
  <c r="O181" i="61"/>
  <c r="N181" i="61"/>
  <c r="T181" i="61"/>
  <c r="P76" i="62"/>
  <c r="N76" i="62"/>
  <c r="O76" i="62"/>
  <c r="T76" i="62"/>
  <c r="Q14" i="59"/>
  <c r="R14" i="59"/>
  <c r="S14" i="59"/>
  <c r="S76" i="63"/>
  <c r="Q76" i="63"/>
  <c r="R76" i="63"/>
  <c r="T61" i="55"/>
  <c r="N61" i="55"/>
  <c r="O61" i="55"/>
  <c r="P61" i="55"/>
  <c r="S55" i="59"/>
  <c r="R55" i="59"/>
  <c r="Q55" i="59"/>
  <c r="O13" i="54"/>
  <c r="P13" i="54"/>
  <c r="T13" i="54"/>
  <c r="N13" i="54"/>
  <c r="O17" i="58"/>
  <c r="P17" i="58"/>
  <c r="N17" i="58"/>
  <c r="T17" i="58"/>
  <c r="O4" i="63"/>
  <c r="P4" i="63"/>
  <c r="T4" i="63"/>
  <c r="N4" i="63"/>
  <c r="O37" i="59"/>
  <c r="P37" i="59"/>
  <c r="T37" i="59"/>
  <c r="N37" i="59"/>
  <c r="S52" i="63"/>
  <c r="R52" i="63"/>
  <c r="Q52" i="63"/>
  <c r="P91" i="62"/>
  <c r="N91" i="62"/>
  <c r="O91" i="62"/>
  <c r="T91" i="62"/>
  <c r="S59" i="56"/>
  <c r="R59" i="56"/>
  <c r="Q59" i="56"/>
  <c r="P134" i="61"/>
  <c r="O134" i="61"/>
  <c r="T134" i="61"/>
  <c r="N134" i="61"/>
  <c r="R66" i="62"/>
  <c r="S66" i="62"/>
  <c r="Q66" i="62"/>
  <c r="N20" i="58"/>
  <c r="O20" i="58"/>
  <c r="T20" i="58"/>
  <c r="P20" i="58"/>
  <c r="T13" i="58"/>
  <c r="P13" i="58"/>
  <c r="O13" i="58"/>
  <c r="N13" i="58"/>
  <c r="R25" i="59"/>
  <c r="S25" i="59"/>
  <c r="Q25" i="59"/>
  <c r="O14" i="54"/>
  <c r="N14" i="54"/>
  <c r="T14" i="54"/>
  <c r="P14" i="54"/>
  <c r="T50" i="56"/>
  <c r="P50" i="56"/>
  <c r="O50" i="56"/>
  <c r="N50" i="56"/>
  <c r="S80" i="63"/>
  <c r="R80" i="63"/>
  <c r="Q80" i="63"/>
  <c r="Q40" i="62"/>
  <c r="R40" i="62"/>
  <c r="S40" i="62"/>
  <c r="P100" i="63"/>
  <c r="T100" i="63"/>
  <c r="O100" i="63"/>
  <c r="N100" i="63"/>
  <c r="P12" i="60"/>
  <c r="O12" i="60"/>
  <c r="N12" i="60"/>
  <c r="T12" i="60"/>
  <c r="R3" i="58"/>
  <c r="S3" i="58"/>
  <c r="Q3" i="58"/>
  <c r="R161" i="56"/>
  <c r="Q161" i="56"/>
  <c r="S161" i="56"/>
  <c r="T125" i="59"/>
  <c r="N125" i="59"/>
  <c r="O125" i="59"/>
  <c r="P125" i="59"/>
  <c r="O27" i="63"/>
  <c r="N27" i="63"/>
  <c r="T27" i="63"/>
  <c r="P27" i="63"/>
  <c r="P121" i="56"/>
  <c r="O121" i="56"/>
  <c r="N121" i="56"/>
  <c r="T121" i="56"/>
  <c r="S72" i="56"/>
  <c r="Q72" i="56"/>
  <c r="R72" i="56"/>
  <c r="R201" i="56"/>
  <c r="Q201" i="56"/>
  <c r="S201" i="56"/>
  <c r="O131" i="63"/>
  <c r="P131" i="63"/>
  <c r="T131" i="63"/>
  <c r="N131" i="63"/>
  <c r="R133" i="61"/>
  <c r="S133" i="61"/>
  <c r="Q133" i="61"/>
  <c r="R145" i="63"/>
  <c r="Q145" i="63"/>
  <c r="S145" i="63"/>
  <c r="O172" i="56"/>
  <c r="N172" i="56"/>
  <c r="P172" i="56"/>
  <c r="T172" i="56"/>
  <c r="P32" i="59"/>
  <c r="O32" i="59"/>
  <c r="N32" i="59"/>
  <c r="T32" i="59"/>
  <c r="R97" i="56"/>
  <c r="Q97" i="56"/>
  <c r="S97" i="56"/>
  <c r="S23" i="56"/>
  <c r="Q23" i="56"/>
  <c r="R23" i="56"/>
  <c r="Q73" i="63"/>
  <c r="S73" i="63"/>
  <c r="R73" i="63"/>
  <c r="T30" i="59"/>
  <c r="N30" i="59"/>
  <c r="P30" i="59"/>
  <c r="O30" i="59"/>
  <c r="T56" i="56"/>
  <c r="P56" i="56"/>
  <c r="N56" i="56"/>
  <c r="O56" i="56"/>
  <c r="N158" i="61"/>
  <c r="O158" i="61"/>
  <c r="P158" i="61"/>
  <c r="T158" i="61"/>
  <c r="R50" i="62"/>
  <c r="Q50" i="62"/>
  <c r="S50" i="62"/>
  <c r="S47" i="61"/>
  <c r="Q47" i="61"/>
  <c r="R47" i="61"/>
  <c r="R32" i="61"/>
  <c r="S32" i="61"/>
  <c r="Q32" i="61"/>
  <c r="Q132" i="61"/>
  <c r="R132" i="61"/>
  <c r="S132" i="61"/>
  <c r="T60" i="55"/>
  <c r="O60" i="55"/>
  <c r="P60" i="55"/>
  <c r="N60" i="55"/>
  <c r="O135" i="59"/>
  <c r="N135" i="59"/>
  <c r="P135" i="59"/>
  <c r="T135" i="59"/>
  <c r="Q164" i="61"/>
  <c r="S164" i="61"/>
  <c r="R164" i="61"/>
  <c r="Q88" i="63"/>
  <c r="S88" i="63"/>
  <c r="R88" i="63"/>
  <c r="P63" i="59"/>
  <c r="O63" i="59"/>
  <c r="N63" i="59"/>
  <c r="T63" i="59"/>
  <c r="T180" i="61"/>
  <c r="N180" i="61"/>
  <c r="O180" i="61"/>
  <c r="P180" i="61"/>
  <c r="Q43" i="61"/>
  <c r="S43" i="61"/>
  <c r="R43" i="61"/>
  <c r="N74" i="63"/>
  <c r="O74" i="63"/>
  <c r="P74" i="63"/>
  <c r="T74" i="63"/>
  <c r="T22" i="59"/>
  <c r="O22" i="59"/>
  <c r="P22" i="59"/>
  <c r="N22" i="59"/>
  <c r="N20" i="54"/>
  <c r="O20" i="54"/>
  <c r="T20" i="54"/>
  <c r="P20" i="54"/>
  <c r="O20" i="56"/>
  <c r="N20" i="56"/>
  <c r="P20" i="56"/>
  <c r="T20" i="56"/>
  <c r="Q63" i="55"/>
  <c r="S63" i="55"/>
  <c r="R63" i="55"/>
  <c r="Q165" i="61"/>
  <c r="R165" i="61"/>
  <c r="S165" i="61"/>
  <c r="T33" i="61"/>
  <c r="O33" i="61"/>
  <c r="P33" i="61"/>
  <c r="N33" i="61"/>
  <c r="S172" i="61"/>
  <c r="R172" i="61"/>
  <c r="Q172" i="61"/>
  <c r="P70" i="62"/>
  <c r="O70" i="62"/>
  <c r="T70" i="62"/>
  <c r="N70" i="62"/>
  <c r="S106" i="56"/>
  <c r="R106" i="56"/>
  <c r="Q106" i="56"/>
  <c r="T62" i="59"/>
  <c r="N62" i="59"/>
  <c r="P62" i="59"/>
  <c r="O62" i="59"/>
  <c r="O148" i="61"/>
  <c r="T148" i="61"/>
  <c r="N148" i="61"/>
  <c r="P148" i="61"/>
  <c r="R18" i="58"/>
  <c r="S18" i="58"/>
  <c r="Q18" i="58"/>
  <c r="R147" i="63"/>
  <c r="S147" i="63"/>
  <c r="Q147" i="63"/>
  <c r="T138" i="59"/>
  <c r="N138" i="59"/>
  <c r="P138" i="59"/>
  <c r="O138" i="59"/>
  <c r="T30" i="55"/>
  <c r="P30" i="55"/>
  <c r="O30" i="55"/>
  <c r="N30" i="55"/>
  <c r="T25" i="56"/>
  <c r="P25" i="56"/>
  <c r="N25" i="56"/>
  <c r="O25" i="56"/>
  <c r="S41" i="63"/>
  <c r="Q41" i="63"/>
  <c r="R41" i="63"/>
  <c r="O9" i="59"/>
  <c r="N9" i="59"/>
  <c r="T9" i="59"/>
  <c r="P9" i="59"/>
  <c r="N65" i="58"/>
  <c r="O65" i="58"/>
  <c r="P65" i="58"/>
  <c r="T65" i="58"/>
  <c r="P52" i="55"/>
  <c r="T52" i="55"/>
  <c r="N52" i="55"/>
  <c r="O52" i="55"/>
  <c r="Q129" i="59"/>
  <c r="S129" i="59"/>
  <c r="R129" i="59"/>
  <c r="P42" i="61"/>
  <c r="T42" i="61"/>
  <c r="N42" i="61"/>
  <c r="O42" i="61"/>
  <c r="P56" i="62"/>
  <c r="N56" i="62"/>
  <c r="T56" i="62"/>
  <c r="O56" i="62"/>
  <c r="O119" i="59"/>
  <c r="P119" i="59"/>
  <c r="T119" i="59"/>
  <c r="N119" i="59"/>
  <c r="N35" i="55"/>
  <c r="P35" i="55"/>
  <c r="O35" i="55"/>
  <c r="T35" i="55"/>
  <c r="Q8" i="55"/>
  <c r="R8" i="55"/>
  <c r="S8" i="55"/>
  <c r="R9" i="55"/>
  <c r="Q9" i="55"/>
  <c r="S9" i="55"/>
  <c r="Q18" i="60"/>
  <c r="S18" i="60"/>
  <c r="R18" i="60"/>
  <c r="R135" i="59"/>
  <c r="S135" i="59"/>
  <c r="Q135" i="59"/>
  <c r="T49" i="62"/>
  <c r="P49" i="62"/>
  <c r="N49" i="62"/>
  <c r="O49" i="62"/>
  <c r="R24" i="62"/>
  <c r="S24" i="62"/>
  <c r="Q24" i="62"/>
  <c r="S125" i="62"/>
  <c r="R125" i="62"/>
  <c r="Q125" i="62"/>
  <c r="R168" i="61"/>
  <c r="S168" i="61"/>
  <c r="Q168" i="61"/>
  <c r="O5" i="59"/>
  <c r="N5" i="59"/>
  <c r="T5" i="59"/>
  <c r="P5" i="59"/>
  <c r="S20" i="65"/>
  <c r="R20" i="65"/>
  <c r="Q20" i="65"/>
  <c r="Q36" i="58"/>
  <c r="R36" i="58"/>
  <c r="S36" i="58"/>
  <c r="O128" i="63"/>
  <c r="P128" i="63"/>
  <c r="T128" i="63"/>
  <c r="N128" i="63"/>
  <c r="P166" i="56"/>
  <c r="T166" i="56"/>
  <c r="O166" i="56"/>
  <c r="N166" i="56"/>
  <c r="R17" i="65"/>
  <c r="S17" i="65"/>
  <c r="Q17" i="65"/>
  <c r="Q28" i="59"/>
  <c r="S28" i="59"/>
  <c r="R28" i="59"/>
  <c r="O7" i="56"/>
  <c r="P7" i="56"/>
  <c r="N7" i="56"/>
  <c r="T7" i="56"/>
  <c r="T111" i="59"/>
  <c r="O111" i="59"/>
  <c r="N111" i="59"/>
  <c r="P111" i="59"/>
  <c r="Q65" i="56"/>
  <c r="S65" i="56"/>
  <c r="R65" i="56"/>
  <c r="N62" i="62"/>
  <c r="O62" i="62"/>
  <c r="P62" i="62"/>
  <c r="T62" i="62"/>
  <c r="S12" i="62"/>
  <c r="Q12" i="62"/>
  <c r="R12" i="62"/>
  <c r="T93" i="59"/>
  <c r="P93" i="59"/>
  <c r="O93" i="59"/>
  <c r="N93" i="59"/>
  <c r="R21" i="56"/>
  <c r="S21" i="56"/>
  <c r="Q21" i="56"/>
  <c r="S22" i="55"/>
  <c r="R22" i="55"/>
  <c r="Q22" i="55"/>
  <c r="T189" i="56"/>
  <c r="P189" i="56"/>
  <c r="N189" i="56"/>
  <c r="O189" i="56"/>
  <c r="R11" i="54"/>
  <c r="S11" i="54"/>
  <c r="Q11" i="54"/>
  <c r="Q30" i="56"/>
  <c r="R30" i="56"/>
  <c r="S30" i="56"/>
  <c r="O8" i="65"/>
  <c r="N8" i="65"/>
  <c r="P8" i="65"/>
  <c r="T8" i="65"/>
  <c r="O18" i="54"/>
  <c r="T18" i="54"/>
  <c r="N18" i="54"/>
  <c r="P18" i="54"/>
  <c r="S68" i="62"/>
  <c r="Q68" i="62"/>
  <c r="R68" i="62"/>
  <c r="P20" i="59"/>
  <c r="T20" i="59"/>
  <c r="O20" i="59"/>
  <c r="N20" i="59"/>
  <c r="R155" i="61"/>
  <c r="Q155" i="61"/>
  <c r="S155" i="61"/>
  <c r="P35" i="56"/>
  <c r="T35" i="56"/>
  <c r="O35" i="56"/>
  <c r="N35" i="56"/>
  <c r="R134" i="61"/>
  <c r="S134" i="61"/>
  <c r="Q134" i="61"/>
  <c r="T188" i="56"/>
  <c r="N188" i="56"/>
  <c r="P188" i="56"/>
  <c r="O188" i="56"/>
  <c r="Q84" i="59"/>
  <c r="S84" i="59"/>
  <c r="R84" i="59"/>
  <c r="R4" i="62"/>
  <c r="Q4" i="62"/>
  <c r="S4" i="62"/>
  <c r="R12" i="56"/>
  <c r="Q12" i="56"/>
  <c r="S12" i="56"/>
  <c r="R121" i="61"/>
  <c r="S121" i="61"/>
  <c r="Q121" i="61"/>
  <c r="R84" i="62"/>
  <c r="Q84" i="62"/>
  <c r="S84" i="62"/>
  <c r="P14" i="59"/>
  <c r="N14" i="59"/>
  <c r="O14" i="59"/>
  <c r="T14" i="59"/>
  <c r="S14" i="54"/>
  <c r="R14" i="54"/>
  <c r="Q14" i="54"/>
  <c r="S108" i="59"/>
  <c r="Q108" i="59"/>
  <c r="R108" i="59"/>
  <c r="S82" i="59"/>
  <c r="R82" i="59"/>
  <c r="Q82" i="59"/>
  <c r="R49" i="56"/>
  <c r="Q49" i="56"/>
  <c r="S49" i="56"/>
  <c r="P48" i="62"/>
  <c r="T48" i="62"/>
  <c r="N48" i="62"/>
  <c r="O48" i="62"/>
  <c r="R89" i="56"/>
  <c r="S89" i="56"/>
  <c r="Q89" i="56"/>
  <c r="T25" i="59"/>
  <c r="N25" i="59"/>
  <c r="P25" i="59"/>
  <c r="O25" i="59"/>
  <c r="P78" i="56"/>
  <c r="T78" i="56"/>
  <c r="O78" i="56"/>
  <c r="N78" i="56"/>
  <c r="N3" i="54"/>
  <c r="O3" i="54"/>
  <c r="T3" i="54"/>
  <c r="P3" i="54"/>
  <c r="Q34" i="63"/>
  <c r="R34" i="63"/>
  <c r="S34" i="63"/>
  <c r="O177" i="61"/>
  <c r="T177" i="61"/>
  <c r="N177" i="61"/>
  <c r="P177" i="61"/>
  <c r="Q91" i="63"/>
  <c r="R91" i="63"/>
  <c r="S91" i="63"/>
  <c r="R58" i="62"/>
  <c r="S58" i="62"/>
  <c r="Q58" i="62"/>
  <c r="R39" i="56"/>
  <c r="S39" i="56"/>
  <c r="Q39" i="56"/>
  <c r="R44" i="56"/>
  <c r="S44" i="56"/>
  <c r="Q44" i="56"/>
  <c r="R76" i="59"/>
  <c r="Q76" i="59"/>
  <c r="S76" i="59"/>
  <c r="N20" i="55"/>
  <c r="P20" i="55"/>
  <c r="T20" i="55"/>
  <c r="O20" i="55"/>
  <c r="N171" i="56"/>
  <c r="T171" i="56"/>
  <c r="P171" i="56"/>
  <c r="O171" i="56"/>
  <c r="O60" i="59"/>
  <c r="N60" i="59"/>
  <c r="P60" i="59"/>
  <c r="T60" i="59"/>
  <c r="N41" i="62"/>
  <c r="O41" i="62"/>
  <c r="T41" i="62"/>
  <c r="P41" i="62"/>
  <c r="R25" i="56"/>
  <c r="Q25" i="56"/>
  <c r="S25" i="56"/>
  <c r="O64" i="62"/>
  <c r="T64" i="62"/>
  <c r="P64" i="62"/>
  <c r="N64" i="62"/>
  <c r="P18" i="55"/>
  <c r="T18" i="55"/>
  <c r="N18" i="55"/>
  <c r="O18" i="55"/>
  <c r="S16" i="62"/>
  <c r="R16" i="62"/>
  <c r="Q16" i="62"/>
  <c r="N159" i="61"/>
  <c r="T159" i="61"/>
  <c r="O159" i="61"/>
  <c r="P159" i="61"/>
  <c r="R7" i="64"/>
  <c r="S7" i="64"/>
  <c r="Q7" i="64"/>
  <c r="S9" i="58"/>
  <c r="R9" i="58"/>
  <c r="Q9" i="58"/>
  <c r="O88" i="63"/>
  <c r="N88" i="63"/>
  <c r="P88" i="63"/>
  <c r="T88" i="63"/>
  <c r="P46" i="62"/>
  <c r="O46" i="62"/>
  <c r="T46" i="62"/>
  <c r="N46" i="62"/>
  <c r="T82" i="62"/>
  <c r="O82" i="62"/>
  <c r="N82" i="62"/>
  <c r="P82" i="62"/>
  <c r="S28" i="63"/>
  <c r="R28" i="63"/>
  <c r="Q28" i="63"/>
  <c r="S29" i="58"/>
  <c r="R29" i="58"/>
  <c r="Q29" i="58"/>
  <c r="N179" i="56"/>
  <c r="P179" i="56"/>
  <c r="O179" i="56"/>
  <c r="T179" i="56"/>
  <c r="Q177" i="61"/>
  <c r="R177" i="61"/>
  <c r="S177" i="61"/>
  <c r="O3" i="64"/>
  <c r="P3" i="64"/>
  <c r="T3" i="64"/>
  <c r="N3" i="64"/>
  <c r="T11" i="56"/>
  <c r="O11" i="56"/>
  <c r="P11" i="56"/>
  <c r="N11" i="56"/>
  <c r="T47" i="63"/>
  <c r="O47" i="63"/>
  <c r="P47" i="63"/>
  <c r="N47" i="63"/>
  <c r="P175" i="61"/>
  <c r="T175" i="61"/>
  <c r="O175" i="61"/>
  <c r="N175" i="61"/>
  <c r="R125" i="61"/>
  <c r="S125" i="61"/>
  <c r="Q125" i="61"/>
  <c r="O148" i="63"/>
  <c r="T148" i="63"/>
  <c r="N148" i="63"/>
  <c r="P148" i="63"/>
  <c r="S10" i="65"/>
  <c r="R10" i="65"/>
  <c r="Q10" i="65"/>
  <c r="T21" i="58"/>
  <c r="N21" i="58"/>
  <c r="O21" i="58"/>
  <c r="P21" i="58"/>
  <c r="S144" i="61"/>
  <c r="Q144" i="61"/>
  <c r="R144" i="61"/>
  <c r="P140" i="61"/>
  <c r="N140" i="61"/>
  <c r="O140" i="61"/>
  <c r="T140" i="61"/>
  <c r="T35" i="63"/>
  <c r="O35" i="63"/>
  <c r="P35" i="63"/>
  <c r="N35" i="63"/>
  <c r="R131" i="61"/>
  <c r="Q131" i="61"/>
  <c r="S131" i="61"/>
  <c r="P69" i="63"/>
  <c r="N69" i="63"/>
  <c r="T69" i="63"/>
  <c r="O69" i="63"/>
  <c r="R35" i="55"/>
  <c r="Q35" i="55"/>
  <c r="S35" i="55"/>
  <c r="S105" i="63"/>
  <c r="Q105" i="63"/>
  <c r="R105" i="63"/>
  <c r="T42" i="59"/>
  <c r="O42" i="59"/>
  <c r="P42" i="59"/>
  <c r="N42" i="59"/>
  <c r="N61" i="63"/>
  <c r="O61" i="63"/>
  <c r="T61" i="63"/>
  <c r="P61" i="63"/>
  <c r="T56" i="55"/>
  <c r="P56" i="55"/>
  <c r="N56" i="55"/>
  <c r="O56" i="55"/>
  <c r="S10" i="56"/>
  <c r="Q10" i="56"/>
  <c r="R10" i="56"/>
  <c r="S9" i="54"/>
  <c r="Q9" i="54"/>
  <c r="R9" i="54"/>
  <c r="O191" i="56"/>
  <c r="T191" i="56"/>
  <c r="P191" i="56"/>
  <c r="N191" i="56"/>
  <c r="T13" i="63"/>
  <c r="P13" i="63"/>
  <c r="N13" i="63"/>
  <c r="O13" i="63"/>
  <c r="T56" i="58"/>
  <c r="P56" i="58"/>
  <c r="O56" i="58"/>
  <c r="N56" i="58"/>
  <c r="Q58" i="56"/>
  <c r="S58" i="56"/>
  <c r="R58" i="56"/>
  <c r="S72" i="55"/>
  <c r="R72" i="55"/>
  <c r="Q72" i="55"/>
  <c r="O139" i="63"/>
  <c r="T139" i="63"/>
  <c r="N139" i="63"/>
  <c r="P139" i="63"/>
  <c r="R37" i="56"/>
  <c r="Q37" i="56"/>
  <c r="S37" i="56"/>
  <c r="Q201" i="61"/>
  <c r="R201" i="61"/>
  <c r="S201" i="61"/>
  <c r="T164" i="56"/>
  <c r="O164" i="56"/>
  <c r="P164" i="56"/>
  <c r="N164" i="56"/>
  <c r="P48" i="56"/>
  <c r="O48" i="56"/>
  <c r="T48" i="56"/>
  <c r="N48" i="56"/>
  <c r="Q31" i="58"/>
  <c r="R31" i="58"/>
  <c r="S31" i="58"/>
  <c r="S22" i="63"/>
  <c r="Q22" i="63"/>
  <c r="R22" i="63"/>
  <c r="R24" i="58"/>
  <c r="S24" i="58"/>
  <c r="Q24" i="58"/>
  <c r="N58" i="59"/>
  <c r="P58" i="59"/>
  <c r="O58" i="59"/>
  <c r="T58" i="59"/>
  <c r="O13" i="60"/>
  <c r="P13" i="60"/>
  <c r="T13" i="60"/>
  <c r="N13" i="60"/>
  <c r="O59" i="62"/>
  <c r="N59" i="62"/>
  <c r="P59" i="62"/>
  <c r="T59" i="62"/>
  <c r="Q79" i="56"/>
  <c r="S79" i="56"/>
  <c r="R79" i="56"/>
  <c r="S124" i="56"/>
  <c r="Q124" i="56"/>
  <c r="R124" i="56"/>
  <c r="Q139" i="61"/>
  <c r="R139" i="61"/>
  <c r="S139" i="61"/>
  <c r="O43" i="61"/>
  <c r="P43" i="61"/>
  <c r="N43" i="61"/>
  <c r="T43" i="61"/>
  <c r="R17" i="55"/>
  <c r="S17" i="55"/>
  <c r="Q17" i="55"/>
  <c r="R31" i="59"/>
  <c r="S31" i="59"/>
  <c r="Q31" i="59"/>
  <c r="P35" i="62"/>
  <c r="N35" i="62"/>
  <c r="T35" i="62"/>
  <c r="O35" i="62"/>
  <c r="T81" i="56"/>
  <c r="N81" i="56"/>
  <c r="P81" i="56"/>
  <c r="O81" i="56"/>
  <c r="S60" i="55"/>
  <c r="Q60" i="55"/>
  <c r="R60" i="55"/>
  <c r="P145" i="61"/>
  <c r="N145" i="61"/>
  <c r="T145" i="61"/>
  <c r="O145" i="61"/>
  <c r="T9" i="62"/>
  <c r="N9" i="62"/>
  <c r="P9" i="62"/>
  <c r="O9" i="62"/>
  <c r="N6" i="64"/>
  <c r="T6" i="64"/>
  <c r="P6" i="64"/>
  <c r="O6" i="64"/>
  <c r="P32" i="63"/>
  <c r="N32" i="63"/>
  <c r="T32" i="63"/>
  <c r="O32" i="63"/>
  <c r="N117" i="61"/>
  <c r="O117" i="61"/>
  <c r="P117" i="61"/>
  <c r="T117" i="61"/>
  <c r="N174" i="61"/>
  <c r="P174" i="61"/>
  <c r="T174" i="61"/>
  <c r="O174" i="61"/>
  <c r="P10" i="59"/>
  <c r="O10" i="59"/>
  <c r="N10" i="59"/>
  <c r="T10" i="59"/>
  <c r="O73" i="59"/>
  <c r="P73" i="59"/>
  <c r="N73" i="59"/>
  <c r="T73" i="59"/>
  <c r="O40" i="61"/>
  <c r="T40" i="61"/>
  <c r="N40" i="61"/>
  <c r="P40" i="61"/>
  <c r="Q115" i="61"/>
  <c r="R115" i="61"/>
  <c r="S115" i="61"/>
  <c r="Q23" i="63"/>
  <c r="R23" i="63"/>
  <c r="S23" i="63"/>
  <c r="T14" i="62"/>
  <c r="P14" i="62"/>
  <c r="O14" i="62"/>
  <c r="N14" i="62"/>
  <c r="R19" i="60"/>
  <c r="S19" i="60"/>
  <c r="Q19" i="60"/>
  <c r="Q28" i="62"/>
  <c r="S28" i="62"/>
  <c r="R28" i="62"/>
  <c r="S41" i="55"/>
  <c r="R41" i="55"/>
  <c r="Q41" i="55"/>
  <c r="R124" i="59"/>
  <c r="S124" i="59"/>
  <c r="Q124" i="59"/>
  <c r="S67" i="56"/>
  <c r="Q67" i="56"/>
  <c r="R67" i="56"/>
  <c r="N22" i="65"/>
  <c r="O22" i="65"/>
  <c r="T22" i="65"/>
  <c r="P22" i="65"/>
  <c r="N40" i="59"/>
  <c r="P40" i="59"/>
  <c r="T40" i="59"/>
  <c r="O40" i="59"/>
  <c r="S73" i="59"/>
  <c r="R73" i="59"/>
  <c r="Q73" i="59"/>
  <c r="N10" i="56"/>
  <c r="T10" i="56"/>
  <c r="O10" i="56"/>
  <c r="P10" i="56"/>
  <c r="T99" i="62"/>
  <c r="P99" i="62"/>
  <c r="N99" i="62"/>
  <c r="O99" i="62"/>
  <c r="S57" i="59"/>
  <c r="Q57" i="59"/>
  <c r="R57" i="59"/>
  <c r="P108" i="59"/>
  <c r="O108" i="59"/>
  <c r="N108" i="59"/>
  <c r="T108" i="59"/>
  <c r="P51" i="59"/>
  <c r="T51" i="59"/>
  <c r="N51" i="59"/>
  <c r="O51" i="59"/>
  <c r="P118" i="59"/>
  <c r="N118" i="59"/>
  <c r="O118" i="59"/>
  <c r="T118" i="59"/>
  <c r="Q21" i="65"/>
  <c r="S21" i="65"/>
  <c r="R21" i="65"/>
  <c r="R15" i="63"/>
  <c r="S15" i="63"/>
  <c r="Q15" i="63"/>
  <c r="O69" i="55"/>
  <c r="P69" i="55"/>
  <c r="N69" i="55"/>
  <c r="T69" i="55"/>
  <c r="S16" i="54"/>
  <c r="Q16" i="54"/>
  <c r="R16" i="54"/>
  <c r="P31" i="56"/>
  <c r="O31" i="56"/>
  <c r="T31" i="56"/>
  <c r="N31" i="56"/>
  <c r="T49" i="56"/>
  <c r="O49" i="56"/>
  <c r="P49" i="56"/>
  <c r="N49" i="56"/>
  <c r="S7" i="65"/>
  <c r="R7" i="65"/>
  <c r="Q7" i="65"/>
  <c r="P12" i="63"/>
  <c r="T12" i="63"/>
  <c r="N12" i="63"/>
  <c r="O12" i="63"/>
  <c r="P137" i="62"/>
  <c r="N137" i="62"/>
  <c r="O137" i="62"/>
  <c r="T137" i="62"/>
  <c r="R188" i="56"/>
  <c r="S188" i="56"/>
  <c r="Q188" i="56"/>
  <c r="N85" i="63"/>
  <c r="P85" i="63"/>
  <c r="T85" i="63"/>
  <c r="O85" i="63"/>
  <c r="N67" i="55"/>
  <c r="O67" i="55"/>
  <c r="T67" i="55"/>
  <c r="P67" i="55"/>
  <c r="N159" i="56"/>
  <c r="O159" i="56"/>
  <c r="T159" i="56"/>
  <c r="P159" i="56"/>
  <c r="Q50" i="63"/>
  <c r="S50" i="63"/>
  <c r="R50" i="63"/>
  <c r="O173" i="56"/>
  <c r="N173" i="56"/>
  <c r="T173" i="56"/>
  <c r="P173" i="56"/>
  <c r="Q66" i="55"/>
  <c r="R66" i="55"/>
  <c r="S66" i="55"/>
  <c r="N103" i="59"/>
  <c r="O103" i="59"/>
  <c r="P103" i="59"/>
  <c r="T103" i="59"/>
  <c r="Q34" i="59"/>
  <c r="S34" i="59"/>
  <c r="R34" i="59"/>
  <c r="R200" i="61"/>
  <c r="Q200" i="61"/>
  <c r="S200" i="61"/>
  <c r="R64" i="59"/>
  <c r="Q64" i="59"/>
  <c r="S64" i="59"/>
  <c r="O65" i="55"/>
  <c r="T65" i="55"/>
  <c r="N65" i="55"/>
  <c r="P65" i="55"/>
  <c r="T59" i="56"/>
  <c r="O59" i="56"/>
  <c r="P59" i="56"/>
  <c r="N59" i="56"/>
  <c r="T8" i="63"/>
  <c r="P8" i="63"/>
  <c r="O8" i="63"/>
  <c r="N8" i="63"/>
  <c r="S15" i="65"/>
  <c r="Q15" i="65"/>
  <c r="R15" i="65"/>
  <c r="P202" i="61"/>
  <c r="T202" i="61"/>
  <c r="O202" i="61"/>
  <c r="N202" i="61"/>
  <c r="Q13" i="56"/>
  <c r="R13" i="56"/>
  <c r="S13" i="56"/>
  <c r="P37" i="55"/>
  <c r="N37" i="55"/>
  <c r="O37" i="55"/>
  <c r="T37" i="55"/>
  <c r="T95" i="63"/>
  <c r="N95" i="63"/>
  <c r="P95" i="63"/>
  <c r="O95" i="63"/>
  <c r="T7" i="60"/>
  <c r="N7" i="60"/>
  <c r="P7" i="60"/>
  <c r="O7" i="60"/>
  <c r="R79" i="63"/>
  <c r="Q79" i="63"/>
  <c r="S79" i="63"/>
  <c r="T53" i="63"/>
  <c r="P53" i="63"/>
  <c r="N53" i="63"/>
  <c r="O53" i="63"/>
  <c r="Q111" i="63"/>
  <c r="R111" i="63"/>
  <c r="S111" i="63"/>
  <c r="T84" i="62"/>
  <c r="P84" i="62"/>
  <c r="O84" i="62"/>
  <c r="N84" i="62"/>
  <c r="R86" i="59"/>
  <c r="Q86" i="59"/>
  <c r="S86" i="59"/>
  <c r="Q64" i="58"/>
  <c r="R64" i="58"/>
  <c r="S64" i="58"/>
  <c r="S91" i="56"/>
  <c r="R91" i="56"/>
  <c r="Q91" i="56"/>
  <c r="T17" i="63"/>
  <c r="O17" i="63"/>
  <c r="P17" i="63"/>
  <c r="N17" i="63"/>
  <c r="O40" i="62"/>
  <c r="N40" i="62"/>
  <c r="T40" i="62"/>
  <c r="P40" i="62"/>
  <c r="Q70" i="63"/>
  <c r="R70" i="63"/>
  <c r="S70" i="63"/>
  <c r="O66" i="55"/>
  <c r="P66" i="55"/>
  <c r="N66" i="55"/>
  <c r="T66" i="55"/>
  <c r="P3" i="61"/>
  <c r="T3" i="61"/>
  <c r="O3" i="61"/>
  <c r="N3" i="61"/>
  <c r="S7" i="62"/>
  <c r="Q7" i="62"/>
  <c r="R7" i="62"/>
  <c r="O176" i="61"/>
  <c r="P176" i="61"/>
  <c r="T176" i="61"/>
  <c r="N176" i="61"/>
  <c r="P16" i="55"/>
  <c r="O16" i="55"/>
  <c r="N16" i="55"/>
  <c r="T16" i="55"/>
  <c r="N65" i="59"/>
  <c r="T65" i="59"/>
  <c r="O65" i="59"/>
  <c r="P65" i="59"/>
  <c r="Q154" i="61"/>
  <c r="S154" i="61"/>
  <c r="R154" i="61"/>
  <c r="R119" i="56"/>
  <c r="Q119" i="56"/>
  <c r="S119" i="56"/>
  <c r="S37" i="59"/>
  <c r="R37" i="59"/>
  <c r="Q37" i="59"/>
  <c r="P161" i="56"/>
  <c r="O161" i="56"/>
  <c r="N161" i="56"/>
  <c r="T161" i="56"/>
  <c r="Q59" i="58"/>
  <c r="R59" i="58"/>
  <c r="S59" i="58"/>
  <c r="S122" i="62"/>
  <c r="Q122" i="62"/>
  <c r="R122" i="62"/>
  <c r="R54" i="58"/>
  <c r="Q54" i="58"/>
  <c r="S54" i="58"/>
  <c r="T174" i="56"/>
  <c r="P174" i="56"/>
  <c r="O174" i="56"/>
  <c r="N174" i="56"/>
  <c r="P4" i="59"/>
  <c r="T4" i="59"/>
  <c r="O4" i="59"/>
  <c r="N4" i="59"/>
  <c r="T44" i="59"/>
  <c r="N44" i="59"/>
  <c r="P44" i="59"/>
  <c r="O44" i="59"/>
  <c r="T2" i="58"/>
  <c r="N2" i="58"/>
  <c r="P2" i="58"/>
  <c r="O2" i="58"/>
  <c r="S45" i="63"/>
  <c r="R45" i="63"/>
  <c r="Q45" i="63"/>
  <c r="Q6" i="59"/>
  <c r="S6" i="59"/>
  <c r="R6" i="59"/>
  <c r="R26" i="59"/>
  <c r="Q26" i="59"/>
  <c r="S26" i="59"/>
  <c r="S26" i="63"/>
  <c r="R26" i="63"/>
  <c r="Q26" i="63"/>
  <c r="T49" i="59"/>
  <c r="N49" i="59"/>
  <c r="O49" i="59"/>
  <c r="P49" i="59"/>
  <c r="R79" i="62"/>
  <c r="S79" i="62"/>
  <c r="Q79" i="62"/>
  <c r="P115" i="63"/>
  <c r="O115" i="63"/>
  <c r="N115" i="63"/>
  <c r="T115" i="63"/>
  <c r="R33" i="58"/>
  <c r="S33" i="58"/>
  <c r="Q33" i="58"/>
  <c r="S36" i="56"/>
  <c r="Q36" i="56"/>
  <c r="R36" i="56"/>
  <c r="Q30" i="61"/>
  <c r="R30" i="61"/>
  <c r="S30" i="61"/>
  <c r="R7" i="56"/>
  <c r="Q7" i="56"/>
  <c r="S7" i="56"/>
  <c r="Q136" i="63"/>
  <c r="S136" i="63"/>
  <c r="R136" i="63"/>
  <c r="S32" i="58"/>
  <c r="R32" i="58"/>
  <c r="Q32" i="58"/>
  <c r="O132" i="61"/>
  <c r="N132" i="61"/>
  <c r="T132" i="61"/>
  <c r="P132" i="61"/>
  <c r="Q43" i="62"/>
  <c r="R43" i="62"/>
  <c r="S43" i="62"/>
  <c r="O90" i="63"/>
  <c r="N90" i="63"/>
  <c r="T90" i="63"/>
  <c r="P90" i="63"/>
  <c r="T7" i="65"/>
  <c r="O7" i="65"/>
  <c r="P7" i="65"/>
  <c r="N7" i="65"/>
  <c r="S95" i="62"/>
  <c r="Q95" i="62"/>
  <c r="R95" i="62"/>
  <c r="P129" i="62"/>
  <c r="T129" i="62"/>
  <c r="O129" i="62"/>
  <c r="N129" i="62"/>
  <c r="T23" i="54"/>
  <c r="N23" i="54"/>
  <c r="P23" i="54"/>
  <c r="O23" i="54"/>
  <c r="N129" i="59"/>
  <c r="O129" i="59"/>
  <c r="P129" i="59"/>
  <c r="T129" i="59"/>
  <c r="S102" i="63"/>
  <c r="R102" i="63"/>
  <c r="Q102" i="63"/>
  <c r="P57" i="55"/>
  <c r="T57" i="55"/>
  <c r="N57" i="55"/>
  <c r="O57" i="55"/>
  <c r="T137" i="63"/>
  <c r="N137" i="63"/>
  <c r="P137" i="63"/>
  <c r="O137" i="63"/>
  <c r="S5" i="60"/>
  <c r="Q5" i="60"/>
  <c r="R5" i="60"/>
  <c r="R2" i="65"/>
  <c r="S2" i="65"/>
  <c r="Q2" i="65"/>
  <c r="S176" i="61"/>
  <c r="Q176" i="61"/>
  <c r="R176" i="61"/>
  <c r="Q38" i="63"/>
  <c r="S38" i="63"/>
  <c r="R38" i="63"/>
  <c r="P13" i="55"/>
  <c r="O13" i="55"/>
  <c r="T13" i="55"/>
  <c r="N13" i="55"/>
  <c r="T18" i="56"/>
  <c r="O18" i="56"/>
  <c r="P18" i="56"/>
  <c r="N18" i="56"/>
  <c r="R61" i="55"/>
  <c r="Q61" i="55"/>
  <c r="S61" i="55"/>
  <c r="Q192" i="56"/>
  <c r="S192" i="56"/>
  <c r="R192" i="56"/>
  <c r="Q61" i="58"/>
  <c r="S61" i="58"/>
  <c r="R61" i="58"/>
  <c r="S82" i="56"/>
  <c r="Q82" i="56"/>
  <c r="R82" i="56"/>
  <c r="Q175" i="61"/>
  <c r="S175" i="61"/>
  <c r="R175" i="61"/>
  <c r="N44" i="61"/>
  <c r="P44" i="61"/>
  <c r="O44" i="61"/>
  <c r="T44" i="61"/>
  <c r="S78" i="62"/>
  <c r="Q78" i="62"/>
  <c r="R78" i="62"/>
  <c r="P9" i="54"/>
  <c r="N9" i="54"/>
  <c r="T9" i="54"/>
  <c r="O9" i="54"/>
  <c r="Q4" i="55"/>
  <c r="S4" i="55"/>
  <c r="R4" i="55"/>
  <c r="N62" i="63"/>
  <c r="T62" i="63"/>
  <c r="P62" i="63"/>
  <c r="O62" i="63"/>
  <c r="S48" i="61"/>
  <c r="R48" i="61"/>
  <c r="Q48" i="61"/>
  <c r="N98" i="56"/>
  <c r="P98" i="56"/>
  <c r="T98" i="56"/>
  <c r="O98" i="56"/>
  <c r="N114" i="59"/>
  <c r="O114" i="59"/>
  <c r="P114" i="59"/>
  <c r="T114" i="59"/>
  <c r="Q168" i="56"/>
  <c r="R168" i="56"/>
  <c r="S168" i="56"/>
  <c r="Q3" i="62"/>
  <c r="S3" i="62"/>
  <c r="R3" i="62"/>
  <c r="R4" i="59"/>
  <c r="S4" i="59"/>
  <c r="Q4" i="59"/>
  <c r="S28" i="61"/>
  <c r="Q28" i="61"/>
  <c r="R28" i="61"/>
  <c r="S129" i="62"/>
  <c r="R129" i="62"/>
  <c r="Q129" i="62"/>
  <c r="T23" i="63"/>
  <c r="P23" i="63"/>
  <c r="N23" i="63"/>
  <c r="O23" i="63"/>
  <c r="P22" i="62"/>
  <c r="O22" i="62"/>
  <c r="N22" i="62"/>
  <c r="T22" i="62"/>
  <c r="T58" i="63"/>
  <c r="O58" i="63"/>
  <c r="N58" i="63"/>
  <c r="P58" i="63"/>
  <c r="S38" i="59"/>
  <c r="R38" i="59"/>
  <c r="Q38" i="59"/>
  <c r="T16" i="63"/>
  <c r="O16" i="63"/>
  <c r="N16" i="63"/>
  <c r="P16" i="63"/>
  <c r="R197" i="61"/>
  <c r="Q197" i="61"/>
  <c r="S197" i="61"/>
  <c r="Q25" i="63"/>
  <c r="S25" i="63"/>
  <c r="R25" i="63"/>
  <c r="R22" i="65"/>
  <c r="Q22" i="65"/>
  <c r="S22" i="65"/>
  <c r="S2" i="62"/>
  <c r="Q2" i="62"/>
  <c r="R2" i="62"/>
  <c r="S90" i="56"/>
  <c r="R90" i="56"/>
  <c r="Q90" i="56"/>
  <c r="R3" i="63"/>
  <c r="Q3" i="63"/>
  <c r="S3" i="63"/>
  <c r="R56" i="56"/>
  <c r="S56" i="56"/>
  <c r="Q56" i="56"/>
  <c r="S180" i="56"/>
  <c r="Q180" i="56"/>
  <c r="R180" i="56"/>
  <c r="S14" i="56"/>
  <c r="Q14" i="56"/>
  <c r="R14" i="56"/>
  <c r="R8" i="56"/>
  <c r="S8" i="56"/>
  <c r="Q8" i="56"/>
  <c r="N134" i="59"/>
  <c r="P134" i="59"/>
  <c r="O134" i="59"/>
  <c r="T134" i="59"/>
  <c r="N42" i="55"/>
  <c r="T42" i="55"/>
  <c r="O42" i="55"/>
  <c r="P42" i="55"/>
  <c r="O62" i="61"/>
  <c r="N62" i="61"/>
  <c r="P62" i="61"/>
  <c r="T62" i="61"/>
  <c r="R184" i="56"/>
  <c r="S184" i="56"/>
  <c r="Q184" i="56"/>
  <c r="S33" i="61"/>
  <c r="R33" i="61"/>
  <c r="Q33" i="61"/>
  <c r="R153" i="61"/>
  <c r="S153" i="61"/>
  <c r="Q153" i="61"/>
  <c r="S16" i="58"/>
  <c r="Q16" i="58"/>
  <c r="R16" i="58"/>
  <c r="S38" i="61"/>
  <c r="Q38" i="61"/>
  <c r="R38" i="61"/>
  <c r="T47" i="56"/>
  <c r="N47" i="56"/>
  <c r="P47" i="56"/>
  <c r="O47" i="56"/>
  <c r="R11" i="55"/>
  <c r="S11" i="55"/>
  <c r="Q11" i="55"/>
  <c r="P45" i="63"/>
  <c r="O45" i="63"/>
  <c r="T45" i="63"/>
  <c r="N45" i="63"/>
  <c r="S204" i="56"/>
  <c r="Q204" i="56"/>
  <c r="R204" i="56"/>
  <c r="P92" i="56"/>
  <c r="T92" i="56"/>
  <c r="N92" i="56"/>
  <c r="O92" i="56"/>
  <c r="Q13" i="55"/>
  <c r="R13" i="55"/>
  <c r="S13" i="55"/>
  <c r="P101" i="56"/>
  <c r="O101" i="56"/>
  <c r="T101" i="56"/>
  <c r="N101" i="56"/>
  <c r="N98" i="62"/>
  <c r="P98" i="62"/>
  <c r="O98" i="62"/>
  <c r="T98" i="62"/>
  <c r="T77" i="62"/>
  <c r="N77" i="62"/>
  <c r="O77" i="62"/>
  <c r="P77" i="62"/>
  <c r="P14" i="60"/>
  <c r="T14" i="60"/>
  <c r="O14" i="60"/>
  <c r="N14" i="60"/>
  <c r="N96" i="56"/>
  <c r="T96" i="56"/>
  <c r="P96" i="56"/>
  <c r="O96" i="56"/>
  <c r="R86" i="56"/>
  <c r="S86" i="56"/>
  <c r="Q86" i="56"/>
  <c r="O80" i="56"/>
  <c r="T80" i="56"/>
  <c r="N80" i="56"/>
  <c r="P80" i="56"/>
  <c r="P76" i="59"/>
  <c r="T76" i="59"/>
  <c r="O76" i="59"/>
  <c r="N76" i="59"/>
  <c r="Q83" i="56"/>
  <c r="S83" i="56"/>
  <c r="R83" i="56"/>
  <c r="O30" i="61"/>
  <c r="T30" i="61"/>
  <c r="N30" i="61"/>
  <c r="P30" i="61"/>
  <c r="S97" i="63"/>
  <c r="Q97" i="63"/>
  <c r="R97" i="63"/>
  <c r="S19" i="58"/>
  <c r="Q19" i="58"/>
  <c r="R19" i="58"/>
  <c r="N7" i="63"/>
  <c r="P7" i="63"/>
  <c r="O7" i="63"/>
  <c r="T7" i="63"/>
  <c r="R163" i="56"/>
  <c r="Q163" i="56"/>
  <c r="S163" i="56"/>
  <c r="Q4" i="60"/>
  <c r="R4" i="60"/>
  <c r="S4" i="60"/>
  <c r="O54" i="63"/>
  <c r="N54" i="63"/>
  <c r="P54" i="63"/>
  <c r="T54" i="63"/>
  <c r="Q108" i="63"/>
  <c r="S108" i="63"/>
  <c r="R108" i="63"/>
  <c r="P25" i="65"/>
  <c r="N25" i="65"/>
  <c r="T25" i="65"/>
  <c r="O25" i="65"/>
  <c r="S52" i="56"/>
  <c r="Q52" i="56"/>
  <c r="R52" i="56"/>
  <c r="R73" i="62"/>
  <c r="Q73" i="62"/>
  <c r="S73" i="62"/>
  <c r="T83" i="59"/>
  <c r="P83" i="59"/>
  <c r="O83" i="59"/>
  <c r="N83" i="59"/>
  <c r="S60" i="61"/>
  <c r="Q60" i="61"/>
  <c r="R60" i="61"/>
  <c r="T139" i="61"/>
  <c r="O139" i="61"/>
  <c r="N139" i="61"/>
  <c r="P139" i="61"/>
  <c r="O52" i="61"/>
  <c r="P52" i="61"/>
  <c r="N52" i="61"/>
  <c r="T52" i="61"/>
  <c r="R84" i="63"/>
  <c r="S84" i="63"/>
  <c r="Q84" i="63"/>
  <c r="R15" i="62"/>
  <c r="S15" i="62"/>
  <c r="Q15" i="62"/>
  <c r="S128" i="63"/>
  <c r="Q128" i="63"/>
  <c r="R128" i="63"/>
  <c r="R199" i="56"/>
  <c r="S199" i="56"/>
  <c r="Q199" i="56"/>
  <c r="S18" i="65"/>
  <c r="R18" i="65"/>
  <c r="Q18" i="65"/>
  <c r="T42" i="62"/>
  <c r="O42" i="62"/>
  <c r="P42" i="62"/>
  <c r="N42" i="62"/>
  <c r="N76" i="56"/>
  <c r="T76" i="56"/>
  <c r="P76" i="56"/>
  <c r="O76" i="56"/>
  <c r="S98" i="56"/>
  <c r="R98" i="56"/>
  <c r="Q98" i="56"/>
  <c r="O3" i="58"/>
  <c r="N3" i="58"/>
  <c r="T3" i="58"/>
  <c r="P3" i="58"/>
  <c r="N92" i="62"/>
  <c r="O92" i="62"/>
  <c r="P92" i="62"/>
  <c r="T92" i="62"/>
  <c r="R156" i="61"/>
  <c r="S156" i="61"/>
  <c r="Q156" i="61"/>
  <c r="T2" i="54"/>
  <c r="N2" i="54"/>
  <c r="P2" i="54"/>
  <c r="O2" i="54"/>
  <c r="N157" i="61"/>
  <c r="T157" i="61"/>
  <c r="O157" i="61"/>
  <c r="P157" i="61"/>
  <c r="S63" i="63"/>
  <c r="R63" i="63"/>
  <c r="Q63" i="63"/>
  <c r="S6" i="60"/>
  <c r="R6" i="60"/>
  <c r="Q6" i="60"/>
  <c r="T19" i="54"/>
  <c r="N19" i="54"/>
  <c r="P19" i="54"/>
  <c r="O19" i="54"/>
  <c r="R186" i="56"/>
  <c r="Q186" i="56"/>
  <c r="S186" i="56"/>
  <c r="O38" i="63"/>
  <c r="N38" i="63"/>
  <c r="P38" i="63"/>
  <c r="T38" i="63"/>
  <c r="N33" i="62"/>
  <c r="T33" i="62"/>
  <c r="O33" i="62"/>
  <c r="P33" i="62"/>
  <c r="Q119" i="61"/>
  <c r="R119" i="61"/>
  <c r="S119" i="61"/>
  <c r="N12" i="59"/>
  <c r="T12" i="59"/>
  <c r="P12" i="59"/>
  <c r="O12" i="59"/>
  <c r="R121" i="59"/>
  <c r="S121" i="59"/>
  <c r="Q121" i="59"/>
  <c r="T77" i="56"/>
  <c r="O77" i="56"/>
  <c r="N77" i="56"/>
  <c r="P77" i="56"/>
  <c r="P197" i="56"/>
  <c r="O197" i="56"/>
  <c r="N197" i="56"/>
  <c r="T197" i="56"/>
  <c r="S54" i="61"/>
  <c r="Q54" i="61"/>
  <c r="R54" i="61"/>
  <c r="N104" i="59"/>
  <c r="P104" i="59"/>
  <c r="O104" i="59"/>
  <c r="T104" i="59"/>
  <c r="Q7" i="55"/>
  <c r="S7" i="55"/>
  <c r="R7" i="55"/>
  <c r="T134" i="62"/>
  <c r="P134" i="62"/>
  <c r="N134" i="62"/>
  <c r="O134" i="62"/>
  <c r="Q15" i="54"/>
  <c r="R15" i="54"/>
  <c r="S15" i="54"/>
  <c r="T34" i="61"/>
  <c r="P34" i="61"/>
  <c r="O34" i="61"/>
  <c r="N34" i="61"/>
  <c r="S92" i="63"/>
  <c r="R92" i="63"/>
  <c r="Q92" i="63"/>
  <c r="R93" i="62"/>
  <c r="Q93" i="62"/>
  <c r="S93" i="62"/>
  <c r="S71" i="63"/>
  <c r="Q71" i="63"/>
  <c r="R71" i="63"/>
  <c r="O176" i="56"/>
  <c r="T176" i="56"/>
  <c r="P176" i="56"/>
  <c r="N176" i="56"/>
  <c r="N10" i="65"/>
  <c r="T10" i="65"/>
  <c r="P10" i="65"/>
  <c r="O10" i="65"/>
  <c r="O21" i="59"/>
  <c r="T21" i="59"/>
  <c r="N21" i="59"/>
  <c r="P21" i="59"/>
  <c r="Q56" i="59"/>
  <c r="S56" i="59"/>
  <c r="R56" i="59"/>
  <c r="N89" i="56"/>
  <c r="O89" i="56"/>
  <c r="T89" i="56"/>
  <c r="P89" i="56"/>
  <c r="Q138" i="61"/>
  <c r="R138" i="61"/>
  <c r="S138" i="61"/>
  <c r="O125" i="63"/>
  <c r="N125" i="63"/>
  <c r="P125" i="63"/>
  <c r="T125" i="63"/>
  <c r="P165" i="61"/>
  <c r="T165" i="61"/>
  <c r="N165" i="61"/>
  <c r="O165" i="61"/>
  <c r="O15" i="59"/>
  <c r="P15" i="59"/>
  <c r="N15" i="59"/>
  <c r="T15" i="59"/>
  <c r="S56" i="62"/>
  <c r="R56" i="62"/>
  <c r="Q56" i="62"/>
  <c r="T34" i="56"/>
  <c r="P34" i="56"/>
  <c r="N34" i="56"/>
  <c r="O34" i="56"/>
  <c r="R68" i="59"/>
  <c r="S68" i="59"/>
  <c r="Q68" i="59"/>
  <c r="P85" i="56"/>
  <c r="N85" i="56"/>
  <c r="T85" i="56"/>
  <c r="O85" i="56"/>
  <c r="S71" i="59"/>
  <c r="R71" i="59"/>
  <c r="Q71" i="59"/>
  <c r="R20" i="60"/>
  <c r="Q20" i="60"/>
  <c r="S20" i="60"/>
  <c r="T31" i="63"/>
  <c r="P31" i="63"/>
  <c r="N31" i="63"/>
  <c r="O31" i="63"/>
  <c r="P105" i="63"/>
  <c r="N105" i="63"/>
  <c r="T105" i="63"/>
  <c r="O105" i="63"/>
  <c r="S35" i="59"/>
  <c r="R35" i="59"/>
  <c r="Q35" i="59"/>
  <c r="T15" i="54"/>
  <c r="N15" i="54"/>
  <c r="O15" i="54"/>
  <c r="P15" i="54"/>
  <c r="O110" i="56"/>
  <c r="N110" i="56"/>
  <c r="P110" i="56"/>
  <c r="T110" i="56"/>
  <c r="O19" i="63"/>
  <c r="P19" i="63"/>
  <c r="N19" i="63"/>
  <c r="T19" i="63"/>
  <c r="N11" i="59"/>
  <c r="T11" i="59"/>
  <c r="O11" i="59"/>
  <c r="P11" i="59"/>
  <c r="R9" i="56"/>
  <c r="S9" i="56"/>
  <c r="Q9" i="56"/>
  <c r="S10" i="60"/>
  <c r="Q10" i="60"/>
  <c r="R10" i="60"/>
  <c r="N26" i="63"/>
  <c r="P26" i="63"/>
  <c r="T26" i="63"/>
  <c r="O26" i="63"/>
  <c r="S55" i="61"/>
  <c r="R55" i="61"/>
  <c r="Q55" i="61"/>
  <c r="S45" i="62"/>
  <c r="Q45" i="62"/>
  <c r="R45" i="62"/>
  <c r="Q6" i="56"/>
  <c r="R6" i="56"/>
  <c r="S6" i="56"/>
  <c r="R42" i="62"/>
  <c r="Q42" i="62"/>
  <c r="S42" i="62"/>
  <c r="Q85" i="62"/>
  <c r="R85" i="62"/>
  <c r="S85" i="62"/>
  <c r="S13" i="60"/>
  <c r="Q13" i="60"/>
  <c r="R13" i="60"/>
  <c r="Q62" i="58"/>
  <c r="S62" i="58"/>
  <c r="R62" i="58"/>
  <c r="O64" i="58"/>
  <c r="P64" i="58"/>
  <c r="T64" i="58"/>
  <c r="N64" i="58"/>
  <c r="S14" i="63"/>
  <c r="Q14" i="63"/>
  <c r="R14" i="63"/>
  <c r="T84" i="59"/>
  <c r="P84" i="59"/>
  <c r="O84" i="59"/>
  <c r="N84" i="59"/>
  <c r="R42" i="61"/>
  <c r="S42" i="61"/>
  <c r="Q42" i="61"/>
  <c r="P136" i="59"/>
  <c r="T136" i="59"/>
  <c r="N136" i="59"/>
  <c r="O136" i="59"/>
  <c r="R58" i="55"/>
  <c r="Q58" i="55"/>
  <c r="S58" i="55"/>
  <c r="Q26" i="55"/>
  <c r="R26" i="55"/>
  <c r="S26" i="55"/>
  <c r="S51" i="63"/>
  <c r="R51" i="63"/>
  <c r="Q51" i="63"/>
  <c r="R106" i="59"/>
  <c r="Q106" i="59"/>
  <c r="S106" i="59"/>
  <c r="O31" i="62"/>
  <c r="N31" i="62"/>
  <c r="P31" i="62"/>
  <c r="T31" i="62"/>
  <c r="R74" i="56"/>
  <c r="Q74" i="56"/>
  <c r="S74" i="56"/>
  <c r="N2" i="62"/>
  <c r="T2" i="62"/>
  <c r="P2" i="62"/>
  <c r="O2" i="62"/>
  <c r="S22" i="54"/>
  <c r="Q22" i="54"/>
  <c r="R22" i="54"/>
  <c r="P118" i="63"/>
  <c r="T118" i="63"/>
  <c r="O118" i="63"/>
  <c r="N118" i="63"/>
  <c r="O78" i="62"/>
  <c r="N78" i="62"/>
  <c r="P78" i="62"/>
  <c r="T78" i="62"/>
  <c r="T21" i="60"/>
  <c r="N21" i="60"/>
  <c r="O21" i="60"/>
  <c r="P21" i="60"/>
  <c r="P119" i="63"/>
  <c r="T119" i="63"/>
  <c r="N119" i="63"/>
  <c r="O119" i="63"/>
  <c r="P34" i="58"/>
  <c r="N34" i="58"/>
  <c r="T34" i="58"/>
  <c r="O34" i="58"/>
  <c r="S184" i="61"/>
  <c r="Q184" i="61"/>
  <c r="R184" i="61"/>
  <c r="T5" i="55"/>
  <c r="P5" i="55"/>
  <c r="O5" i="55"/>
  <c r="N5" i="55"/>
  <c r="S123" i="62"/>
  <c r="Q123" i="62"/>
  <c r="R123" i="62"/>
  <c r="N40" i="63"/>
  <c r="T40" i="63"/>
  <c r="O40" i="63"/>
  <c r="P40" i="63"/>
  <c r="T17" i="60"/>
  <c r="N17" i="60"/>
  <c r="O17" i="60"/>
  <c r="P17" i="60"/>
  <c r="S37" i="62"/>
  <c r="Q37" i="62"/>
  <c r="R37" i="62"/>
  <c r="N143" i="63"/>
  <c r="O143" i="63"/>
  <c r="T143" i="63"/>
  <c r="P143" i="63"/>
  <c r="Q98" i="63"/>
  <c r="R98" i="63"/>
  <c r="S98" i="63"/>
  <c r="R15" i="55"/>
  <c r="S15" i="55"/>
  <c r="Q15" i="55"/>
  <c r="R161" i="61"/>
  <c r="S161" i="61"/>
  <c r="Q161" i="61"/>
  <c r="Q62" i="55"/>
  <c r="R62" i="55"/>
  <c r="S62" i="55"/>
  <c r="P151" i="61"/>
  <c r="N151" i="61"/>
  <c r="O151" i="61"/>
  <c r="T151" i="61"/>
  <c r="N71" i="63"/>
  <c r="O71" i="63"/>
  <c r="T71" i="63"/>
  <c r="P71" i="63"/>
  <c r="R43" i="55"/>
  <c r="Q43" i="55"/>
  <c r="S43" i="55"/>
  <c r="P118" i="61"/>
  <c r="O118" i="61"/>
  <c r="N118" i="61"/>
  <c r="T118" i="61"/>
  <c r="O72" i="63"/>
  <c r="N72" i="63"/>
  <c r="P72" i="63"/>
  <c r="T72" i="63"/>
  <c r="O8" i="55"/>
  <c r="P8" i="55"/>
  <c r="T8" i="55"/>
  <c r="N8" i="55"/>
  <c r="Q36" i="62"/>
  <c r="S36" i="62"/>
  <c r="R36" i="62"/>
  <c r="S69" i="59"/>
  <c r="R69" i="59"/>
  <c r="Q69" i="59"/>
  <c r="O67" i="56"/>
  <c r="P67" i="56"/>
  <c r="N67" i="56"/>
  <c r="T67" i="56"/>
  <c r="S4" i="54"/>
  <c r="Q4" i="54"/>
  <c r="R4" i="54"/>
  <c r="R185" i="61"/>
  <c r="S185" i="61"/>
  <c r="Q185" i="61"/>
  <c r="P116" i="61"/>
  <c r="N116" i="61"/>
  <c r="O116" i="61"/>
  <c r="T116" i="61"/>
  <c r="R21" i="60"/>
  <c r="Q21" i="60"/>
  <c r="S21" i="60"/>
  <c r="P149" i="63"/>
  <c r="N149" i="63"/>
  <c r="T149" i="63"/>
  <c r="O149" i="63"/>
  <c r="R76" i="62"/>
  <c r="Q76" i="62"/>
  <c r="S76" i="62"/>
  <c r="Q5" i="62"/>
  <c r="R5" i="62"/>
  <c r="S5" i="62"/>
  <c r="S123" i="56"/>
  <c r="Q123" i="56"/>
  <c r="R123" i="56"/>
  <c r="R53" i="59"/>
  <c r="S53" i="59"/>
  <c r="Q53" i="59"/>
  <c r="P6" i="62"/>
  <c r="O6" i="62"/>
  <c r="N6" i="62"/>
  <c r="T6" i="62"/>
  <c r="O58" i="58"/>
  <c r="P58" i="58"/>
  <c r="N58" i="58"/>
  <c r="T58" i="58"/>
  <c r="R37" i="58"/>
  <c r="S37" i="58"/>
  <c r="Q37" i="58"/>
  <c r="N26" i="59"/>
  <c r="T26" i="59"/>
  <c r="P26" i="59"/>
  <c r="O26" i="59"/>
  <c r="O52" i="59"/>
  <c r="T52" i="59"/>
  <c r="P52" i="59"/>
  <c r="N52" i="59"/>
  <c r="T76" i="63"/>
  <c r="O76" i="63"/>
  <c r="N76" i="63"/>
  <c r="P76" i="63"/>
  <c r="N134" i="63"/>
  <c r="T134" i="63"/>
  <c r="O134" i="63"/>
  <c r="P134" i="63"/>
  <c r="S35" i="56"/>
  <c r="R35" i="56"/>
  <c r="Q35" i="56"/>
  <c r="S127" i="62"/>
  <c r="Q127" i="62"/>
  <c r="R127" i="62"/>
  <c r="T32" i="62"/>
  <c r="P32" i="62"/>
  <c r="O32" i="62"/>
  <c r="N32" i="62"/>
  <c r="T103" i="56"/>
  <c r="P103" i="56"/>
  <c r="O103" i="56"/>
  <c r="N103" i="56"/>
  <c r="R19" i="65"/>
  <c r="Q19" i="65"/>
  <c r="S19" i="65"/>
  <c r="N195" i="61"/>
  <c r="O195" i="61"/>
  <c r="P195" i="61"/>
  <c r="T195" i="61"/>
  <c r="S151" i="56"/>
  <c r="R151" i="56"/>
  <c r="Q151" i="56"/>
  <c r="S11" i="59"/>
  <c r="Q11" i="59"/>
  <c r="R11" i="59"/>
  <c r="P30" i="63"/>
  <c r="O30" i="63"/>
  <c r="T30" i="63"/>
  <c r="N30" i="63"/>
  <c r="S158" i="61"/>
  <c r="R158" i="61"/>
  <c r="Q158" i="61"/>
  <c r="T133" i="61"/>
  <c r="N133" i="61"/>
  <c r="O133" i="61"/>
  <c r="P133" i="61"/>
  <c r="T28" i="62"/>
  <c r="N28" i="62"/>
  <c r="O28" i="62"/>
  <c r="P28" i="62"/>
  <c r="R167" i="56"/>
  <c r="Q167" i="56"/>
  <c r="S167" i="56"/>
  <c r="R190" i="61"/>
  <c r="Q190" i="61"/>
  <c r="S190" i="61"/>
  <c r="S60" i="56"/>
  <c r="Q60" i="56"/>
  <c r="R60" i="56"/>
  <c r="N80" i="59"/>
  <c r="T80" i="59"/>
  <c r="P80" i="59"/>
  <c r="O80" i="59"/>
  <c r="P102" i="59"/>
  <c r="T102" i="59"/>
  <c r="O102" i="59"/>
  <c r="N102" i="59"/>
  <c r="S8" i="63"/>
  <c r="R8" i="63"/>
  <c r="Q8" i="63"/>
  <c r="S24" i="65"/>
  <c r="Q24" i="65"/>
  <c r="R24" i="65"/>
  <c r="S74" i="59"/>
  <c r="Q74" i="59"/>
  <c r="R74" i="59"/>
  <c r="P5" i="54"/>
  <c r="N5" i="54"/>
  <c r="O5" i="54"/>
  <c r="T5" i="54"/>
  <c r="S80" i="59"/>
  <c r="Q80" i="59"/>
  <c r="R80" i="59"/>
  <c r="R57" i="63"/>
  <c r="Q57" i="63"/>
  <c r="S57" i="63"/>
  <c r="T54" i="59"/>
  <c r="N54" i="59"/>
  <c r="P54" i="59"/>
  <c r="O54" i="59"/>
  <c r="R25" i="65"/>
  <c r="S25" i="65"/>
  <c r="Q25" i="65"/>
  <c r="Q40" i="56"/>
  <c r="S40" i="56"/>
  <c r="R40" i="56"/>
  <c r="P82" i="56"/>
  <c r="O82" i="56"/>
  <c r="N82" i="56"/>
  <c r="T82" i="56"/>
  <c r="O25" i="63"/>
  <c r="T25" i="63"/>
  <c r="P25" i="63"/>
  <c r="N25" i="63"/>
  <c r="R12" i="60"/>
  <c r="Q12" i="60"/>
  <c r="S12" i="60"/>
  <c r="N124" i="63"/>
  <c r="T124" i="63"/>
  <c r="P124" i="63"/>
  <c r="O124" i="63"/>
  <c r="T130" i="61"/>
  <c r="O130" i="61"/>
  <c r="N130" i="61"/>
  <c r="P130" i="61"/>
  <c r="Q196" i="56"/>
  <c r="S196" i="56"/>
  <c r="R196" i="56"/>
  <c r="P55" i="62"/>
  <c r="T55" i="62"/>
  <c r="N55" i="62"/>
  <c r="O55" i="62"/>
  <c r="Q127" i="63"/>
  <c r="S127" i="63"/>
  <c r="R127" i="63"/>
  <c r="Q32" i="59"/>
  <c r="R32" i="59"/>
  <c r="S32" i="59"/>
  <c r="S176" i="56"/>
  <c r="R176" i="56"/>
  <c r="Q176" i="56"/>
  <c r="T4" i="58"/>
  <c r="P4" i="58"/>
  <c r="O4" i="58"/>
  <c r="N4" i="58"/>
  <c r="R163" i="61"/>
  <c r="Q163" i="61"/>
  <c r="S163" i="61"/>
  <c r="R61" i="59"/>
  <c r="S61" i="59"/>
  <c r="Q61" i="59"/>
  <c r="Q130" i="59"/>
  <c r="R130" i="59"/>
  <c r="S130" i="59"/>
  <c r="Q38" i="55"/>
  <c r="R38" i="55"/>
  <c r="S38" i="55"/>
  <c r="O60" i="56"/>
  <c r="N60" i="56"/>
  <c r="T60" i="56"/>
  <c r="P60" i="56"/>
  <c r="T41" i="63"/>
  <c r="P41" i="63"/>
  <c r="N41" i="63"/>
  <c r="O41" i="63"/>
  <c r="R102" i="56"/>
  <c r="S102" i="56"/>
  <c r="Q102" i="56"/>
  <c r="T77" i="59"/>
  <c r="N77" i="59"/>
  <c r="P77" i="59"/>
  <c r="O77" i="59"/>
  <c r="Q117" i="61"/>
  <c r="R117" i="61"/>
  <c r="S117" i="61"/>
  <c r="R2" i="59"/>
  <c r="S2" i="59"/>
  <c r="Q2" i="59"/>
  <c r="Q35" i="62"/>
  <c r="S35" i="62"/>
  <c r="R35" i="62"/>
  <c r="R20" i="59"/>
  <c r="Q20" i="59"/>
  <c r="S20" i="59"/>
  <c r="S33" i="63"/>
  <c r="Q33" i="63"/>
  <c r="R33" i="63"/>
  <c r="O75" i="59"/>
  <c r="T75" i="59"/>
  <c r="N75" i="59"/>
  <c r="P75" i="59"/>
  <c r="N23" i="55"/>
  <c r="O23" i="55"/>
  <c r="T23" i="55"/>
  <c r="P23" i="55"/>
  <c r="Q17" i="62"/>
  <c r="R17" i="62"/>
  <c r="S17" i="62"/>
  <c r="T48" i="61"/>
  <c r="O48" i="61"/>
  <c r="P48" i="61"/>
  <c r="N48" i="61"/>
  <c r="Q187" i="56"/>
  <c r="S187" i="56"/>
  <c r="R187" i="56"/>
  <c r="P56" i="61"/>
  <c r="N56" i="61"/>
  <c r="T56" i="61"/>
  <c r="O56" i="61"/>
  <c r="Q169" i="56"/>
  <c r="R169" i="56"/>
  <c r="S169" i="56"/>
  <c r="S15" i="58"/>
  <c r="R15" i="58"/>
  <c r="Q15" i="58"/>
  <c r="N75" i="56"/>
  <c r="T75" i="56"/>
  <c r="O75" i="56"/>
  <c r="P75" i="56"/>
  <c r="Q169" i="61"/>
  <c r="R169" i="61"/>
  <c r="S169" i="61"/>
  <c r="S40" i="59"/>
  <c r="R40" i="59"/>
  <c r="Q40" i="59"/>
  <c r="N5" i="64"/>
  <c r="O5" i="64"/>
  <c r="P5" i="64"/>
  <c r="T5" i="64"/>
  <c r="O116" i="63"/>
  <c r="P116" i="63"/>
  <c r="N116" i="63"/>
  <c r="T116" i="63"/>
  <c r="S157" i="56"/>
  <c r="Q157" i="56"/>
  <c r="R157" i="56"/>
  <c r="S180" i="61"/>
  <c r="R180" i="61"/>
  <c r="Q180" i="61"/>
  <c r="Q59" i="63"/>
  <c r="S59" i="63"/>
  <c r="R59" i="63"/>
  <c r="S97" i="62"/>
  <c r="R97" i="62"/>
  <c r="Q97" i="62"/>
  <c r="Q143" i="63"/>
  <c r="S143" i="63"/>
  <c r="R143" i="63"/>
  <c r="P68" i="55"/>
  <c r="O68" i="55"/>
  <c r="N68" i="55"/>
  <c r="T68" i="55"/>
  <c r="R42" i="56"/>
  <c r="S42" i="56"/>
  <c r="Q42" i="56"/>
  <c r="R136" i="62"/>
  <c r="Q136" i="62"/>
  <c r="S136" i="62"/>
  <c r="O29" i="63"/>
  <c r="N29" i="63"/>
  <c r="P29" i="63"/>
  <c r="T29" i="63"/>
  <c r="S26" i="58"/>
  <c r="Q26" i="58"/>
  <c r="R26" i="58"/>
  <c r="T51" i="61"/>
  <c r="O51" i="61"/>
  <c r="N51" i="61"/>
  <c r="P51" i="61"/>
  <c r="Q114" i="63"/>
  <c r="S114" i="63"/>
  <c r="R114" i="63"/>
  <c r="Q26" i="62"/>
  <c r="S26" i="62"/>
  <c r="R26" i="62"/>
  <c r="R37" i="55"/>
  <c r="S37" i="55"/>
  <c r="Q37" i="55"/>
  <c r="O33" i="56"/>
  <c r="P33" i="56"/>
  <c r="N33" i="56"/>
  <c r="T33" i="56"/>
  <c r="R96" i="63"/>
  <c r="Q96" i="63"/>
  <c r="S96" i="63"/>
  <c r="T13" i="56"/>
  <c r="N13" i="56"/>
  <c r="O13" i="56"/>
  <c r="P13" i="56"/>
  <c r="S122" i="56"/>
  <c r="R122" i="56"/>
  <c r="Q122" i="56"/>
  <c r="Q53" i="58"/>
  <c r="S53" i="58"/>
  <c r="R53" i="58"/>
  <c r="O72" i="55"/>
  <c r="N72" i="55"/>
  <c r="T72" i="55"/>
  <c r="P72" i="55"/>
  <c r="O50" i="59"/>
  <c r="T50" i="59"/>
  <c r="P50" i="59"/>
  <c r="N50" i="59"/>
  <c r="P112" i="59"/>
  <c r="O112" i="59"/>
  <c r="T112" i="59"/>
  <c r="N112" i="59"/>
  <c r="O9" i="60"/>
  <c r="N9" i="60"/>
  <c r="P9" i="60"/>
  <c r="T9" i="60"/>
  <c r="T18" i="60"/>
  <c r="O18" i="60"/>
  <c r="N18" i="60"/>
  <c r="P18" i="60"/>
  <c r="R17" i="63"/>
  <c r="S17" i="63"/>
  <c r="Q17" i="63"/>
  <c r="O19" i="60"/>
  <c r="T19" i="60"/>
  <c r="N19" i="60"/>
  <c r="P19" i="60"/>
  <c r="N66" i="58"/>
  <c r="P66" i="58"/>
  <c r="T66" i="58"/>
  <c r="O66" i="58"/>
  <c r="P181" i="56"/>
  <c r="T181" i="56"/>
  <c r="O181" i="56"/>
  <c r="N181" i="56"/>
  <c r="T112" i="63"/>
  <c r="O112" i="63"/>
  <c r="P112" i="63"/>
  <c r="N112" i="63"/>
  <c r="S56" i="63"/>
  <c r="Q56" i="63"/>
  <c r="R56" i="63"/>
  <c r="Q178" i="56"/>
  <c r="S178" i="56"/>
  <c r="R178" i="56"/>
  <c r="P6" i="59"/>
  <c r="N6" i="59"/>
  <c r="T6" i="59"/>
  <c r="O6" i="59"/>
  <c r="O128" i="62"/>
  <c r="N128" i="62"/>
  <c r="T128" i="62"/>
  <c r="P128" i="62"/>
  <c r="S118" i="56"/>
  <c r="Q118" i="56"/>
  <c r="R118" i="56"/>
  <c r="N30" i="62"/>
  <c r="O30" i="62"/>
  <c r="T30" i="62"/>
  <c r="P30" i="62"/>
  <c r="R11" i="63"/>
  <c r="Q11" i="63"/>
  <c r="S11" i="63"/>
  <c r="Q102" i="59"/>
  <c r="S102" i="59"/>
  <c r="R102" i="59"/>
  <c r="N15" i="63"/>
  <c r="T15" i="63"/>
  <c r="O15" i="63"/>
  <c r="P15" i="63"/>
  <c r="N150" i="61"/>
  <c r="T150" i="61"/>
  <c r="P150" i="61"/>
  <c r="O150" i="61"/>
  <c r="R52" i="61"/>
  <c r="S52" i="61"/>
  <c r="Q52" i="61"/>
  <c r="T71" i="56"/>
  <c r="O71" i="56"/>
  <c r="P71" i="56"/>
  <c r="N71" i="56"/>
  <c r="R190" i="56"/>
  <c r="S190" i="56"/>
  <c r="Q190" i="56"/>
  <c r="Q8" i="62"/>
  <c r="S8" i="62"/>
  <c r="R8" i="62"/>
  <c r="N10" i="62"/>
  <c r="O10" i="62"/>
  <c r="P10" i="62"/>
  <c r="T10" i="62"/>
  <c r="N54" i="62"/>
  <c r="O54" i="62"/>
  <c r="T54" i="62"/>
  <c r="P54" i="62"/>
  <c r="S45" i="61"/>
  <c r="R45" i="61"/>
  <c r="Q45" i="61"/>
  <c r="S28" i="55"/>
  <c r="R28" i="55"/>
  <c r="Q28" i="55"/>
  <c r="O53" i="62"/>
  <c r="T53" i="62"/>
  <c r="N53" i="62"/>
  <c r="P53" i="62"/>
  <c r="T86" i="62"/>
  <c r="P86" i="62"/>
  <c r="O86" i="62"/>
  <c r="N86" i="62"/>
  <c r="R31" i="55"/>
  <c r="Q31" i="55"/>
  <c r="S31" i="55"/>
  <c r="N4" i="54"/>
  <c r="T4" i="54"/>
  <c r="P4" i="54"/>
  <c r="O4" i="54"/>
  <c r="Q136" i="61"/>
  <c r="R136" i="61"/>
  <c r="S136" i="61"/>
  <c r="N149" i="61"/>
  <c r="O149" i="61"/>
  <c r="P149" i="61"/>
  <c r="T149" i="61"/>
  <c r="P97" i="59"/>
  <c r="N97" i="59"/>
  <c r="T97" i="59"/>
  <c r="O97" i="59"/>
  <c r="Q34" i="61"/>
  <c r="S34" i="61"/>
  <c r="R34" i="61"/>
  <c r="O45" i="62"/>
  <c r="N45" i="62"/>
  <c r="T45" i="62"/>
  <c r="P45" i="62"/>
  <c r="O168" i="56"/>
  <c r="T168" i="56"/>
  <c r="N168" i="56"/>
  <c r="P168" i="56"/>
  <c r="P96" i="59"/>
  <c r="O96" i="59"/>
  <c r="N96" i="59"/>
  <c r="T96" i="59"/>
  <c r="S75" i="56"/>
  <c r="R75" i="56"/>
  <c r="Q75" i="56"/>
  <c r="R15" i="60"/>
  <c r="S15" i="60"/>
  <c r="Q15" i="60"/>
  <c r="P119" i="61"/>
  <c r="N119" i="61"/>
  <c r="O119" i="61"/>
  <c r="T119" i="61"/>
  <c r="Q29" i="63"/>
  <c r="S29" i="63"/>
  <c r="R29" i="63"/>
  <c r="R31" i="56"/>
  <c r="S31" i="56"/>
  <c r="Q31" i="56"/>
  <c r="O117" i="59"/>
  <c r="P117" i="59"/>
  <c r="T117" i="59"/>
  <c r="N117" i="59"/>
  <c r="P12" i="65"/>
  <c r="T12" i="65"/>
  <c r="N12" i="65"/>
  <c r="O12" i="65"/>
  <c r="R199" i="61"/>
  <c r="Q199" i="61"/>
  <c r="S199" i="61"/>
  <c r="R198" i="61"/>
  <c r="Q198" i="61"/>
  <c r="S198" i="61"/>
  <c r="T22" i="60"/>
  <c r="N22" i="60"/>
  <c r="O22" i="60"/>
  <c r="P22" i="60"/>
  <c r="T5" i="63"/>
  <c r="P5" i="63"/>
  <c r="O5" i="63"/>
  <c r="N5" i="63"/>
  <c r="T29" i="58"/>
  <c r="N29" i="58"/>
  <c r="P29" i="58"/>
  <c r="O29" i="58"/>
  <c r="S11" i="60"/>
  <c r="R11" i="60"/>
  <c r="Q11" i="60"/>
  <c r="S5" i="56"/>
  <c r="Q5" i="56"/>
  <c r="R5" i="56"/>
  <c r="O39" i="56"/>
  <c r="T39" i="56"/>
  <c r="P39" i="56"/>
  <c r="N39" i="56"/>
  <c r="O37" i="56"/>
  <c r="T37" i="56"/>
  <c r="P37" i="56"/>
  <c r="N37" i="56"/>
  <c r="S120" i="63"/>
  <c r="Q120" i="63"/>
  <c r="R120" i="63"/>
  <c r="T123" i="63"/>
  <c r="O123" i="63"/>
  <c r="P123" i="63"/>
  <c r="N123" i="63"/>
  <c r="S21" i="59"/>
  <c r="R21" i="59"/>
  <c r="Q21" i="59"/>
  <c r="R87" i="62"/>
  <c r="Q87" i="62"/>
  <c r="S87" i="62"/>
  <c r="T63" i="56"/>
  <c r="O63" i="56"/>
  <c r="P63" i="56"/>
  <c r="N63" i="56"/>
  <c r="Q17" i="60"/>
  <c r="S17" i="60"/>
  <c r="R17" i="60"/>
  <c r="P6" i="56"/>
  <c r="O6" i="56"/>
  <c r="T6" i="56"/>
  <c r="N6" i="56"/>
  <c r="Q61" i="63"/>
  <c r="R61" i="63"/>
  <c r="S61" i="63"/>
  <c r="T133" i="63"/>
  <c r="O133" i="63"/>
  <c r="P133" i="63"/>
  <c r="N133" i="63"/>
  <c r="N4" i="56"/>
  <c r="P4" i="56"/>
  <c r="T4" i="56"/>
  <c r="O4" i="56"/>
  <c r="S70" i="55"/>
  <c r="Q70" i="55"/>
  <c r="R70" i="55"/>
  <c r="T147" i="61"/>
  <c r="P147" i="61"/>
  <c r="O147" i="61"/>
  <c r="N147" i="61"/>
  <c r="S66" i="59"/>
  <c r="R66" i="59"/>
  <c r="Q66" i="59"/>
  <c r="R48" i="56"/>
  <c r="Q48" i="56"/>
  <c r="S48" i="56"/>
  <c r="Q65" i="55"/>
  <c r="S65" i="55"/>
  <c r="R65" i="55"/>
  <c r="T18" i="63"/>
  <c r="O18" i="63"/>
  <c r="P18" i="63"/>
  <c r="N18" i="63"/>
  <c r="R58" i="61"/>
  <c r="S58" i="61"/>
  <c r="Q58" i="61"/>
  <c r="R173" i="61"/>
  <c r="Q173" i="61"/>
  <c r="S173" i="61"/>
  <c r="S33" i="59"/>
  <c r="R33" i="59"/>
  <c r="Q33" i="59"/>
  <c r="S138" i="63"/>
  <c r="Q138" i="63"/>
  <c r="R138" i="63"/>
  <c r="T29" i="55"/>
  <c r="N29" i="55"/>
  <c r="O29" i="55"/>
  <c r="P29" i="55"/>
  <c r="T15" i="56"/>
  <c r="O15" i="56"/>
  <c r="N15" i="56"/>
  <c r="P15" i="56"/>
  <c r="S86" i="62"/>
  <c r="R86" i="62"/>
  <c r="Q86" i="62"/>
  <c r="P121" i="63"/>
  <c r="N121" i="63"/>
  <c r="T121" i="63"/>
  <c r="O121" i="63"/>
  <c r="S19" i="62"/>
  <c r="R19" i="62"/>
  <c r="Q19" i="62"/>
  <c r="Q2" i="63"/>
  <c r="R2" i="63"/>
  <c r="S2" i="63"/>
  <c r="S63" i="59"/>
  <c r="Q63" i="59"/>
  <c r="R63" i="59"/>
  <c r="Q49" i="63"/>
  <c r="R49" i="63"/>
  <c r="S49" i="63"/>
  <c r="R20" i="63"/>
  <c r="S20" i="63"/>
  <c r="Q20" i="63"/>
  <c r="P84" i="56"/>
  <c r="N84" i="56"/>
  <c r="T84" i="56"/>
  <c r="O84" i="56"/>
  <c r="N58" i="62"/>
  <c r="O58" i="62"/>
  <c r="P58" i="62"/>
  <c r="T58" i="62"/>
  <c r="Q24" i="56"/>
  <c r="R24" i="56"/>
  <c r="S24" i="56"/>
  <c r="O59" i="58"/>
  <c r="T59" i="58"/>
  <c r="P59" i="58"/>
  <c r="N59" i="58"/>
  <c r="S45" i="56"/>
  <c r="R45" i="56"/>
  <c r="Q45" i="56"/>
  <c r="P166" i="61"/>
  <c r="N166" i="61"/>
  <c r="O166" i="61"/>
  <c r="T166" i="61"/>
  <c r="S41" i="59"/>
  <c r="Q41" i="59"/>
  <c r="R41" i="59"/>
  <c r="S76" i="56"/>
  <c r="R76" i="56"/>
  <c r="Q76" i="56"/>
  <c r="N200" i="56"/>
  <c r="O200" i="56"/>
  <c r="T200" i="56"/>
  <c r="P200" i="56"/>
  <c r="S39" i="61"/>
  <c r="R39" i="61"/>
  <c r="Q39" i="61"/>
  <c r="P75" i="62"/>
  <c r="N75" i="62"/>
  <c r="T75" i="62"/>
  <c r="O75" i="62"/>
  <c r="R107" i="59"/>
  <c r="Q107" i="59"/>
  <c r="S107" i="59"/>
  <c r="S81" i="56"/>
  <c r="R81" i="56"/>
  <c r="Q81" i="56"/>
  <c r="R38" i="62"/>
  <c r="Q38" i="62"/>
  <c r="S38" i="62"/>
  <c r="R83" i="59"/>
  <c r="S83" i="59"/>
  <c r="Q83" i="59"/>
  <c r="O4" i="64"/>
  <c r="N4" i="64"/>
  <c r="T4" i="64"/>
  <c r="P4" i="64"/>
  <c r="R21" i="63"/>
  <c r="Q21" i="63"/>
  <c r="S21" i="63"/>
  <c r="Q52" i="55"/>
  <c r="R52" i="55"/>
  <c r="S52" i="55"/>
  <c r="T5" i="60"/>
  <c r="P5" i="60"/>
  <c r="O5" i="60"/>
  <c r="N5" i="60"/>
  <c r="S146" i="61"/>
  <c r="R146" i="61"/>
  <c r="Q146" i="61"/>
  <c r="T175" i="56"/>
  <c r="P175" i="56"/>
  <c r="O175" i="56"/>
  <c r="N175" i="56"/>
  <c r="R141" i="63"/>
  <c r="Q141" i="63"/>
  <c r="S141" i="63"/>
  <c r="Q5" i="65"/>
  <c r="R5" i="65"/>
  <c r="S5" i="65"/>
  <c r="S125" i="63"/>
  <c r="Q125" i="63"/>
  <c r="R125" i="63"/>
  <c r="T12" i="56"/>
  <c r="N12" i="56"/>
  <c r="O12" i="56"/>
  <c r="P12" i="56"/>
  <c r="S18" i="55"/>
  <c r="Q18" i="55"/>
  <c r="R18" i="55"/>
  <c r="N138" i="61"/>
  <c r="T138" i="61"/>
  <c r="O138" i="61"/>
  <c r="P138" i="61"/>
  <c r="Q55" i="55"/>
  <c r="R55" i="55"/>
  <c r="S55" i="55"/>
  <c r="S136" i="59"/>
  <c r="R136" i="59"/>
  <c r="Q136" i="59"/>
  <c r="R53" i="55"/>
  <c r="S53" i="55"/>
  <c r="Q53" i="55"/>
  <c r="T201" i="56"/>
  <c r="P201" i="56"/>
  <c r="N201" i="56"/>
  <c r="O201" i="56"/>
  <c r="N23" i="65"/>
  <c r="P23" i="65"/>
  <c r="O23" i="65"/>
  <c r="T23" i="65"/>
  <c r="T105" i="56"/>
  <c r="P105" i="56"/>
  <c r="N105" i="56"/>
  <c r="O105" i="56"/>
  <c r="T151" i="56"/>
  <c r="P151" i="56"/>
  <c r="N151" i="56"/>
  <c r="O151" i="56"/>
  <c r="T66" i="56"/>
  <c r="O66" i="56"/>
  <c r="P66" i="56"/>
  <c r="N66" i="56"/>
  <c r="O97" i="62"/>
  <c r="T97" i="62"/>
  <c r="P97" i="62"/>
  <c r="N97" i="62"/>
  <c r="T89" i="62"/>
  <c r="P89" i="62"/>
  <c r="O89" i="62"/>
  <c r="N89" i="62"/>
  <c r="R31" i="63"/>
  <c r="Q31" i="63"/>
  <c r="S31" i="63"/>
  <c r="O197" i="61"/>
  <c r="P197" i="61"/>
  <c r="N197" i="61"/>
  <c r="T197" i="61"/>
  <c r="S104" i="59"/>
  <c r="Q104" i="59"/>
  <c r="R104" i="59"/>
  <c r="O126" i="63"/>
  <c r="P126" i="63"/>
  <c r="T126" i="63"/>
  <c r="N126" i="63"/>
  <c r="R16" i="56"/>
  <c r="Q16" i="56"/>
  <c r="S16" i="56"/>
  <c r="O3" i="63"/>
  <c r="N3" i="63"/>
  <c r="P3" i="63"/>
  <c r="T3" i="63"/>
  <c r="R52" i="58"/>
  <c r="Q52" i="58"/>
  <c r="S52" i="58"/>
  <c r="T65" i="63"/>
  <c r="O65" i="63"/>
  <c r="N65" i="63"/>
  <c r="P65" i="63"/>
  <c r="Q12" i="55"/>
  <c r="S12" i="55"/>
  <c r="R12" i="55"/>
  <c r="R109" i="59"/>
  <c r="Q109" i="59"/>
  <c r="S109" i="59"/>
  <c r="P6" i="60"/>
  <c r="T6" i="60"/>
  <c r="N6" i="60"/>
  <c r="O6" i="60"/>
  <c r="O62" i="56"/>
  <c r="P62" i="56"/>
  <c r="T62" i="56"/>
  <c r="N62" i="56"/>
  <c r="T64" i="63"/>
  <c r="N64" i="63"/>
  <c r="P64" i="63"/>
  <c r="O64" i="63"/>
  <c r="R18" i="54"/>
  <c r="S18" i="54"/>
  <c r="Q18" i="54"/>
  <c r="R44" i="63"/>
  <c r="S44" i="63"/>
  <c r="Q44" i="63"/>
  <c r="T2" i="65"/>
  <c r="O2" i="65"/>
  <c r="N2" i="65"/>
  <c r="P2" i="65"/>
  <c r="N32" i="55"/>
  <c r="O32" i="55"/>
  <c r="P32" i="55"/>
  <c r="T32" i="55"/>
  <c r="R178" i="61"/>
  <c r="Q178" i="61"/>
  <c r="S178" i="61"/>
  <c r="T25" i="58"/>
  <c r="N25" i="58"/>
  <c r="O25" i="58"/>
  <c r="P25" i="58"/>
  <c r="P102" i="56"/>
  <c r="O102" i="56"/>
  <c r="N102" i="56"/>
  <c r="T102" i="56"/>
  <c r="T198" i="56"/>
  <c r="N198" i="56"/>
  <c r="O198" i="56"/>
  <c r="P198" i="56"/>
  <c r="R52" i="62"/>
  <c r="S52" i="62"/>
  <c r="Q52" i="62"/>
  <c r="O36" i="61"/>
  <c r="P36" i="61"/>
  <c r="N36" i="61"/>
  <c r="T36" i="61"/>
  <c r="Q23" i="59"/>
  <c r="S23" i="59"/>
  <c r="R23" i="59"/>
  <c r="O71" i="62"/>
  <c r="T71" i="62"/>
  <c r="P71" i="62"/>
  <c r="N71" i="62"/>
  <c r="P170" i="56"/>
  <c r="T170" i="56"/>
  <c r="O170" i="56"/>
  <c r="N170" i="56"/>
  <c r="Q103" i="59"/>
  <c r="S103" i="59"/>
  <c r="R103" i="59"/>
  <c r="S7" i="54"/>
  <c r="Q7" i="54"/>
  <c r="R7" i="54"/>
  <c r="T38" i="59"/>
  <c r="P38" i="59"/>
  <c r="O38" i="59"/>
  <c r="N38" i="59"/>
  <c r="O122" i="62"/>
  <c r="P122" i="62"/>
  <c r="T122" i="62"/>
  <c r="N122" i="62"/>
  <c r="P43" i="62"/>
  <c r="T43" i="62"/>
  <c r="N43" i="62"/>
  <c r="O43" i="62"/>
  <c r="N59" i="55"/>
  <c r="T59" i="55"/>
  <c r="O59" i="55"/>
  <c r="P59" i="55"/>
  <c r="T178" i="56"/>
  <c r="O178" i="56"/>
  <c r="P178" i="56"/>
  <c r="N178" i="56"/>
  <c r="S186" i="61"/>
  <c r="R186" i="61"/>
  <c r="Q186" i="61"/>
  <c r="T137" i="59"/>
  <c r="N137" i="59"/>
  <c r="P137" i="59"/>
  <c r="O137" i="59"/>
  <c r="P41" i="56"/>
  <c r="O41" i="56"/>
  <c r="T41" i="56"/>
  <c r="N41" i="56"/>
  <c r="S94" i="56"/>
  <c r="R94" i="56"/>
  <c r="Q94" i="56"/>
  <c r="Q18" i="59"/>
  <c r="R18" i="59"/>
  <c r="S18" i="59"/>
  <c r="N64" i="59"/>
  <c r="P64" i="59"/>
  <c r="T64" i="59"/>
  <c r="O64" i="59"/>
  <c r="S198" i="56"/>
  <c r="Q198" i="56"/>
  <c r="R198" i="56"/>
  <c r="P65" i="62"/>
  <c r="T65" i="62"/>
  <c r="O65" i="62"/>
  <c r="N65" i="62"/>
  <c r="S36" i="61"/>
  <c r="R36" i="61"/>
  <c r="Q36" i="61"/>
  <c r="S98" i="62"/>
  <c r="Q98" i="62"/>
  <c r="R98" i="62"/>
  <c r="S82" i="62"/>
  <c r="R82" i="62"/>
  <c r="Q82" i="62"/>
  <c r="S60" i="62"/>
  <c r="R60" i="62"/>
  <c r="Q60" i="62"/>
  <c r="T14" i="56"/>
  <c r="P14" i="56"/>
  <c r="N14" i="56"/>
  <c r="O14" i="56"/>
  <c r="S6" i="58"/>
  <c r="R6" i="58"/>
  <c r="Q6" i="58"/>
  <c r="T16" i="60"/>
  <c r="P16" i="60"/>
  <c r="O16" i="60"/>
  <c r="N16" i="60"/>
  <c r="N109" i="59"/>
  <c r="O109" i="59"/>
  <c r="T109" i="59"/>
  <c r="P109" i="59"/>
  <c r="S81" i="62"/>
  <c r="R81" i="62"/>
  <c r="Q81" i="62"/>
  <c r="S123" i="63"/>
  <c r="R123" i="63"/>
  <c r="Q123" i="63"/>
  <c r="T94" i="56"/>
  <c r="P94" i="56"/>
  <c r="N94" i="56"/>
  <c r="O94" i="56"/>
  <c r="T17" i="62"/>
  <c r="N17" i="62"/>
  <c r="P17" i="62"/>
  <c r="O17" i="62"/>
  <c r="T105" i="59"/>
  <c r="N105" i="59"/>
  <c r="P105" i="59"/>
  <c r="O105" i="59"/>
  <c r="O183" i="61"/>
  <c r="P183" i="61"/>
  <c r="N183" i="61"/>
  <c r="T183" i="61"/>
  <c r="O69" i="59"/>
  <c r="T69" i="59"/>
  <c r="P69" i="59"/>
  <c r="N69" i="59"/>
  <c r="O160" i="56"/>
  <c r="P160" i="56"/>
  <c r="T160" i="56"/>
  <c r="N160" i="56"/>
  <c r="R119" i="63"/>
  <c r="S119" i="63"/>
  <c r="Q119" i="63"/>
  <c r="Q24" i="59"/>
  <c r="R24" i="59"/>
  <c r="S24" i="59"/>
  <c r="Q66" i="56"/>
  <c r="S66" i="56"/>
  <c r="R66" i="56"/>
  <c r="O162" i="61"/>
  <c r="N162" i="61"/>
  <c r="T162" i="61"/>
  <c r="P162" i="61"/>
  <c r="O53" i="58"/>
  <c r="T53" i="58"/>
  <c r="N53" i="58"/>
  <c r="P53" i="58"/>
  <c r="Q11" i="58"/>
  <c r="S11" i="58"/>
  <c r="R11" i="58"/>
  <c r="R130" i="63"/>
  <c r="Q130" i="63"/>
  <c r="S130" i="63"/>
  <c r="P32" i="58"/>
  <c r="N32" i="58"/>
  <c r="O32" i="58"/>
  <c r="T32" i="58"/>
  <c r="O60" i="62"/>
  <c r="P60" i="62"/>
  <c r="N60" i="62"/>
  <c r="T60" i="62"/>
  <c r="O192" i="61"/>
  <c r="P192" i="61"/>
  <c r="N192" i="61"/>
  <c r="T192" i="61"/>
  <c r="T131" i="62"/>
  <c r="P131" i="62"/>
  <c r="N131" i="62"/>
  <c r="O131" i="62"/>
  <c r="O99" i="56"/>
  <c r="N99" i="56"/>
  <c r="P99" i="56"/>
  <c r="T99" i="56"/>
  <c r="Q30" i="62"/>
  <c r="R30" i="62"/>
  <c r="S30" i="62"/>
  <c r="S47" i="59"/>
  <c r="Q47" i="59"/>
  <c r="R47" i="59"/>
  <c r="O101" i="63"/>
  <c r="T101" i="63"/>
  <c r="N101" i="63"/>
  <c r="P101" i="63"/>
  <c r="Q27" i="55"/>
  <c r="R27" i="55"/>
  <c r="S27" i="55"/>
  <c r="T124" i="59"/>
  <c r="O124" i="59"/>
  <c r="P124" i="59"/>
  <c r="N124" i="59"/>
  <c r="N49" i="61"/>
  <c r="P49" i="61"/>
  <c r="O49" i="61"/>
  <c r="T49" i="61"/>
  <c r="N8" i="59"/>
  <c r="T8" i="59"/>
  <c r="P8" i="59"/>
  <c r="O8" i="59"/>
  <c r="N48" i="59"/>
  <c r="T48" i="59"/>
  <c r="O48" i="59"/>
  <c r="P48" i="59"/>
  <c r="Q92" i="62"/>
  <c r="S92" i="62"/>
  <c r="R92" i="62"/>
  <c r="O138" i="63"/>
  <c r="P138" i="63"/>
  <c r="N138" i="63"/>
  <c r="T138" i="63"/>
  <c r="R177" i="56"/>
  <c r="S177" i="56"/>
  <c r="Q177" i="56"/>
  <c r="Q74" i="63"/>
  <c r="S74" i="63"/>
  <c r="R74" i="63"/>
  <c r="R42" i="59"/>
  <c r="Q42" i="59"/>
  <c r="S42" i="59"/>
  <c r="R8" i="65"/>
  <c r="Q8" i="65"/>
  <c r="S8" i="65"/>
  <c r="O83" i="56"/>
  <c r="P83" i="56"/>
  <c r="T83" i="56"/>
  <c r="N83" i="56"/>
  <c r="Q7" i="60"/>
  <c r="R7" i="60"/>
  <c r="S7" i="60"/>
  <c r="N66" i="62"/>
  <c r="O66" i="62"/>
  <c r="P66" i="62"/>
  <c r="T66" i="62"/>
  <c r="R123" i="59"/>
  <c r="S123" i="59"/>
  <c r="Q123" i="59"/>
  <c r="R25" i="55"/>
  <c r="Q25" i="55"/>
  <c r="S25" i="55"/>
  <c r="R36" i="55"/>
  <c r="Q36" i="55"/>
  <c r="S36" i="55"/>
  <c r="R71" i="62"/>
  <c r="S71" i="62"/>
  <c r="Q71" i="62"/>
  <c r="S172" i="56"/>
  <c r="R172" i="56"/>
  <c r="Q172" i="56"/>
  <c r="S134" i="63"/>
  <c r="R134" i="63"/>
  <c r="Q134" i="63"/>
  <c r="T2" i="59"/>
  <c r="N2" i="59"/>
  <c r="O2" i="59"/>
  <c r="P2" i="59"/>
  <c r="R58" i="63"/>
  <c r="Q58" i="63"/>
  <c r="S58" i="63"/>
  <c r="R99" i="56"/>
  <c r="S99" i="56"/>
  <c r="Q99" i="56"/>
  <c r="Q3" i="59"/>
  <c r="R3" i="59"/>
  <c r="S3" i="59"/>
  <c r="P51" i="56"/>
  <c r="O51" i="56"/>
  <c r="T51" i="56"/>
  <c r="N51" i="56"/>
  <c r="Q22" i="56"/>
  <c r="S22" i="56"/>
  <c r="R22" i="56"/>
  <c r="P39" i="63"/>
  <c r="O39" i="63"/>
  <c r="T39" i="63"/>
  <c r="N39" i="63"/>
  <c r="S174" i="61"/>
  <c r="Q174" i="61"/>
  <c r="R174" i="61"/>
  <c r="N59" i="59"/>
  <c r="P59" i="59"/>
  <c r="T59" i="59"/>
  <c r="O59" i="59"/>
  <c r="R69" i="56"/>
  <c r="S69" i="56"/>
  <c r="Q69" i="56"/>
  <c r="Q11" i="62"/>
  <c r="S11" i="62"/>
  <c r="R11" i="62"/>
  <c r="S92" i="56"/>
  <c r="R92" i="56"/>
  <c r="Q92" i="56"/>
  <c r="S103" i="56"/>
  <c r="R103" i="56"/>
  <c r="Q103" i="56"/>
  <c r="Q55" i="63"/>
  <c r="S55" i="63"/>
  <c r="R55" i="63"/>
  <c r="S3" i="54"/>
  <c r="Q3" i="54"/>
  <c r="R3" i="54"/>
  <c r="P70" i="55"/>
  <c r="T70" i="55"/>
  <c r="N70" i="55"/>
  <c r="O70" i="55"/>
  <c r="R59" i="61"/>
  <c r="Q59" i="61"/>
  <c r="S59" i="61"/>
  <c r="S191" i="61"/>
  <c r="R191" i="61"/>
  <c r="Q191" i="61"/>
  <c r="S116" i="63"/>
  <c r="Q116" i="63"/>
  <c r="R116" i="63"/>
  <c r="T167" i="56"/>
  <c r="P167" i="56"/>
  <c r="O167" i="56"/>
  <c r="N167" i="56"/>
  <c r="O56" i="63"/>
  <c r="P56" i="63"/>
  <c r="T56" i="63"/>
  <c r="N56" i="63"/>
  <c r="R166" i="56"/>
  <c r="Q166" i="56"/>
  <c r="S166" i="56"/>
  <c r="P111" i="63"/>
  <c r="T111" i="63"/>
  <c r="N111" i="63"/>
  <c r="O111" i="63"/>
  <c r="T183" i="56"/>
  <c r="N183" i="56"/>
  <c r="P183" i="56"/>
  <c r="O183" i="56"/>
  <c r="P22" i="55"/>
  <c r="N22" i="55"/>
  <c r="T22" i="55"/>
  <c r="O22" i="55"/>
  <c r="R6" i="65"/>
  <c r="Q6" i="65"/>
  <c r="S6" i="65"/>
  <c r="O163" i="61"/>
  <c r="T163" i="61"/>
  <c r="N163" i="61"/>
  <c r="P163" i="61"/>
  <c r="Q127" i="59"/>
  <c r="R127" i="59"/>
  <c r="S127" i="59"/>
  <c r="P91" i="56"/>
  <c r="O91" i="56"/>
  <c r="N91" i="56"/>
  <c r="T91" i="56"/>
  <c r="R23" i="54"/>
  <c r="S23" i="54"/>
  <c r="Q23" i="54"/>
  <c r="Q90" i="62"/>
  <c r="R90" i="62"/>
  <c r="S90" i="62"/>
  <c r="N127" i="62"/>
  <c r="T127" i="62"/>
  <c r="P127" i="62"/>
  <c r="O127" i="62"/>
  <c r="N28" i="61"/>
  <c r="P28" i="61"/>
  <c r="T28" i="61"/>
  <c r="O28" i="61"/>
  <c r="Q185" i="56"/>
  <c r="S185" i="56"/>
  <c r="R185" i="56"/>
  <c r="Q107" i="63"/>
  <c r="S107" i="63"/>
  <c r="R107" i="63"/>
  <c r="O91" i="63"/>
  <c r="P91" i="63"/>
  <c r="N91" i="63"/>
  <c r="T91" i="63"/>
  <c r="N129" i="63"/>
  <c r="O129" i="63"/>
  <c r="P129" i="63"/>
  <c r="T129" i="63"/>
  <c r="N23" i="58"/>
  <c r="O23" i="58"/>
  <c r="T23" i="58"/>
  <c r="P23" i="58"/>
  <c r="O106" i="59"/>
  <c r="T106" i="59"/>
  <c r="N106" i="59"/>
  <c r="P106" i="59"/>
  <c r="S29" i="61"/>
  <c r="Q29" i="61"/>
  <c r="R29" i="61"/>
  <c r="S36" i="63"/>
  <c r="Q36" i="63"/>
  <c r="R36" i="63"/>
  <c r="P22" i="56"/>
  <c r="N22" i="56"/>
  <c r="T22" i="56"/>
  <c r="O22" i="56"/>
  <c r="O63" i="58"/>
  <c r="N63" i="58"/>
  <c r="P63" i="58"/>
  <c r="T63" i="58"/>
  <c r="O3" i="55"/>
  <c r="P3" i="55"/>
  <c r="N3" i="55"/>
  <c r="T3" i="55"/>
  <c r="N42" i="56"/>
  <c r="T42" i="56"/>
  <c r="O42" i="56"/>
  <c r="P42" i="56"/>
  <c r="P39" i="59"/>
  <c r="N39" i="59"/>
  <c r="T39" i="59"/>
  <c r="O39" i="59"/>
  <c r="O15" i="55"/>
  <c r="N15" i="55"/>
  <c r="P15" i="55"/>
  <c r="T15" i="55"/>
  <c r="N10" i="60"/>
  <c r="O10" i="60"/>
  <c r="T10" i="60"/>
  <c r="P10" i="60"/>
  <c r="P117" i="63"/>
  <c r="T117" i="63"/>
  <c r="O117" i="63"/>
  <c r="N117" i="63"/>
  <c r="R46" i="61"/>
  <c r="S46" i="61"/>
  <c r="Q46" i="61"/>
  <c r="R81" i="63"/>
  <c r="Q81" i="63"/>
  <c r="S81" i="63"/>
  <c r="O36" i="56"/>
  <c r="T36" i="56"/>
  <c r="N36" i="56"/>
  <c r="P36" i="56"/>
  <c r="N136" i="63"/>
  <c r="P136" i="63"/>
  <c r="T136" i="63"/>
  <c r="O136" i="63"/>
  <c r="N85" i="62"/>
  <c r="O85" i="62"/>
  <c r="P85" i="62"/>
  <c r="T85" i="62"/>
  <c r="Q150" i="61"/>
  <c r="R150" i="61"/>
  <c r="S150" i="61"/>
  <c r="S51" i="56"/>
  <c r="R51" i="56"/>
  <c r="Q51" i="56"/>
  <c r="N2" i="55"/>
  <c r="P2" i="55"/>
  <c r="O2" i="55"/>
  <c r="T2" i="55"/>
  <c r="Q152" i="56"/>
  <c r="S152" i="56"/>
  <c r="R152" i="56"/>
  <c r="Q24" i="63"/>
  <c r="S24" i="63"/>
  <c r="R24" i="63"/>
  <c r="P81" i="62"/>
  <c r="N81" i="62"/>
  <c r="O81" i="62"/>
  <c r="T81" i="62"/>
  <c r="O86" i="63"/>
  <c r="T86" i="63"/>
  <c r="N86" i="63"/>
  <c r="P86" i="63"/>
  <c r="P104" i="56"/>
  <c r="T104" i="56"/>
  <c r="O104" i="56"/>
  <c r="N104" i="56"/>
  <c r="R137" i="63"/>
  <c r="Q137" i="63"/>
  <c r="S137" i="63"/>
  <c r="O46" i="56"/>
  <c r="T46" i="56"/>
  <c r="N46" i="56"/>
  <c r="P46" i="56"/>
  <c r="S115" i="63"/>
  <c r="R115" i="63"/>
  <c r="Q115" i="63"/>
  <c r="N107" i="56"/>
  <c r="P107" i="56"/>
  <c r="T107" i="56"/>
  <c r="O107" i="56"/>
  <c r="P119" i="56"/>
  <c r="T119" i="56"/>
  <c r="O119" i="56"/>
  <c r="N119" i="56"/>
  <c r="P26" i="62"/>
  <c r="N26" i="62"/>
  <c r="T26" i="62"/>
  <c r="O26" i="62"/>
  <c r="P29" i="62"/>
  <c r="N29" i="62"/>
  <c r="T29" i="62"/>
  <c r="O29" i="62"/>
  <c r="S4" i="63"/>
  <c r="Q4" i="63"/>
  <c r="R4" i="63"/>
  <c r="N39" i="61"/>
  <c r="T39" i="61"/>
  <c r="O39" i="61"/>
  <c r="P39" i="61"/>
  <c r="N107" i="63"/>
  <c r="O107" i="63"/>
  <c r="P107" i="63"/>
  <c r="T107" i="63"/>
  <c r="T29" i="56"/>
  <c r="P29" i="56"/>
  <c r="N29" i="56"/>
  <c r="O29" i="56"/>
  <c r="O95" i="59"/>
  <c r="P95" i="59"/>
  <c r="T95" i="59"/>
  <c r="N95" i="59"/>
  <c r="R78" i="63"/>
  <c r="Q78" i="63"/>
  <c r="S78" i="63"/>
  <c r="S111" i="59"/>
  <c r="Q111" i="59"/>
  <c r="R111" i="59"/>
  <c r="S55" i="62"/>
  <c r="Q55" i="62"/>
  <c r="R55" i="62"/>
  <c r="S59" i="59"/>
  <c r="R59" i="59"/>
  <c r="Q59" i="59"/>
  <c r="P36" i="62"/>
  <c r="N36" i="62"/>
  <c r="T36" i="62"/>
  <c r="O36" i="62"/>
  <c r="O19" i="65"/>
  <c r="N19" i="65"/>
  <c r="P19" i="65"/>
  <c r="T19" i="65"/>
  <c r="Q10" i="54"/>
  <c r="R10" i="54"/>
  <c r="S10" i="54"/>
  <c r="R13" i="65"/>
  <c r="S13" i="65"/>
  <c r="Q13" i="65"/>
  <c r="N128" i="59"/>
  <c r="P128" i="59"/>
  <c r="O128" i="59"/>
  <c r="T128" i="59"/>
  <c r="R10" i="62"/>
  <c r="Q10" i="62"/>
  <c r="S10" i="62"/>
  <c r="S179" i="56"/>
  <c r="Q179" i="56"/>
  <c r="R179" i="56"/>
  <c r="S119" i="59"/>
  <c r="Q119" i="59"/>
  <c r="R119" i="59"/>
  <c r="Q101" i="56"/>
  <c r="S101" i="56"/>
  <c r="R101" i="56"/>
  <c r="P6" i="63"/>
  <c r="T6" i="63"/>
  <c r="N6" i="63"/>
  <c r="O6" i="63"/>
  <c r="T18" i="65"/>
  <c r="O18" i="65"/>
  <c r="N18" i="65"/>
  <c r="P18" i="65"/>
  <c r="N4" i="65"/>
  <c r="O4" i="65"/>
  <c r="T4" i="65"/>
  <c r="P4" i="65"/>
  <c r="P31" i="61"/>
  <c r="N31" i="61"/>
  <c r="O31" i="61"/>
  <c r="T31" i="61"/>
  <c r="P196" i="61"/>
  <c r="N196" i="61"/>
  <c r="T196" i="61"/>
  <c r="O196" i="61"/>
  <c r="N67" i="63"/>
  <c r="P67" i="63"/>
  <c r="O67" i="63"/>
  <c r="T67" i="63"/>
  <c r="Q112" i="59"/>
  <c r="S112" i="59"/>
  <c r="R112" i="59"/>
  <c r="P15" i="62"/>
  <c r="O15" i="62"/>
  <c r="N15" i="62"/>
  <c r="T15" i="62"/>
  <c r="S142" i="61"/>
  <c r="R142" i="61"/>
  <c r="Q142" i="61"/>
  <c r="Q12" i="65"/>
  <c r="S12" i="65"/>
  <c r="R12" i="65"/>
  <c r="Q189" i="61"/>
  <c r="S189" i="61"/>
  <c r="R189" i="61"/>
  <c r="R20" i="56"/>
  <c r="Q20" i="56"/>
  <c r="S20" i="56"/>
  <c r="P123" i="62"/>
  <c r="T123" i="62"/>
  <c r="N123" i="62"/>
  <c r="O123" i="62"/>
  <c r="T57" i="58"/>
  <c r="O57" i="58"/>
  <c r="P57" i="58"/>
  <c r="N57" i="58"/>
  <c r="P61" i="58"/>
  <c r="O61" i="58"/>
  <c r="T61" i="58"/>
  <c r="N61" i="58"/>
  <c r="P13" i="62"/>
  <c r="T13" i="62"/>
  <c r="O13" i="62"/>
  <c r="N13" i="62"/>
  <c r="R47" i="62"/>
  <c r="Q47" i="62"/>
  <c r="S47" i="62"/>
  <c r="S34" i="56"/>
  <c r="Q34" i="56"/>
  <c r="R34" i="56"/>
  <c r="R40" i="55"/>
  <c r="S40" i="55"/>
  <c r="Q40" i="55"/>
  <c r="T38" i="56"/>
  <c r="P38" i="56"/>
  <c r="O38" i="56"/>
  <c r="N38" i="56"/>
  <c r="P126" i="62"/>
  <c r="N126" i="62"/>
  <c r="T126" i="62"/>
  <c r="O126" i="62"/>
  <c r="N6" i="54"/>
  <c r="T6" i="54"/>
  <c r="O6" i="54"/>
  <c r="P6" i="54"/>
  <c r="S133" i="63"/>
  <c r="R133" i="63"/>
  <c r="Q133" i="63"/>
  <c r="Q62" i="61"/>
  <c r="S62" i="61"/>
  <c r="R62" i="61"/>
  <c r="S25" i="58"/>
  <c r="Q25" i="58"/>
  <c r="R25" i="58"/>
  <c r="P160" i="61"/>
  <c r="N160" i="61"/>
  <c r="T160" i="61"/>
  <c r="O160" i="61"/>
  <c r="N80" i="62"/>
  <c r="O80" i="62"/>
  <c r="P80" i="62"/>
  <c r="T80" i="62"/>
  <c r="T171" i="61"/>
  <c r="N171" i="61"/>
  <c r="O171" i="61"/>
  <c r="P171" i="61"/>
  <c r="S151" i="61"/>
  <c r="R151" i="61"/>
  <c r="Q151" i="61"/>
  <c r="T33" i="59"/>
  <c r="O33" i="59"/>
  <c r="N33" i="59"/>
  <c r="P33" i="59"/>
  <c r="P198" i="61"/>
  <c r="O198" i="61"/>
  <c r="T198" i="61"/>
  <c r="N198" i="61"/>
  <c r="N125" i="62"/>
  <c r="O125" i="62"/>
  <c r="T125" i="62"/>
  <c r="P125" i="62"/>
  <c r="T109" i="63"/>
  <c r="O109" i="63"/>
  <c r="N109" i="63"/>
  <c r="P109" i="63"/>
  <c r="R144" i="63"/>
  <c r="S144" i="63"/>
  <c r="Q144" i="63"/>
  <c r="R77" i="62"/>
  <c r="S77" i="62"/>
  <c r="Q77" i="62"/>
  <c r="T83" i="62"/>
  <c r="P83" i="62"/>
  <c r="O83" i="62"/>
  <c r="N83" i="62"/>
  <c r="Q32" i="56"/>
  <c r="R32" i="56"/>
  <c r="S32" i="56"/>
  <c r="Q110" i="63"/>
  <c r="R110" i="63"/>
  <c r="S110" i="63"/>
  <c r="P52" i="62"/>
  <c r="O52" i="62"/>
  <c r="N52" i="62"/>
  <c r="T52" i="62"/>
  <c r="Q159" i="56"/>
  <c r="S159" i="56"/>
  <c r="R159" i="56"/>
  <c r="R187" i="61"/>
  <c r="Q187" i="61"/>
  <c r="S187" i="61"/>
  <c r="R32" i="63"/>
  <c r="Q32" i="63"/>
  <c r="S32" i="63"/>
  <c r="R99" i="59"/>
  <c r="S99" i="59"/>
  <c r="Q99" i="59"/>
  <c r="T163" i="56"/>
  <c r="O163" i="56"/>
  <c r="P163" i="56"/>
  <c r="N163" i="56"/>
  <c r="O55" i="61"/>
  <c r="P55" i="61"/>
  <c r="T55" i="61"/>
  <c r="N55" i="61"/>
  <c r="P127" i="61"/>
  <c r="O127" i="61"/>
  <c r="N127" i="61"/>
  <c r="T127" i="61"/>
  <c r="P28" i="59"/>
  <c r="N28" i="59"/>
  <c r="T28" i="59"/>
  <c r="O28" i="59"/>
  <c r="S19" i="55"/>
  <c r="R19" i="55"/>
  <c r="Q19" i="55"/>
  <c r="P16" i="58"/>
  <c r="O16" i="58"/>
  <c r="T16" i="58"/>
  <c r="N16" i="58"/>
  <c r="Q16" i="63"/>
  <c r="S16" i="63"/>
  <c r="R16" i="63"/>
  <c r="R53" i="63"/>
  <c r="Q53" i="63"/>
  <c r="S53" i="63"/>
  <c r="S9" i="60"/>
  <c r="Q9" i="60"/>
  <c r="R9" i="60"/>
  <c r="S4" i="61"/>
  <c r="R4" i="61"/>
  <c r="Q4" i="61"/>
  <c r="O65" i="56"/>
  <c r="P65" i="56"/>
  <c r="T65" i="56"/>
  <c r="N65" i="56"/>
  <c r="N53" i="55"/>
  <c r="T53" i="55"/>
  <c r="O53" i="55"/>
  <c r="P53" i="55"/>
  <c r="Q19" i="63"/>
  <c r="R19" i="63"/>
  <c r="S19" i="63"/>
  <c r="S70" i="59"/>
  <c r="R70" i="59"/>
  <c r="Q70" i="59"/>
  <c r="N73" i="62"/>
  <c r="O73" i="62"/>
  <c r="T73" i="62"/>
  <c r="P73" i="62"/>
  <c r="T53" i="59"/>
  <c r="N53" i="59"/>
  <c r="P53" i="59"/>
  <c r="O53" i="59"/>
  <c r="T36" i="58"/>
  <c r="P36" i="58"/>
  <c r="O36" i="58"/>
  <c r="N36" i="58"/>
  <c r="P188" i="61"/>
  <c r="O188" i="61"/>
  <c r="T188" i="61"/>
  <c r="N188" i="61"/>
  <c r="Q65" i="63"/>
  <c r="S65" i="63"/>
  <c r="R65" i="63"/>
  <c r="S70" i="56"/>
  <c r="Q70" i="56"/>
  <c r="R70" i="56"/>
  <c r="N17" i="65"/>
  <c r="T17" i="65"/>
  <c r="P17" i="65"/>
  <c r="O17" i="65"/>
  <c r="S14" i="65"/>
  <c r="R14" i="65"/>
  <c r="Q14" i="65"/>
  <c r="T199" i="56"/>
  <c r="N199" i="56"/>
  <c r="P199" i="56"/>
  <c r="O199" i="56"/>
  <c r="O177" i="56"/>
  <c r="T177" i="56"/>
  <c r="N177" i="56"/>
  <c r="P177" i="56"/>
  <c r="P19" i="59"/>
  <c r="N19" i="59"/>
  <c r="O19" i="59"/>
  <c r="T19" i="59"/>
  <c r="N55" i="58"/>
  <c r="T55" i="58"/>
  <c r="P55" i="58"/>
  <c r="O55" i="58"/>
  <c r="T103" i="63"/>
  <c r="O103" i="63"/>
  <c r="N103" i="63"/>
  <c r="P103" i="63"/>
  <c r="R99" i="62"/>
  <c r="S99" i="62"/>
  <c r="Q99" i="62"/>
  <c r="T38" i="55"/>
  <c r="N38" i="55"/>
  <c r="O38" i="55"/>
  <c r="P38" i="55"/>
  <c r="S49" i="61"/>
  <c r="Q49" i="61"/>
  <c r="R49" i="61"/>
  <c r="R145" i="61"/>
  <c r="Q145" i="61"/>
  <c r="S145" i="61"/>
  <c r="R100" i="63"/>
  <c r="S100" i="63"/>
  <c r="Q100" i="63"/>
  <c r="Q128" i="61"/>
  <c r="R128" i="61"/>
  <c r="S128" i="61"/>
  <c r="N33" i="58"/>
  <c r="P33" i="58"/>
  <c r="O33" i="58"/>
  <c r="T33" i="58"/>
  <c r="S15" i="59"/>
  <c r="R15" i="59"/>
  <c r="Q15" i="59"/>
  <c r="P144" i="61"/>
  <c r="T144" i="61"/>
  <c r="O144" i="61"/>
  <c r="N144" i="61"/>
  <c r="R189" i="56"/>
  <c r="Q189" i="56"/>
  <c r="S189" i="56"/>
  <c r="S159" i="61"/>
  <c r="R159" i="61"/>
  <c r="Q159" i="61"/>
  <c r="S27" i="58"/>
  <c r="Q27" i="58"/>
  <c r="R27" i="58"/>
  <c r="Q149" i="61"/>
  <c r="R149" i="61"/>
  <c r="S149" i="61"/>
  <c r="S164" i="56"/>
  <c r="Q164" i="56"/>
  <c r="R164" i="56"/>
  <c r="S196" i="61"/>
  <c r="R196" i="61"/>
  <c r="Q196" i="61"/>
  <c r="T2" i="63"/>
  <c r="N2" i="63"/>
  <c r="P2" i="63"/>
  <c r="O2" i="63"/>
  <c r="R44" i="59"/>
  <c r="S44" i="59"/>
  <c r="Q44" i="59"/>
  <c r="R188" i="61"/>
  <c r="Q188" i="61"/>
  <c r="S188" i="61"/>
  <c r="O47" i="61"/>
  <c r="P47" i="61"/>
  <c r="T47" i="61"/>
  <c r="N47" i="61"/>
  <c r="Q46" i="63"/>
  <c r="S46" i="63"/>
  <c r="R46" i="63"/>
  <c r="O93" i="63"/>
  <c r="T93" i="63"/>
  <c r="P93" i="63"/>
  <c r="N93" i="63"/>
  <c r="S8" i="58"/>
  <c r="R8" i="58"/>
  <c r="Q8" i="58"/>
  <c r="T18" i="58"/>
  <c r="O18" i="58"/>
  <c r="P18" i="58"/>
  <c r="N18" i="58"/>
  <c r="Q61" i="62"/>
  <c r="R61" i="62"/>
  <c r="S61" i="62"/>
  <c r="N66" i="63"/>
  <c r="O66" i="63"/>
  <c r="T66" i="63"/>
  <c r="P66" i="63"/>
  <c r="S41" i="62"/>
  <c r="R41" i="62"/>
  <c r="Q41" i="62"/>
  <c r="S123" i="61"/>
  <c r="Q123" i="61"/>
  <c r="R123" i="61"/>
  <c r="R118" i="63"/>
  <c r="S118" i="63"/>
  <c r="Q118" i="63"/>
  <c r="Q16" i="60"/>
  <c r="S16" i="60"/>
  <c r="R16" i="60"/>
  <c r="Q27" i="59"/>
  <c r="R27" i="59"/>
  <c r="S27" i="59"/>
  <c r="R156" i="56"/>
  <c r="Q156" i="56"/>
  <c r="S156" i="56"/>
  <c r="N196" i="56"/>
  <c r="T196" i="56"/>
  <c r="P196" i="56"/>
  <c r="O196" i="56"/>
  <c r="S138" i="59"/>
  <c r="R138" i="59"/>
  <c r="Q138" i="59"/>
  <c r="R81" i="59"/>
  <c r="Q81" i="59"/>
  <c r="S81" i="59"/>
  <c r="N58" i="61"/>
  <c r="P58" i="61"/>
  <c r="O58" i="61"/>
  <c r="T58" i="61"/>
  <c r="S75" i="62"/>
  <c r="R75" i="62"/>
  <c r="Q75" i="62"/>
  <c r="O16" i="56"/>
  <c r="P16" i="56"/>
  <c r="T16" i="56"/>
  <c r="N16" i="56"/>
  <c r="R56" i="55"/>
  <c r="Q56" i="55"/>
  <c r="S56" i="55"/>
  <c r="O68" i="59"/>
  <c r="T68" i="59"/>
  <c r="N68" i="59"/>
  <c r="P68" i="59"/>
  <c r="P2" i="64"/>
  <c r="O2" i="64"/>
  <c r="T2" i="64"/>
  <c r="N2" i="64"/>
  <c r="O43" i="59"/>
  <c r="P43" i="59"/>
  <c r="T43" i="59"/>
  <c r="N43" i="59"/>
  <c r="R21" i="62"/>
  <c r="S21" i="62"/>
  <c r="Q21" i="62"/>
  <c r="O173" i="61"/>
  <c r="N173" i="61"/>
  <c r="T173" i="61"/>
  <c r="P173" i="61"/>
  <c r="R71" i="55"/>
  <c r="Q71" i="55"/>
  <c r="S71" i="55"/>
  <c r="T20" i="60"/>
  <c r="N20" i="60"/>
  <c r="P20" i="60"/>
  <c r="O20" i="60"/>
  <c r="Q128" i="59"/>
  <c r="S128" i="59"/>
  <c r="R128" i="59"/>
  <c r="S2" i="61"/>
  <c r="R2" i="61"/>
  <c r="Q2" i="61"/>
  <c r="P98" i="59"/>
  <c r="N98" i="59"/>
  <c r="T98" i="59"/>
  <c r="O98" i="59"/>
  <c r="P54" i="58"/>
  <c r="O54" i="58"/>
  <c r="N54" i="58"/>
  <c r="T54" i="58"/>
  <c r="S137" i="62"/>
  <c r="R137" i="62"/>
  <c r="Q137" i="62"/>
  <c r="S57" i="56"/>
  <c r="R57" i="56"/>
  <c r="Q57" i="56"/>
  <c r="N34" i="62"/>
  <c r="O34" i="62"/>
  <c r="P34" i="62"/>
  <c r="T34" i="62"/>
  <c r="O135" i="63"/>
  <c r="N135" i="63"/>
  <c r="P135" i="63"/>
  <c r="T135" i="63"/>
  <c r="T51" i="62"/>
  <c r="P51" i="62"/>
  <c r="N51" i="62"/>
  <c r="O51" i="62"/>
  <c r="O38" i="61"/>
  <c r="N38" i="61"/>
  <c r="T38" i="61"/>
  <c r="P38" i="61"/>
  <c r="Q137" i="61"/>
  <c r="S137" i="61"/>
  <c r="R137" i="61"/>
  <c r="O8" i="58"/>
  <c r="N8" i="58"/>
  <c r="P8" i="58"/>
  <c r="T8" i="58"/>
  <c r="N50" i="61"/>
  <c r="T50" i="61"/>
  <c r="O50" i="61"/>
  <c r="P50" i="61"/>
  <c r="O5" i="62"/>
  <c r="T5" i="62"/>
  <c r="P5" i="62"/>
  <c r="N5" i="62"/>
  <c r="N21" i="63"/>
  <c r="T21" i="63"/>
  <c r="O21" i="63"/>
  <c r="P21" i="63"/>
  <c r="O78" i="63"/>
  <c r="N78" i="63"/>
  <c r="T78" i="63"/>
  <c r="P78" i="63"/>
  <c r="O9" i="56"/>
  <c r="N9" i="56"/>
  <c r="T9" i="56"/>
  <c r="P9" i="56"/>
  <c r="O102" i="63"/>
  <c r="P102" i="63"/>
  <c r="T102" i="63"/>
  <c r="N102" i="63"/>
  <c r="T194" i="61"/>
  <c r="O194" i="61"/>
  <c r="N194" i="61"/>
  <c r="P194" i="61"/>
  <c r="Q17" i="54"/>
  <c r="S17" i="54"/>
  <c r="R17" i="54"/>
  <c r="Q44" i="62"/>
  <c r="S44" i="62"/>
  <c r="R44" i="62"/>
  <c r="T19" i="58"/>
  <c r="O19" i="58"/>
  <c r="N19" i="58"/>
  <c r="P19" i="58"/>
  <c r="O108" i="63"/>
  <c r="T108" i="63"/>
  <c r="P108" i="63"/>
  <c r="N108" i="63"/>
  <c r="N90" i="56"/>
  <c r="P90" i="56"/>
  <c r="T90" i="56"/>
  <c r="O90" i="56"/>
  <c r="S62" i="56"/>
  <c r="R62" i="56"/>
  <c r="Q62" i="56"/>
  <c r="S93" i="63"/>
  <c r="Q93" i="63"/>
  <c r="R93" i="63"/>
  <c r="P16" i="59"/>
  <c r="T16" i="59"/>
  <c r="O16" i="59"/>
  <c r="N16" i="59"/>
  <c r="S37" i="61"/>
  <c r="R37" i="61"/>
  <c r="Q37" i="61"/>
  <c r="Q10" i="55"/>
  <c r="S10" i="55"/>
  <c r="R10" i="55"/>
  <c r="P74" i="59"/>
  <c r="N74" i="59"/>
  <c r="T74" i="59"/>
  <c r="O74" i="59"/>
  <c r="T21" i="55"/>
  <c r="O21" i="55"/>
  <c r="P21" i="55"/>
  <c r="N21" i="55"/>
  <c r="O88" i="62"/>
  <c r="P88" i="62"/>
  <c r="N88" i="62"/>
  <c r="T88" i="62"/>
  <c r="Q65" i="59"/>
  <c r="S65" i="59"/>
  <c r="R65" i="59"/>
  <c r="N87" i="63"/>
  <c r="P87" i="63"/>
  <c r="O87" i="63"/>
  <c r="T87" i="63"/>
  <c r="S80" i="56"/>
  <c r="R80" i="56"/>
  <c r="Q80" i="56"/>
  <c r="P147" i="63"/>
  <c r="N147" i="63"/>
  <c r="T147" i="63"/>
  <c r="O147" i="63"/>
  <c r="N5" i="65"/>
  <c r="O5" i="65"/>
  <c r="T5" i="65"/>
  <c r="P5" i="65"/>
  <c r="N126" i="61"/>
  <c r="P126" i="61"/>
  <c r="T126" i="61"/>
  <c r="O126" i="61"/>
  <c r="Q47" i="63"/>
  <c r="R47" i="63"/>
  <c r="S47" i="63"/>
  <c r="P57" i="56"/>
  <c r="N57" i="56"/>
  <c r="O57" i="56"/>
  <c r="T57" i="56"/>
  <c r="O23" i="62"/>
  <c r="T23" i="62"/>
  <c r="N23" i="62"/>
  <c r="P23" i="62"/>
  <c r="O130" i="62"/>
  <c r="P130" i="62"/>
  <c r="T130" i="62"/>
  <c r="N130" i="62"/>
  <c r="Q39" i="59"/>
  <c r="R39" i="59"/>
  <c r="S39" i="59"/>
  <c r="T129" i="61"/>
  <c r="P129" i="61"/>
  <c r="O129" i="61"/>
  <c r="N129" i="61"/>
  <c r="O145" i="63"/>
  <c r="T145" i="63"/>
  <c r="N145" i="63"/>
  <c r="P145" i="63"/>
  <c r="Q48" i="62"/>
  <c r="S48" i="62"/>
  <c r="R48" i="62"/>
  <c r="O32" i="56"/>
  <c r="T32" i="56"/>
  <c r="N32" i="56"/>
  <c r="P32" i="56"/>
  <c r="N68" i="63"/>
  <c r="P68" i="63"/>
  <c r="T68" i="63"/>
  <c r="O68" i="63"/>
  <c r="S146" i="63"/>
  <c r="Q146" i="63"/>
  <c r="R146" i="63"/>
  <c r="T9" i="64"/>
  <c r="P9" i="64"/>
  <c r="N9" i="64"/>
  <c r="O9" i="64"/>
  <c r="N106" i="63"/>
  <c r="O106" i="63"/>
  <c r="P106" i="63"/>
  <c r="T106" i="63"/>
  <c r="O27" i="62"/>
  <c r="T27" i="62"/>
  <c r="N27" i="62"/>
  <c r="P27" i="62"/>
  <c r="S36" i="59"/>
  <c r="Q36" i="59"/>
  <c r="R36" i="59"/>
  <c r="R20" i="55"/>
  <c r="Q20" i="55"/>
  <c r="S20" i="55"/>
  <c r="Q3" i="55"/>
  <c r="S3" i="55"/>
  <c r="R3" i="55"/>
  <c r="Q122" i="63"/>
  <c r="R122" i="63"/>
  <c r="S122" i="63"/>
  <c r="P24" i="55"/>
  <c r="O24" i="55"/>
  <c r="T24" i="55"/>
  <c r="N24" i="55"/>
  <c r="S98" i="59"/>
  <c r="Q98" i="59"/>
  <c r="R98" i="59"/>
  <c r="T140" i="63"/>
  <c r="N140" i="63"/>
  <c r="O140" i="63"/>
  <c r="P140" i="63"/>
  <c r="Q59" i="62"/>
  <c r="S59" i="62"/>
  <c r="R59" i="62"/>
  <c r="S29" i="55"/>
  <c r="R29" i="55"/>
  <c r="Q29" i="55"/>
  <c r="S10" i="58"/>
  <c r="R10" i="58"/>
  <c r="Q10" i="58"/>
  <c r="S113" i="63"/>
  <c r="Q113" i="63"/>
  <c r="R113" i="63"/>
  <c r="T141" i="61"/>
  <c r="N141" i="61"/>
  <c r="P141" i="61"/>
  <c r="O141" i="61"/>
  <c r="P132" i="62"/>
  <c r="N132" i="62"/>
  <c r="O132" i="62"/>
  <c r="T132" i="62"/>
  <c r="S124" i="63"/>
  <c r="R124" i="63"/>
  <c r="Q124" i="63"/>
  <c r="S53" i="62"/>
  <c r="Q53" i="62"/>
  <c r="R53" i="62"/>
  <c r="N152" i="61"/>
  <c r="T152" i="61"/>
  <c r="O152" i="61"/>
  <c r="P152" i="61"/>
  <c r="P11" i="65"/>
  <c r="T11" i="65"/>
  <c r="O11" i="65"/>
  <c r="N11" i="65"/>
  <c r="P61" i="59"/>
  <c r="T61" i="59"/>
  <c r="O61" i="59"/>
  <c r="N61" i="59"/>
  <c r="N79" i="59"/>
  <c r="T79" i="59"/>
  <c r="P79" i="59"/>
  <c r="O79" i="59"/>
  <c r="S87" i="56"/>
  <c r="Q87" i="56"/>
  <c r="R87" i="56"/>
  <c r="P28" i="58"/>
  <c r="O28" i="58"/>
  <c r="N28" i="58"/>
  <c r="T28" i="58"/>
  <c r="S26" i="61"/>
  <c r="Q26" i="61"/>
  <c r="R26" i="61"/>
  <c r="N31" i="55"/>
  <c r="P31" i="55"/>
  <c r="T31" i="55"/>
  <c r="O31" i="55"/>
  <c r="Q74" i="62"/>
  <c r="R74" i="62"/>
  <c r="S74" i="62"/>
  <c r="Q165" i="56"/>
  <c r="S165" i="56"/>
  <c r="R165" i="56"/>
  <c r="T42" i="63"/>
  <c r="N42" i="63"/>
  <c r="P42" i="63"/>
  <c r="O42" i="63"/>
  <c r="Q174" i="56"/>
  <c r="R174" i="56"/>
  <c r="S174" i="56"/>
  <c r="T51" i="63"/>
  <c r="N51" i="63"/>
  <c r="O51" i="63"/>
  <c r="P51" i="63"/>
  <c r="Q2" i="58"/>
  <c r="S2" i="58"/>
  <c r="R2" i="58"/>
  <c r="O24" i="56"/>
  <c r="T24" i="56"/>
  <c r="P24" i="56"/>
  <c r="N24" i="56"/>
  <c r="P11" i="58"/>
  <c r="O11" i="58"/>
  <c r="T11" i="58"/>
  <c r="N11" i="58"/>
  <c r="O35" i="61"/>
  <c r="T35" i="61"/>
  <c r="P35" i="61"/>
  <c r="N35" i="61"/>
  <c r="S94" i="63"/>
  <c r="Q94" i="63"/>
  <c r="R94" i="63"/>
  <c r="P24" i="62"/>
  <c r="N24" i="62"/>
  <c r="T24" i="62"/>
  <c r="O24" i="62"/>
  <c r="Q54" i="59"/>
  <c r="S54" i="59"/>
  <c r="R54" i="59"/>
  <c r="R40" i="63"/>
  <c r="S40" i="63"/>
  <c r="Q40" i="63"/>
  <c r="P39" i="55"/>
  <c r="N39" i="55"/>
  <c r="T39" i="55"/>
  <c r="O39" i="55"/>
  <c r="P17" i="59"/>
  <c r="T17" i="59"/>
  <c r="N17" i="59"/>
  <c r="O17" i="59"/>
  <c r="O29" i="59"/>
  <c r="T29" i="59"/>
  <c r="N29" i="59"/>
  <c r="P29" i="59"/>
  <c r="R33" i="55"/>
  <c r="Q33" i="55"/>
  <c r="S33" i="55"/>
  <c r="T120" i="59"/>
  <c r="O120" i="59"/>
  <c r="N120" i="59"/>
  <c r="P120" i="59"/>
  <c r="R77" i="56"/>
  <c r="S77" i="56"/>
  <c r="Q77" i="56"/>
  <c r="N45" i="59"/>
  <c r="P45" i="59"/>
  <c r="O45" i="59"/>
  <c r="T45" i="59"/>
  <c r="O18" i="59"/>
  <c r="P18" i="59"/>
  <c r="T18" i="59"/>
  <c r="N18" i="59"/>
  <c r="P186" i="56"/>
  <c r="O186" i="56"/>
  <c r="N186" i="56"/>
  <c r="T186" i="56"/>
  <c r="S173" i="56"/>
  <c r="R173" i="56"/>
  <c r="Q173" i="56"/>
  <c r="N118" i="56"/>
  <c r="T118" i="56"/>
  <c r="O118" i="56"/>
  <c r="P118" i="56"/>
  <c r="R79" i="59"/>
  <c r="S79" i="59"/>
  <c r="Q79" i="59"/>
  <c r="T31" i="58"/>
  <c r="O31" i="58"/>
  <c r="P31" i="58"/>
  <c r="N31" i="58"/>
  <c r="O130" i="63"/>
  <c r="N130" i="63"/>
  <c r="T130" i="63"/>
  <c r="P130" i="63"/>
  <c r="N4" i="61"/>
  <c r="P4" i="61"/>
  <c r="O4" i="61"/>
  <c r="T4" i="61"/>
  <c r="S72" i="63"/>
  <c r="R72" i="63"/>
  <c r="Q72" i="63"/>
  <c r="P40" i="55"/>
  <c r="O40" i="55"/>
  <c r="T40" i="55"/>
  <c r="N40" i="55"/>
  <c r="T110" i="63"/>
  <c r="P110" i="63"/>
  <c r="N110" i="63"/>
  <c r="O110" i="63"/>
  <c r="N44" i="62"/>
  <c r="O44" i="62"/>
  <c r="P44" i="62"/>
  <c r="T44" i="62"/>
  <c r="P86" i="56"/>
  <c r="O86" i="56"/>
  <c r="N86" i="56"/>
  <c r="T86" i="56"/>
  <c r="T120" i="61"/>
  <c r="N120" i="61"/>
  <c r="O120" i="61"/>
  <c r="P120" i="61"/>
  <c r="R22" i="59"/>
  <c r="S22" i="59"/>
  <c r="Q22" i="59"/>
  <c r="Q8" i="59"/>
  <c r="S8" i="59"/>
  <c r="R8" i="59"/>
  <c r="Q69" i="63"/>
  <c r="R69" i="63"/>
  <c r="S69" i="63"/>
  <c r="N52" i="63"/>
  <c r="P52" i="63"/>
  <c r="O52" i="63"/>
  <c r="T52" i="63"/>
  <c r="N24" i="63"/>
  <c r="T24" i="63"/>
  <c r="P24" i="63"/>
  <c r="O24" i="63"/>
  <c r="P63" i="62"/>
  <c r="N63" i="62"/>
  <c r="O63" i="62"/>
  <c r="T63" i="62"/>
  <c r="P41" i="59"/>
  <c r="T41" i="59"/>
  <c r="O41" i="59"/>
  <c r="N41" i="59"/>
  <c r="O12" i="58"/>
  <c r="N12" i="58"/>
  <c r="T12" i="58"/>
  <c r="P12" i="58"/>
  <c r="N39" i="62"/>
  <c r="T39" i="62"/>
  <c r="P39" i="62"/>
  <c r="O39" i="62"/>
  <c r="N96" i="62"/>
  <c r="O96" i="62"/>
  <c r="P96" i="62"/>
  <c r="T96" i="62"/>
  <c r="N63" i="63"/>
  <c r="P63" i="63"/>
  <c r="T63" i="63"/>
  <c r="O63" i="63"/>
  <c r="O20" i="62"/>
  <c r="P20" i="62"/>
  <c r="N20" i="62"/>
  <c r="T20" i="62"/>
  <c r="P45" i="61"/>
  <c r="T45" i="61"/>
  <c r="O45" i="61"/>
  <c r="N45" i="61"/>
  <c r="P132" i="63"/>
  <c r="O132" i="63"/>
  <c r="N132" i="63"/>
  <c r="T132" i="63"/>
  <c r="P57" i="63"/>
  <c r="T57" i="63"/>
  <c r="O57" i="63"/>
  <c r="N57" i="63"/>
  <c r="Q97" i="59"/>
  <c r="S97" i="59"/>
  <c r="R97" i="59"/>
  <c r="S67" i="62"/>
  <c r="R67" i="62"/>
  <c r="Q67" i="62"/>
  <c r="R3" i="60"/>
  <c r="Q3" i="60"/>
  <c r="S3" i="60"/>
  <c r="N59" i="63"/>
  <c r="P59" i="63"/>
  <c r="T59" i="63"/>
  <c r="O59" i="63"/>
  <c r="S58" i="58"/>
  <c r="R58" i="58"/>
  <c r="Q58" i="58"/>
  <c r="N97" i="63"/>
  <c r="P97" i="63"/>
  <c r="T97" i="63"/>
  <c r="O97" i="63"/>
  <c r="Q51" i="59"/>
  <c r="R51" i="59"/>
  <c r="S51" i="59"/>
  <c r="T50" i="62"/>
  <c r="N50" i="62"/>
  <c r="P50" i="62"/>
  <c r="O50" i="62"/>
  <c r="N155" i="56"/>
  <c r="T155" i="56"/>
  <c r="P155" i="56"/>
  <c r="O155" i="56"/>
  <c r="S77" i="59"/>
  <c r="R77" i="59"/>
  <c r="Q77" i="59"/>
  <c r="O34" i="63"/>
  <c r="P34" i="63"/>
  <c r="T34" i="63"/>
  <c r="N34" i="63"/>
  <c r="O86" i="59"/>
  <c r="T86" i="59"/>
  <c r="N86" i="59"/>
  <c r="P86" i="59"/>
  <c r="P10" i="63"/>
  <c r="N10" i="63"/>
  <c r="O10" i="63"/>
  <c r="T10" i="63"/>
  <c r="R120" i="56"/>
  <c r="S120" i="56"/>
  <c r="Q120" i="56"/>
  <c r="Q3" i="61"/>
  <c r="S3" i="61"/>
  <c r="R3" i="61"/>
  <c r="P71" i="55"/>
  <c r="N71" i="55"/>
  <c r="T71" i="55"/>
  <c r="O71" i="55"/>
  <c r="Q68" i="55"/>
  <c r="R68" i="55"/>
  <c r="S68" i="55"/>
  <c r="O13" i="59"/>
  <c r="N13" i="59"/>
  <c r="P13" i="59"/>
  <c r="T13" i="59"/>
  <c r="O36" i="63"/>
  <c r="P36" i="63"/>
  <c r="N36" i="63"/>
  <c r="T36" i="63"/>
  <c r="T7" i="55"/>
  <c r="N7" i="55"/>
  <c r="O7" i="55"/>
  <c r="P7" i="55"/>
  <c r="S203" i="56"/>
  <c r="Q203" i="56"/>
  <c r="R203" i="56"/>
  <c r="O146" i="63"/>
  <c r="N146" i="63"/>
  <c r="T146" i="63"/>
  <c r="P146" i="63"/>
  <c r="S5" i="59"/>
  <c r="R5" i="59"/>
  <c r="Q5" i="59"/>
  <c r="S2" i="56"/>
  <c r="Q2" i="56"/>
  <c r="R2" i="56"/>
  <c r="O9" i="63"/>
  <c r="P9" i="63"/>
  <c r="N9" i="63"/>
  <c r="T9" i="63"/>
  <c r="Q46" i="59"/>
  <c r="R46" i="59"/>
  <c r="S46" i="59"/>
  <c r="O47" i="62"/>
  <c r="T47" i="62"/>
  <c r="N47" i="62"/>
  <c r="P47" i="62"/>
  <c r="N113" i="59"/>
  <c r="T113" i="59"/>
  <c r="P113" i="59"/>
  <c r="O113" i="59"/>
  <c r="Q130" i="62"/>
  <c r="S130" i="62"/>
  <c r="R130" i="62"/>
  <c r="Q132" i="59"/>
  <c r="R132" i="59"/>
  <c r="S132" i="59"/>
  <c r="O5" i="58"/>
  <c r="N5" i="58"/>
  <c r="P5" i="58"/>
  <c r="T5" i="58"/>
  <c r="P108" i="56"/>
  <c r="T108" i="56"/>
  <c r="N108" i="56"/>
  <c r="O108" i="56"/>
  <c r="S50" i="61"/>
  <c r="R50" i="61"/>
  <c r="Q50" i="61"/>
  <c r="T57" i="59"/>
  <c r="N57" i="59"/>
  <c r="O57" i="59"/>
  <c r="P57" i="59"/>
  <c r="R8" i="60"/>
  <c r="Q8" i="60"/>
  <c r="S8" i="60"/>
  <c r="S182" i="56"/>
  <c r="Q182" i="56"/>
  <c r="R182" i="56"/>
  <c r="R127" i="61"/>
  <c r="S127" i="61"/>
  <c r="Q127" i="61"/>
  <c r="S20" i="58"/>
  <c r="R20" i="58"/>
  <c r="Q20" i="58"/>
  <c r="P123" i="56"/>
  <c r="T123" i="56"/>
  <c r="N123" i="56"/>
  <c r="O123" i="56"/>
  <c r="P158" i="56"/>
  <c r="O158" i="56"/>
  <c r="N158" i="56"/>
  <c r="T158" i="56"/>
  <c r="T161" i="61"/>
  <c r="O161" i="61"/>
  <c r="N161" i="61"/>
  <c r="P161" i="61"/>
  <c r="N83" i="63"/>
  <c r="P83" i="63"/>
  <c r="T83" i="63"/>
  <c r="O83" i="63"/>
  <c r="S64" i="55"/>
  <c r="R64" i="55"/>
  <c r="Q64" i="55"/>
  <c r="P45" i="56"/>
  <c r="N45" i="56"/>
  <c r="T45" i="56"/>
  <c r="O45" i="56"/>
  <c r="R30" i="55"/>
  <c r="Q30" i="55"/>
  <c r="S30" i="55"/>
  <c r="S135" i="63"/>
  <c r="Q135" i="63"/>
  <c r="R135" i="63"/>
  <c r="N2" i="56"/>
  <c r="O2" i="56"/>
  <c r="T2" i="56"/>
  <c r="P2" i="56"/>
  <c r="T136" i="61"/>
  <c r="O136" i="61"/>
  <c r="P136" i="61"/>
  <c r="N136" i="61"/>
  <c r="T12" i="62"/>
  <c r="O12" i="62"/>
  <c r="P12" i="62"/>
  <c r="N12" i="62"/>
  <c r="S35" i="61"/>
  <c r="Q35" i="61"/>
  <c r="R35" i="61"/>
  <c r="Q22" i="58"/>
  <c r="R22" i="58"/>
  <c r="S22" i="58"/>
  <c r="O204" i="56"/>
  <c r="N204" i="56"/>
  <c r="T204" i="56"/>
  <c r="P204" i="56"/>
  <c r="P37" i="58"/>
  <c r="T37" i="58"/>
  <c r="O37" i="58"/>
  <c r="N37" i="58"/>
  <c r="Q122" i="59"/>
  <c r="S122" i="59"/>
  <c r="R122" i="59"/>
  <c r="N101" i="59"/>
  <c r="O101" i="59"/>
  <c r="T101" i="59"/>
  <c r="P101" i="59"/>
  <c r="N152" i="56"/>
  <c r="P152" i="56"/>
  <c r="T152" i="56"/>
  <c r="O152" i="56"/>
  <c r="T187" i="56"/>
  <c r="O187" i="56"/>
  <c r="N187" i="56"/>
  <c r="P187" i="56"/>
  <c r="R60" i="58"/>
  <c r="S60" i="58"/>
  <c r="Q60" i="58"/>
  <c r="S6" i="64"/>
  <c r="R6" i="64"/>
  <c r="Q6" i="64"/>
  <c r="Q148" i="63"/>
  <c r="S148" i="63"/>
  <c r="R148" i="63"/>
  <c r="T193" i="56"/>
  <c r="P193" i="56"/>
  <c r="N193" i="56"/>
  <c r="O193" i="56"/>
  <c r="S84" i="56"/>
  <c r="Q84" i="56"/>
  <c r="R84" i="56"/>
  <c r="R96" i="56"/>
  <c r="S96" i="56"/>
  <c r="Q96" i="56"/>
  <c r="S171" i="61"/>
  <c r="R171" i="61"/>
  <c r="Q171" i="61"/>
  <c r="S56" i="58"/>
  <c r="R56" i="58"/>
  <c r="Q56" i="58"/>
  <c r="N179" i="61"/>
  <c r="P179" i="61"/>
  <c r="O179" i="61"/>
  <c r="T179" i="61"/>
  <c r="S6" i="54"/>
  <c r="Q6" i="54"/>
  <c r="R6" i="54"/>
  <c r="Q12" i="63"/>
  <c r="R12" i="63"/>
  <c r="S12" i="63"/>
  <c r="O93" i="62"/>
  <c r="N93" i="62"/>
  <c r="P93" i="62"/>
  <c r="T93" i="62"/>
  <c r="T146" i="61"/>
  <c r="N146" i="61"/>
  <c r="O146" i="61"/>
  <c r="P146" i="61"/>
  <c r="O60" i="63"/>
  <c r="P60" i="63"/>
  <c r="T60" i="63"/>
  <c r="N60" i="63"/>
  <c r="P43" i="63"/>
  <c r="N43" i="63"/>
  <c r="O43" i="63"/>
  <c r="T43" i="63"/>
  <c r="Q17" i="58"/>
  <c r="R17" i="58"/>
  <c r="S17" i="58"/>
  <c r="R16" i="59"/>
  <c r="Q16" i="59"/>
  <c r="S16" i="59"/>
  <c r="Q181" i="56"/>
  <c r="S181" i="56"/>
  <c r="R181" i="56"/>
  <c r="T40" i="56"/>
  <c r="P40" i="56"/>
  <c r="O40" i="56"/>
  <c r="N40" i="56"/>
  <c r="S23" i="58"/>
  <c r="Q23" i="58"/>
  <c r="R23" i="58"/>
  <c r="R13" i="59"/>
  <c r="Q13" i="59"/>
  <c r="S13" i="59"/>
  <c r="S141" i="61"/>
  <c r="R141" i="61"/>
  <c r="Q141" i="61"/>
  <c r="S118" i="61"/>
  <c r="Q118" i="61"/>
  <c r="R118" i="61"/>
  <c r="P157" i="56"/>
  <c r="T157" i="56"/>
  <c r="N157" i="56"/>
  <c r="O157" i="56"/>
  <c r="O3" i="59"/>
  <c r="N3" i="59"/>
  <c r="T3" i="59"/>
  <c r="P3" i="59"/>
  <c r="S124" i="62"/>
  <c r="Q124" i="62"/>
  <c r="R124" i="62"/>
  <c r="Q86" i="63"/>
  <c r="R86" i="63"/>
  <c r="S86" i="63"/>
  <c r="S47" i="56"/>
  <c r="Q47" i="56"/>
  <c r="R47" i="56"/>
  <c r="R78" i="59"/>
  <c r="Q78" i="59"/>
  <c r="S78" i="59"/>
  <c r="R162" i="56"/>
  <c r="Q162" i="56"/>
  <c r="S162" i="56"/>
  <c r="N7" i="54"/>
  <c r="P7" i="54"/>
  <c r="O7" i="54"/>
  <c r="T7" i="54"/>
  <c r="Q197" i="56"/>
  <c r="S197" i="56"/>
  <c r="R197" i="56"/>
  <c r="T141" i="63"/>
  <c r="P141" i="63"/>
  <c r="O141" i="63"/>
  <c r="N141" i="63"/>
  <c r="T191" i="61"/>
  <c r="O191" i="61"/>
  <c r="P191" i="61"/>
  <c r="N191" i="61"/>
  <c r="R5" i="63"/>
  <c r="Q5" i="63"/>
  <c r="S5" i="63"/>
  <c r="N17" i="55"/>
  <c r="P17" i="55"/>
  <c r="O17" i="55"/>
  <c r="T17" i="55"/>
  <c r="R18" i="63"/>
  <c r="S18" i="63"/>
  <c r="Q18" i="63"/>
  <c r="P11" i="63"/>
  <c r="N11" i="63"/>
  <c r="O11" i="63"/>
  <c r="T11" i="63"/>
  <c r="P27" i="59"/>
  <c r="N27" i="59"/>
  <c r="T27" i="59"/>
  <c r="O27" i="59"/>
  <c r="N8" i="56"/>
  <c r="O8" i="56"/>
  <c r="P8" i="56"/>
  <c r="T8" i="56"/>
  <c r="N144" i="63"/>
  <c r="O144" i="63"/>
  <c r="T144" i="63"/>
  <c r="P144" i="63"/>
  <c r="P94" i="62"/>
  <c r="O94" i="62"/>
  <c r="T94" i="62"/>
  <c r="N94" i="62"/>
  <c r="Q16" i="65"/>
  <c r="S16" i="65"/>
  <c r="R16" i="65"/>
  <c r="R167" i="61"/>
  <c r="S167" i="61"/>
  <c r="Q167" i="61"/>
  <c r="Q56" i="61"/>
  <c r="S56" i="61"/>
  <c r="R56" i="61"/>
  <c r="R28" i="56"/>
  <c r="S28" i="56"/>
  <c r="Q28" i="56"/>
  <c r="S73" i="56"/>
  <c r="Q73" i="56"/>
  <c r="R73" i="56"/>
  <c r="O122" i="61"/>
  <c r="P122" i="61"/>
  <c r="N122" i="61"/>
  <c r="T122" i="61"/>
  <c r="S63" i="56"/>
  <c r="Q63" i="56"/>
  <c r="R63" i="56"/>
  <c r="Q54" i="63"/>
  <c r="R54" i="63"/>
  <c r="S54" i="63"/>
  <c r="P67" i="59"/>
  <c r="O67" i="59"/>
  <c r="N67" i="59"/>
  <c r="T67" i="59"/>
  <c r="N4" i="62"/>
  <c r="O4" i="62"/>
  <c r="P4" i="62"/>
  <c r="T4" i="62"/>
  <c r="N22" i="58"/>
  <c r="P22" i="58"/>
  <c r="O22" i="58"/>
  <c r="T22" i="58"/>
  <c r="S69" i="62"/>
  <c r="Q69" i="62"/>
  <c r="R69" i="62"/>
  <c r="Q85" i="63"/>
  <c r="S85" i="63"/>
  <c r="R85" i="63"/>
  <c r="N53" i="56"/>
  <c r="P53" i="56"/>
  <c r="O53" i="56"/>
  <c r="T53" i="56"/>
  <c r="P4" i="55"/>
  <c r="N4" i="55"/>
  <c r="O4" i="55"/>
  <c r="T4" i="55"/>
  <c r="T16" i="54"/>
  <c r="O16" i="54"/>
  <c r="P16" i="54"/>
  <c r="N16" i="54"/>
  <c r="Q134" i="62"/>
  <c r="S134" i="62"/>
  <c r="R134" i="62"/>
  <c r="N52" i="58"/>
  <c r="O52" i="58"/>
  <c r="P52" i="58"/>
  <c r="T52" i="58"/>
  <c r="R109" i="63"/>
  <c r="Q109" i="63"/>
  <c r="S109" i="63"/>
  <c r="O97" i="56"/>
  <c r="P97" i="56"/>
  <c r="N97" i="56"/>
  <c r="T97" i="56"/>
  <c r="N70" i="59"/>
  <c r="O70" i="59"/>
  <c r="T70" i="59"/>
  <c r="P70" i="59"/>
  <c r="R65" i="62"/>
  <c r="Q65" i="62"/>
  <c r="S65" i="62"/>
  <c r="N142" i="63"/>
  <c r="P142" i="63"/>
  <c r="O142" i="63"/>
  <c r="T142" i="63"/>
  <c r="T113" i="63"/>
  <c r="P113" i="63"/>
  <c r="N113" i="63"/>
  <c r="O113" i="63"/>
  <c r="O189" i="61"/>
  <c r="N189" i="61"/>
  <c r="P189" i="61"/>
  <c r="T189" i="61"/>
  <c r="O81" i="63"/>
  <c r="P81" i="63"/>
  <c r="N81" i="63"/>
  <c r="T81" i="63"/>
  <c r="N79" i="62"/>
  <c r="T79" i="62"/>
  <c r="O79" i="62"/>
  <c r="P79" i="62"/>
  <c r="T28" i="56"/>
  <c r="O28" i="56"/>
  <c r="N28" i="56"/>
  <c r="P28" i="56"/>
  <c r="S9" i="62"/>
  <c r="Q9" i="62"/>
  <c r="R9" i="62"/>
  <c r="S19" i="59"/>
  <c r="Q19" i="59"/>
  <c r="R19" i="59"/>
  <c r="S50" i="56"/>
  <c r="Q50" i="56"/>
  <c r="R50" i="56"/>
  <c r="P125" i="61"/>
  <c r="T125" i="61"/>
  <c r="N125" i="61"/>
  <c r="O125" i="61"/>
  <c r="O10" i="55"/>
  <c r="N10" i="55"/>
  <c r="P10" i="55"/>
  <c r="T10" i="55"/>
  <c r="T155" i="61"/>
  <c r="N155" i="61"/>
  <c r="O155" i="61"/>
  <c r="P155" i="61"/>
  <c r="O169" i="61"/>
  <c r="T169" i="61"/>
  <c r="N169" i="61"/>
  <c r="P169" i="61"/>
  <c r="T21" i="56"/>
  <c r="P21" i="56"/>
  <c r="N21" i="56"/>
  <c r="O21" i="56"/>
  <c r="P46" i="59"/>
  <c r="T46" i="59"/>
  <c r="O46" i="59"/>
  <c r="N46" i="59"/>
  <c r="P106" i="56"/>
  <c r="N106" i="56"/>
  <c r="O106" i="56"/>
  <c r="T106" i="56"/>
  <c r="N21" i="65"/>
  <c r="T21" i="65"/>
  <c r="O21" i="65"/>
  <c r="P21" i="65"/>
  <c r="P18" i="62"/>
  <c r="N18" i="62"/>
  <c r="O18" i="62"/>
  <c r="T18" i="62"/>
  <c r="O82" i="59"/>
  <c r="P82" i="59"/>
  <c r="T82" i="59"/>
  <c r="N82" i="59"/>
  <c r="N142" i="61"/>
  <c r="P142" i="61"/>
  <c r="T142" i="61"/>
  <c r="O142" i="61"/>
  <c r="Q170" i="56"/>
  <c r="S170" i="56"/>
  <c r="R170" i="56"/>
  <c r="S75" i="63"/>
  <c r="Q75" i="63"/>
  <c r="R75" i="63"/>
  <c r="R10" i="59"/>
  <c r="S10" i="59"/>
  <c r="Q10" i="59"/>
  <c r="T38" i="62"/>
  <c r="P38" i="62"/>
  <c r="O38" i="62"/>
  <c r="N38" i="62"/>
  <c r="Q31" i="61"/>
  <c r="S31" i="61"/>
  <c r="R31" i="61"/>
  <c r="P184" i="61"/>
  <c r="O184" i="61"/>
  <c r="N184" i="61"/>
  <c r="T184" i="61"/>
  <c r="S157" i="61"/>
  <c r="Q157" i="61"/>
  <c r="R157" i="61"/>
  <c r="N79" i="56"/>
  <c r="P79" i="56"/>
  <c r="O79" i="56"/>
  <c r="T79" i="56"/>
  <c r="N27" i="61"/>
  <c r="O27" i="61"/>
  <c r="T27" i="61"/>
  <c r="P27" i="61"/>
  <c r="R121" i="63"/>
  <c r="Q121" i="63"/>
  <c r="S121" i="63"/>
  <c r="O7" i="58"/>
  <c r="P7" i="58"/>
  <c r="T7" i="58"/>
  <c r="N7" i="58"/>
  <c r="N71" i="59"/>
  <c r="P71" i="59"/>
  <c r="O71" i="59"/>
  <c r="T71" i="59"/>
  <c r="O3" i="56"/>
  <c r="T3" i="56"/>
  <c r="N3" i="56"/>
  <c r="P3" i="56"/>
  <c r="S54" i="55"/>
  <c r="Q54" i="55"/>
  <c r="R54" i="55"/>
  <c r="Q110" i="56"/>
  <c r="R110" i="56"/>
  <c r="S110" i="56"/>
  <c r="N127" i="59"/>
  <c r="O127" i="59"/>
  <c r="T127" i="59"/>
  <c r="P127" i="59"/>
  <c r="S4" i="64"/>
  <c r="Q4" i="64"/>
  <c r="R4" i="64"/>
  <c r="N14" i="55"/>
  <c r="O14" i="55"/>
  <c r="T14" i="55"/>
  <c r="P14" i="55"/>
  <c r="O137" i="61"/>
  <c r="P137" i="61"/>
  <c r="N137" i="61"/>
  <c r="T137" i="61"/>
  <c r="T50" i="63"/>
  <c r="P50" i="63"/>
  <c r="O50" i="63"/>
  <c r="N50" i="63"/>
  <c r="Q193" i="56"/>
  <c r="S193" i="56"/>
  <c r="R193" i="56"/>
  <c r="N95" i="62"/>
  <c r="T95" i="62"/>
  <c r="P95" i="62"/>
  <c r="O95" i="62"/>
  <c r="R6" i="55"/>
  <c r="S6" i="55"/>
  <c r="Q6" i="55"/>
  <c r="Q2" i="60"/>
  <c r="S2" i="60"/>
  <c r="R2" i="60"/>
  <c r="P9" i="55"/>
  <c r="N9" i="55"/>
  <c r="O9" i="55"/>
  <c r="T9" i="55"/>
  <c r="Q39" i="62"/>
  <c r="S39" i="62"/>
  <c r="R39" i="62"/>
  <c r="O19" i="55"/>
  <c r="T19" i="55"/>
  <c r="N19" i="55"/>
  <c r="P19" i="55"/>
  <c r="T8" i="54"/>
  <c r="N8" i="54"/>
  <c r="O8" i="54"/>
  <c r="P8" i="54"/>
  <c r="Q95" i="59"/>
  <c r="S95" i="59"/>
  <c r="R95" i="59"/>
  <c r="R57" i="61"/>
  <c r="S57" i="61"/>
  <c r="Q57" i="61"/>
  <c r="O17" i="56"/>
  <c r="T17" i="56"/>
  <c r="N17" i="56"/>
  <c r="P17" i="56"/>
  <c r="P93" i="56"/>
  <c r="N93" i="56"/>
  <c r="T93" i="56"/>
  <c r="O93" i="56"/>
  <c r="Q63" i="58"/>
  <c r="S63" i="58"/>
  <c r="R63" i="58"/>
  <c r="N156" i="61"/>
  <c r="T156" i="61"/>
  <c r="P156" i="61"/>
  <c r="O156" i="61"/>
  <c r="R16" i="55"/>
  <c r="S16" i="55"/>
  <c r="Q16" i="55"/>
  <c r="Q116" i="59"/>
  <c r="S116" i="59"/>
  <c r="R116" i="59"/>
  <c r="R131" i="62"/>
  <c r="Q131" i="62"/>
  <c r="S131" i="62"/>
  <c r="Q13" i="62"/>
  <c r="R13" i="62"/>
  <c r="S13" i="62"/>
  <c r="Q140" i="61"/>
  <c r="R140" i="61"/>
  <c r="S140" i="61"/>
  <c r="P133" i="62"/>
  <c r="N133" i="62"/>
  <c r="T133" i="62"/>
  <c r="O133" i="62"/>
  <c r="T13" i="65"/>
  <c r="P13" i="65"/>
  <c r="O13" i="65"/>
  <c r="N13" i="65"/>
  <c r="N168" i="61"/>
  <c r="O168" i="61"/>
  <c r="T168" i="61"/>
  <c r="P168" i="61"/>
  <c r="S53" i="61"/>
  <c r="R53" i="61"/>
  <c r="Q53" i="61"/>
  <c r="T15" i="58"/>
  <c r="N15" i="58"/>
  <c r="P15" i="58"/>
  <c r="O15" i="58"/>
  <c r="S143" i="61"/>
  <c r="Q143" i="61"/>
  <c r="R143" i="61"/>
  <c r="R129" i="63"/>
  <c r="Q129" i="63"/>
  <c r="S129" i="63"/>
  <c r="T2" i="60"/>
  <c r="P2" i="60"/>
  <c r="O2" i="60"/>
  <c r="N2" i="60"/>
  <c r="O23" i="59"/>
  <c r="N23" i="59"/>
  <c r="P23" i="59"/>
  <c r="T23" i="59"/>
  <c r="P27" i="56"/>
  <c r="T27" i="56"/>
  <c r="N27" i="56"/>
  <c r="O27" i="56"/>
  <c r="R29" i="59"/>
  <c r="S29" i="59"/>
  <c r="Q29" i="59"/>
  <c r="P22" i="54"/>
  <c r="T22" i="54"/>
  <c r="O22" i="54"/>
  <c r="N22" i="54"/>
  <c r="P122" i="63"/>
  <c r="T122" i="63"/>
  <c r="O122" i="63"/>
  <c r="N122" i="63"/>
  <c r="R12" i="54"/>
  <c r="S12" i="54"/>
  <c r="Q12" i="54"/>
  <c r="N186" i="63"/>
  <c r="T186" i="63"/>
  <c r="P186" i="63"/>
  <c r="O186" i="63"/>
  <c r="P37" i="61"/>
  <c r="N37" i="61"/>
  <c r="T37" i="61"/>
  <c r="O37" i="61"/>
  <c r="Q59" i="55"/>
  <c r="S59" i="55"/>
  <c r="R59" i="55"/>
  <c r="Q20" i="54"/>
  <c r="R20" i="54"/>
  <c r="S20" i="54"/>
  <c r="R91" i="62"/>
  <c r="S91" i="62"/>
  <c r="Q91" i="62"/>
  <c r="O203" i="56"/>
  <c r="P203" i="56"/>
  <c r="T203" i="56"/>
  <c r="N203" i="56"/>
  <c r="S75" i="59"/>
  <c r="R75" i="59"/>
  <c r="Q75" i="59"/>
  <c r="T11" i="54"/>
  <c r="P11" i="54"/>
  <c r="O11" i="54"/>
  <c r="N11" i="54"/>
  <c r="S96" i="59"/>
  <c r="R96" i="59"/>
  <c r="Q96" i="59"/>
  <c r="Q11" i="65"/>
  <c r="S11" i="65"/>
  <c r="R11" i="65"/>
  <c r="Q121" i="56"/>
  <c r="S121" i="56"/>
  <c r="R121" i="56"/>
  <c r="O82" i="63"/>
  <c r="N82" i="63"/>
  <c r="P82" i="63"/>
  <c r="T82" i="63"/>
  <c r="Q105" i="59"/>
  <c r="R105" i="59"/>
  <c r="S105" i="59"/>
  <c r="Q12" i="59"/>
  <c r="S12" i="59"/>
  <c r="R12" i="59"/>
  <c r="P200" i="61"/>
  <c r="N200" i="61"/>
  <c r="O200" i="61"/>
  <c r="T200" i="61"/>
  <c r="T26" i="58"/>
  <c r="N26" i="58"/>
  <c r="P26" i="58"/>
  <c r="O26" i="58"/>
  <c r="P54" i="56"/>
  <c r="O54" i="56"/>
  <c r="N54" i="56"/>
  <c r="T54" i="56"/>
  <c r="N135" i="61"/>
  <c r="T135" i="61"/>
  <c r="O135" i="61"/>
  <c r="P135" i="61"/>
  <c r="Q11" i="56"/>
  <c r="R11" i="56"/>
  <c r="S11" i="56"/>
  <c r="Q2" i="55"/>
  <c r="S2" i="55"/>
  <c r="R2" i="55"/>
  <c r="S134" i="59"/>
  <c r="Q134" i="59"/>
  <c r="R134" i="59"/>
  <c r="N10" i="58"/>
  <c r="T10" i="58"/>
  <c r="O10" i="58"/>
  <c r="P10" i="58"/>
  <c r="S51" i="62"/>
  <c r="R51" i="62"/>
  <c r="Q51" i="62"/>
  <c r="S14" i="55"/>
  <c r="Q14" i="55"/>
  <c r="R14" i="55"/>
  <c r="Q38" i="56"/>
  <c r="S38" i="56"/>
  <c r="R38" i="56"/>
  <c r="Q27" i="62"/>
  <c r="S27" i="62"/>
  <c r="R27" i="62"/>
  <c r="N107" i="59"/>
  <c r="T107" i="59"/>
  <c r="P107" i="59"/>
  <c r="O107" i="59"/>
  <c r="T46" i="63"/>
  <c r="O46" i="63"/>
  <c r="P46" i="63"/>
  <c r="N46" i="63"/>
  <c r="R171" i="56"/>
  <c r="Q171" i="56"/>
  <c r="S171" i="56"/>
  <c r="S21" i="55"/>
  <c r="R21" i="55"/>
  <c r="Q21" i="55"/>
  <c r="R31" i="62"/>
  <c r="Q31" i="62"/>
  <c r="S31" i="62"/>
  <c r="R193" i="61"/>
  <c r="S193" i="61"/>
  <c r="Q193" i="61"/>
  <c r="Q93" i="59"/>
  <c r="S93" i="59"/>
  <c r="R93" i="59"/>
  <c r="S67" i="55"/>
  <c r="Q67" i="55"/>
  <c r="R67" i="55"/>
  <c r="N114" i="63"/>
  <c r="O114" i="63"/>
  <c r="T114" i="63"/>
  <c r="P114" i="63"/>
  <c r="N81" i="59"/>
  <c r="P81" i="59"/>
  <c r="O81" i="59"/>
  <c r="T81" i="59"/>
  <c r="Q6" i="62"/>
  <c r="S6" i="62"/>
  <c r="R6" i="62"/>
  <c r="O29" i="61"/>
  <c r="P29" i="61"/>
  <c r="T29" i="61"/>
  <c r="N29" i="61"/>
  <c r="P164" i="61"/>
  <c r="O164" i="61"/>
  <c r="N164" i="61"/>
  <c r="T164" i="61"/>
  <c r="R4" i="58"/>
  <c r="S4" i="58"/>
  <c r="Q4" i="58"/>
  <c r="O12" i="55"/>
  <c r="N12" i="55"/>
  <c r="P12" i="55"/>
  <c r="T12" i="55"/>
  <c r="N55" i="63"/>
  <c r="O55" i="63"/>
  <c r="P55" i="63"/>
  <c r="T55" i="63"/>
  <c r="O14" i="63"/>
  <c r="N14" i="63"/>
  <c r="T14" i="63"/>
  <c r="P14" i="63"/>
  <c r="P87" i="56"/>
  <c r="O87" i="56"/>
  <c r="T87" i="56"/>
  <c r="N87" i="56"/>
  <c r="N88" i="56"/>
  <c r="T88" i="56"/>
  <c r="P88" i="56"/>
  <c r="O88" i="56"/>
  <c r="R64" i="62"/>
  <c r="Q64" i="62"/>
  <c r="S64" i="62"/>
  <c r="S182" i="61"/>
  <c r="R182" i="61"/>
  <c r="Q182" i="61"/>
  <c r="Q120" i="61"/>
  <c r="R120" i="61"/>
  <c r="S120" i="61"/>
  <c r="Q115" i="59"/>
  <c r="R115" i="59"/>
  <c r="S115" i="59"/>
  <c r="O26" i="56"/>
  <c r="T26" i="56"/>
  <c r="P26" i="56"/>
  <c r="N26" i="56"/>
  <c r="Q49" i="62"/>
  <c r="S49" i="62"/>
  <c r="R49" i="62"/>
  <c r="S83" i="62"/>
  <c r="R83" i="62"/>
  <c r="Q83" i="62"/>
  <c r="R93" i="56"/>
  <c r="S93" i="56"/>
  <c r="Q93" i="56"/>
  <c r="T36" i="55"/>
  <c r="P36" i="55"/>
  <c r="O36" i="55"/>
  <c r="N36" i="55"/>
  <c r="O26" i="55"/>
  <c r="T26" i="55"/>
  <c r="N26" i="55"/>
  <c r="P26" i="55"/>
  <c r="N48" i="63"/>
  <c r="T48" i="63"/>
  <c r="O48" i="63"/>
  <c r="P48" i="63"/>
  <c r="T46" i="61"/>
  <c r="P46" i="61"/>
  <c r="O46" i="61"/>
  <c r="N46" i="61"/>
  <c r="R40" i="61"/>
  <c r="S40" i="61"/>
  <c r="Q40" i="61"/>
  <c r="Q152" i="61"/>
  <c r="S152" i="61"/>
  <c r="R152" i="61"/>
  <c r="S71" i="56"/>
  <c r="Q71" i="56"/>
  <c r="R71" i="56"/>
  <c r="P33" i="63"/>
  <c r="T33" i="63"/>
  <c r="N33" i="63"/>
  <c r="O33" i="63"/>
  <c r="N3" i="62"/>
  <c r="O3" i="62"/>
  <c r="T3" i="62"/>
  <c r="P3" i="62"/>
  <c r="S149" i="63"/>
  <c r="R149" i="63"/>
  <c r="Q149" i="63"/>
  <c r="O33" i="55"/>
  <c r="N33" i="55"/>
  <c r="P33" i="55"/>
  <c r="T33" i="55"/>
  <c r="R66" i="58"/>
  <c r="S66" i="58"/>
  <c r="Q66" i="58"/>
  <c r="S179" i="61"/>
  <c r="Q179" i="61"/>
  <c r="R179" i="61"/>
  <c r="S175" i="56"/>
  <c r="R175" i="56"/>
  <c r="Q175" i="56"/>
  <c r="O7" i="64"/>
  <c r="N7" i="64"/>
  <c r="T7" i="64"/>
  <c r="P7" i="64"/>
  <c r="N185" i="56"/>
  <c r="T185" i="56"/>
  <c r="O185" i="56"/>
  <c r="P185" i="56"/>
  <c r="R44" i="61"/>
  <c r="Q44" i="61"/>
  <c r="S44" i="61"/>
  <c r="R155" i="56"/>
  <c r="S155" i="56"/>
  <c r="Q155" i="56"/>
  <c r="R23" i="62"/>
  <c r="S23" i="62"/>
  <c r="Q23" i="62"/>
  <c r="R30" i="59"/>
  <c r="S30" i="59"/>
  <c r="Q30" i="59"/>
  <c r="S135" i="62"/>
  <c r="R135" i="62"/>
  <c r="Q135" i="62"/>
  <c r="S128" i="62"/>
  <c r="R128" i="62"/>
  <c r="Q128" i="62"/>
  <c r="S132" i="62"/>
  <c r="Q132" i="62"/>
  <c r="R132" i="62"/>
  <c r="T32" i="61"/>
  <c r="N32" i="61"/>
  <c r="P32" i="61"/>
  <c r="O32" i="61"/>
  <c r="N182" i="56"/>
  <c r="O182" i="56"/>
  <c r="P182" i="56"/>
  <c r="T182" i="56"/>
  <c r="S54" i="62"/>
  <c r="R54" i="62"/>
  <c r="Q54" i="62"/>
  <c r="R62" i="63"/>
  <c r="S62" i="63"/>
  <c r="Q62" i="63"/>
  <c r="O74" i="62"/>
  <c r="T74" i="62"/>
  <c r="P74" i="62"/>
  <c r="N74" i="62"/>
  <c r="Q158" i="56"/>
  <c r="S158" i="56"/>
  <c r="R158" i="56"/>
  <c r="R27" i="63"/>
  <c r="S27" i="63"/>
  <c r="Q27" i="63"/>
  <c r="P57" i="62"/>
  <c r="O57" i="62"/>
  <c r="T57" i="62"/>
  <c r="N57" i="62"/>
  <c r="T72" i="56"/>
  <c r="P72" i="56"/>
  <c r="O72" i="56"/>
  <c r="N72" i="56"/>
  <c r="N167" i="61"/>
  <c r="T167" i="61"/>
  <c r="O167" i="61"/>
  <c r="P167" i="61"/>
  <c r="S131" i="63"/>
  <c r="R131" i="63"/>
  <c r="Q131" i="63"/>
  <c r="Q72" i="62"/>
  <c r="S72" i="62"/>
  <c r="R72" i="62"/>
  <c r="O34" i="59"/>
  <c r="T34" i="59"/>
  <c r="P34" i="59"/>
  <c r="N34" i="59"/>
  <c r="T115" i="59"/>
  <c r="P115" i="59"/>
  <c r="N115" i="59"/>
  <c r="O115" i="59"/>
  <c r="Q67" i="63"/>
  <c r="S67" i="63"/>
  <c r="R67" i="63"/>
  <c r="O180" i="56"/>
  <c r="T180" i="56"/>
  <c r="N180" i="56"/>
  <c r="P180" i="56"/>
  <c r="S19" i="56"/>
  <c r="Q19" i="56"/>
  <c r="R19" i="56"/>
  <c r="S41" i="56"/>
  <c r="R41" i="56"/>
  <c r="Q41" i="56"/>
  <c r="N127" i="63"/>
  <c r="P127" i="63"/>
  <c r="O127" i="63"/>
  <c r="T127" i="63"/>
  <c r="Q35" i="63"/>
  <c r="R35" i="63"/>
  <c r="S35" i="63"/>
  <c r="T132" i="59"/>
  <c r="N132" i="59"/>
  <c r="P132" i="59"/>
  <c r="O132" i="59"/>
  <c r="T26" i="61"/>
  <c r="P26" i="61"/>
  <c r="O26" i="61"/>
  <c r="N26" i="61"/>
  <c r="T9" i="65"/>
  <c r="N9" i="65"/>
  <c r="O9" i="65"/>
  <c r="P9" i="65"/>
  <c r="O24" i="58"/>
  <c r="N24" i="58"/>
  <c r="P24" i="58"/>
  <c r="T24" i="58"/>
  <c r="Q120" i="59"/>
  <c r="S120" i="59"/>
  <c r="R120" i="59"/>
  <c r="Q3" i="56"/>
  <c r="R3" i="56"/>
  <c r="S3" i="56"/>
  <c r="S103" i="63"/>
  <c r="R103" i="63"/>
  <c r="Q103" i="63"/>
  <c r="T122" i="56"/>
  <c r="O122" i="56"/>
  <c r="N122" i="56"/>
  <c r="P122" i="56"/>
  <c r="S45" i="59"/>
  <c r="Q45" i="59"/>
  <c r="R45" i="59"/>
  <c r="Q4" i="65"/>
  <c r="S4" i="65"/>
  <c r="R4" i="65"/>
  <c r="P193" i="61"/>
  <c r="O193" i="61"/>
  <c r="N193" i="61"/>
  <c r="T193" i="61"/>
  <c r="T2" i="61"/>
  <c r="O2" i="61"/>
  <c r="N2" i="61"/>
  <c r="P2" i="61"/>
  <c r="S39" i="55"/>
  <c r="Q39" i="55"/>
  <c r="R39" i="55"/>
  <c r="Q191" i="56"/>
  <c r="S191" i="56"/>
  <c r="R191" i="56"/>
  <c r="N28" i="55"/>
  <c r="P28" i="55"/>
  <c r="O28" i="55"/>
  <c r="T28" i="55"/>
  <c r="P120" i="56"/>
  <c r="N120" i="56"/>
  <c r="T120" i="56"/>
  <c r="O120" i="56"/>
  <c r="N37" i="62"/>
  <c r="O37" i="62"/>
  <c r="T37" i="62"/>
  <c r="P37" i="62"/>
  <c r="P172" i="61"/>
  <c r="O172" i="61"/>
  <c r="T172" i="61"/>
  <c r="N172" i="61"/>
  <c r="Q4" i="56"/>
  <c r="S4" i="56"/>
  <c r="R4" i="56"/>
  <c r="Q43" i="63"/>
  <c r="R43" i="63"/>
  <c r="S43" i="63"/>
  <c r="O67" i="62"/>
  <c r="P67" i="62"/>
  <c r="T67" i="62"/>
  <c r="N67" i="62"/>
  <c r="Q183" i="61"/>
  <c r="S183" i="61"/>
  <c r="R183" i="61"/>
  <c r="R104" i="63"/>
  <c r="Q104" i="63"/>
  <c r="S104" i="63"/>
  <c r="S181" i="61"/>
  <c r="Q181" i="61"/>
  <c r="R181" i="61"/>
  <c r="P182" i="63"/>
  <c r="N182" i="63"/>
  <c r="O182" i="63"/>
  <c r="T182" i="63"/>
  <c r="R30" i="58"/>
  <c r="S30" i="58"/>
  <c r="Q30" i="58"/>
  <c r="N120" i="63"/>
  <c r="O120" i="63"/>
  <c r="T120" i="63"/>
  <c r="P120" i="63"/>
  <c r="R62" i="59"/>
  <c r="S62" i="59"/>
  <c r="Q62" i="59"/>
  <c r="Q62" i="62"/>
  <c r="S62" i="62"/>
  <c r="R62" i="62"/>
  <c r="N44" i="63"/>
  <c r="O44" i="63"/>
  <c r="P44" i="63"/>
  <c r="T44" i="63"/>
  <c r="T55" i="56"/>
  <c r="O55" i="56"/>
  <c r="P55" i="56"/>
  <c r="N55" i="56"/>
  <c r="S186" i="63"/>
  <c r="R186" i="63"/>
  <c r="Q186" i="63"/>
  <c r="Q19" i="54"/>
  <c r="S19" i="54"/>
  <c r="R19" i="54"/>
  <c r="Q104" i="56"/>
  <c r="R104" i="56"/>
  <c r="S104" i="56"/>
  <c r="S137" i="59"/>
  <c r="Q137" i="59"/>
  <c r="R137" i="59"/>
  <c r="Q46" i="56"/>
  <c r="S46" i="56"/>
  <c r="R46" i="56"/>
  <c r="R182" i="63"/>
  <c r="Q182" i="63"/>
  <c r="S182" i="63"/>
  <c r="N199" i="61"/>
  <c r="O199" i="61"/>
  <c r="P199" i="61"/>
  <c r="T199" i="61"/>
  <c r="S148" i="61"/>
  <c r="R148" i="61"/>
  <c r="Q148" i="61"/>
  <c r="N53" i="61"/>
  <c r="O53" i="61"/>
  <c r="T53" i="61"/>
  <c r="P53" i="61"/>
  <c r="T169" i="56"/>
  <c r="O169" i="56"/>
  <c r="P169" i="56"/>
  <c r="N169" i="56"/>
  <c r="N130" i="59"/>
  <c r="T130" i="59"/>
  <c r="P130" i="59"/>
  <c r="O130" i="59"/>
  <c r="T24" i="65"/>
  <c r="O24" i="65"/>
  <c r="N24" i="65"/>
  <c r="P24" i="65"/>
  <c r="R20" i="62"/>
  <c r="S20" i="62"/>
  <c r="Q20" i="62"/>
  <c r="R60" i="63"/>
  <c r="S60" i="63"/>
  <c r="Q60" i="63"/>
  <c r="Q183" i="56"/>
  <c r="R183" i="56"/>
  <c r="S183" i="56"/>
  <c r="N37" i="63"/>
  <c r="P37" i="63"/>
  <c r="T37" i="63"/>
  <c r="O37" i="63"/>
  <c r="S90" i="63"/>
  <c r="Q90" i="63"/>
  <c r="R90" i="63"/>
  <c r="P68" i="56"/>
  <c r="T68" i="56"/>
  <c r="O68" i="56"/>
  <c r="N68" i="56"/>
  <c r="Q117" i="63"/>
  <c r="R117" i="63"/>
  <c r="S117" i="63"/>
  <c r="Q94" i="62"/>
  <c r="S94" i="62"/>
  <c r="R94" i="62"/>
  <c r="T72" i="59"/>
  <c r="P72" i="59"/>
  <c r="O72" i="59"/>
  <c r="N72" i="59"/>
  <c r="Q52" i="59"/>
  <c r="S52" i="59"/>
  <c r="R52" i="59"/>
  <c r="Q89" i="63"/>
  <c r="S89" i="63"/>
  <c r="R89" i="63"/>
  <c r="P22" i="63"/>
  <c r="N22" i="63"/>
  <c r="O22" i="63"/>
  <c r="T22" i="63"/>
  <c r="P21" i="62"/>
  <c r="O21" i="62"/>
  <c r="N21" i="62"/>
  <c r="T21" i="62"/>
  <c r="Q50" i="59"/>
  <c r="S50" i="59"/>
  <c r="R50" i="59"/>
  <c r="T56" i="59"/>
  <c r="N56" i="59"/>
  <c r="O56" i="59"/>
  <c r="P56" i="59"/>
  <c r="N74" i="56"/>
  <c r="O74" i="56"/>
  <c r="T74" i="56"/>
  <c r="P74" i="56"/>
  <c r="O9" i="58"/>
  <c r="T9" i="58"/>
  <c r="N9" i="58"/>
  <c r="P9" i="58"/>
  <c r="R112" i="63"/>
  <c r="S112" i="63"/>
  <c r="Q112" i="63"/>
  <c r="T165" i="56"/>
  <c r="P165" i="56"/>
  <c r="O165" i="56"/>
  <c r="N165" i="56"/>
  <c r="N47" i="59"/>
  <c r="O47" i="59"/>
  <c r="P47" i="59"/>
  <c r="T47" i="59"/>
  <c r="R5" i="58"/>
  <c r="Q5" i="58"/>
  <c r="S5" i="58"/>
  <c r="R113" i="59"/>
  <c r="Q113" i="59"/>
  <c r="S113" i="59"/>
  <c r="S3" i="64"/>
  <c r="Q3" i="64"/>
  <c r="R3" i="64"/>
  <c r="R7" i="59"/>
  <c r="S7" i="59"/>
  <c r="Q7" i="59"/>
  <c r="Q195" i="61"/>
  <c r="R195" i="61"/>
  <c r="S195" i="61"/>
  <c r="R29" i="62"/>
  <c r="Q29" i="62"/>
  <c r="S29" i="62"/>
  <c r="S7" i="63"/>
  <c r="Q7" i="63"/>
  <c r="R7" i="63"/>
  <c r="O100" i="59"/>
  <c r="T100" i="59"/>
  <c r="N100" i="59"/>
  <c r="P100" i="59"/>
  <c r="S49" i="59"/>
  <c r="R49" i="59"/>
  <c r="Q49" i="59"/>
  <c r="T98" i="63"/>
  <c r="N98" i="63"/>
  <c r="P98" i="63"/>
  <c r="O98" i="63"/>
  <c r="S14" i="62"/>
  <c r="Q14" i="62"/>
  <c r="R14" i="62"/>
  <c r="N12" i="54"/>
  <c r="O12" i="54"/>
  <c r="T12" i="54"/>
  <c r="P12" i="54"/>
  <c r="P27" i="55"/>
  <c r="N27" i="55"/>
  <c r="T27" i="55"/>
  <c r="O27" i="55"/>
  <c r="S9" i="59"/>
  <c r="R9" i="59"/>
  <c r="Q9" i="59"/>
  <c r="P19" i="62"/>
  <c r="T19" i="62"/>
  <c r="O19" i="62"/>
  <c r="N19" i="62"/>
  <c r="O15" i="60"/>
  <c r="N15" i="60"/>
  <c r="P15" i="60"/>
  <c r="T15" i="60"/>
  <c r="S147" i="61"/>
  <c r="Q147" i="61"/>
  <c r="R147" i="61"/>
  <c r="P121" i="61"/>
  <c r="N121" i="61"/>
  <c r="T121" i="61"/>
  <c r="O121" i="61"/>
  <c r="R41" i="61"/>
  <c r="Q41" i="61"/>
  <c r="S41" i="61"/>
  <c r="P61" i="62"/>
  <c r="T61" i="62"/>
  <c r="N61" i="62"/>
  <c r="O61" i="62"/>
  <c r="O201" i="61"/>
  <c r="N201" i="61"/>
  <c r="T201" i="61"/>
  <c r="P201" i="61"/>
  <c r="N3" i="60"/>
  <c r="P3" i="60"/>
  <c r="O3" i="60"/>
  <c r="T3" i="60"/>
  <c r="Q66" i="63"/>
  <c r="R66" i="63"/>
  <c r="S66" i="63"/>
  <c r="R166" i="61"/>
  <c r="Q166" i="61"/>
  <c r="S166" i="61"/>
  <c r="T154" i="61"/>
  <c r="N154" i="61"/>
  <c r="P154" i="61"/>
  <c r="O154" i="61"/>
  <c r="T16" i="62"/>
  <c r="N16" i="62"/>
  <c r="P16" i="62"/>
  <c r="O16" i="62"/>
  <c r="N5" i="56"/>
  <c r="P5" i="56"/>
  <c r="O5" i="56"/>
  <c r="T5" i="56"/>
  <c r="O60" i="58"/>
  <c r="N60" i="58"/>
  <c r="P60" i="58"/>
  <c r="T60" i="58"/>
  <c r="N10" i="54"/>
  <c r="P10" i="54"/>
  <c r="T10" i="54"/>
  <c r="O10" i="54"/>
  <c r="R170" i="61"/>
  <c r="S170" i="61"/>
  <c r="Q170" i="61"/>
  <c r="O135" i="62"/>
  <c r="N135" i="62"/>
  <c r="P135" i="62"/>
  <c r="T135" i="62"/>
  <c r="T123" i="61"/>
  <c r="P123" i="61"/>
  <c r="O123" i="61"/>
  <c r="N123" i="61"/>
  <c r="N8" i="60"/>
  <c r="P8" i="60"/>
  <c r="T8" i="60"/>
  <c r="O8" i="60"/>
  <c r="T36" i="59"/>
  <c r="P36" i="59"/>
  <c r="O36" i="59"/>
  <c r="N36" i="59"/>
  <c r="S28" i="58"/>
  <c r="Q28" i="58"/>
  <c r="R28" i="58"/>
  <c r="S99" i="63"/>
  <c r="Q99" i="63"/>
  <c r="R99" i="63"/>
  <c r="R118" i="59"/>
  <c r="S118" i="59"/>
  <c r="Q118" i="59"/>
  <c r="N60" i="61"/>
  <c r="T60" i="61"/>
  <c r="O60" i="61"/>
  <c r="P60" i="61"/>
  <c r="Q108" i="56"/>
  <c r="R108" i="56"/>
  <c r="S108" i="56"/>
  <c r="R14" i="60"/>
  <c r="S14" i="60"/>
  <c r="Q14" i="60"/>
  <c r="T27" i="58"/>
  <c r="P27" i="58"/>
  <c r="N27" i="58"/>
  <c r="O27" i="58"/>
  <c r="P84" i="63"/>
  <c r="O84" i="63"/>
  <c r="N84" i="63"/>
  <c r="T84" i="63"/>
  <c r="T153" i="61"/>
  <c r="P153" i="61"/>
  <c r="O153" i="61"/>
  <c r="N153" i="61"/>
  <c r="N7" i="59"/>
  <c r="P7" i="59"/>
  <c r="T7" i="59"/>
  <c r="O7" i="59"/>
  <c r="P17" i="54"/>
  <c r="N17" i="54"/>
  <c r="O17" i="54"/>
  <c r="T17" i="54"/>
  <c r="S114" i="59"/>
  <c r="R114" i="59"/>
  <c r="Q114" i="59"/>
  <c r="P94" i="63"/>
  <c r="O94" i="63"/>
  <c r="T94" i="63"/>
  <c r="N94" i="63"/>
  <c r="S22" i="62"/>
  <c r="R22" i="62"/>
  <c r="Q22" i="62"/>
  <c r="Q200" i="56"/>
  <c r="S200" i="56"/>
  <c r="R200" i="56"/>
  <c r="R160" i="61"/>
  <c r="Q160" i="61"/>
  <c r="S160" i="61"/>
  <c r="N35" i="59"/>
  <c r="P35" i="59"/>
  <c r="T35" i="59"/>
  <c r="O35" i="59"/>
  <c r="S64" i="63"/>
  <c r="R64" i="63"/>
  <c r="Q64" i="63"/>
  <c r="O122" i="59"/>
  <c r="N122" i="59"/>
  <c r="T122" i="59"/>
  <c r="P122" i="59"/>
  <c r="N19" i="56"/>
  <c r="O19" i="56"/>
  <c r="T19" i="56"/>
  <c r="P19" i="56"/>
  <c r="O20" i="63"/>
  <c r="P20" i="63"/>
  <c r="N20" i="63"/>
  <c r="T20" i="63"/>
  <c r="T124" i="56"/>
  <c r="N124" i="56"/>
  <c r="O124" i="56"/>
  <c r="P124" i="56"/>
  <c r="O116" i="59"/>
  <c r="P116" i="59"/>
  <c r="N116" i="59"/>
  <c r="T116" i="59"/>
  <c r="Q32" i="55"/>
  <c r="S32" i="55"/>
  <c r="R32" i="55"/>
  <c r="R106" i="63"/>
  <c r="S106" i="63"/>
  <c r="Q106" i="63"/>
  <c r="P187" i="61"/>
  <c r="O187" i="61"/>
  <c r="N187" i="61"/>
  <c r="T187" i="61"/>
  <c r="R133" i="62"/>
  <c r="S133" i="62"/>
  <c r="Q133" i="62"/>
  <c r="S13" i="63"/>
  <c r="Q13" i="63"/>
  <c r="R13" i="63"/>
  <c r="T68" i="62"/>
  <c r="N68" i="62"/>
  <c r="P68" i="62"/>
  <c r="O68" i="62"/>
  <c r="O58" i="56"/>
  <c r="N58" i="56"/>
  <c r="P58" i="56"/>
  <c r="T58" i="56"/>
  <c r="P182" i="61"/>
  <c r="N182" i="61"/>
  <c r="O182" i="61"/>
  <c r="T182" i="61"/>
  <c r="R139" i="63"/>
  <c r="S139" i="63"/>
  <c r="Q139" i="63"/>
  <c r="R72" i="59"/>
  <c r="S72" i="59"/>
  <c r="Q72" i="59"/>
  <c r="P92" i="63"/>
  <c r="N92" i="63"/>
  <c r="O92" i="63"/>
  <c r="T92" i="63"/>
  <c r="P41" i="61"/>
  <c r="T41" i="61"/>
  <c r="N41" i="61"/>
  <c r="O41" i="61"/>
  <c r="S32" i="62"/>
  <c r="Q32" i="62"/>
  <c r="R32" i="62"/>
  <c r="N62" i="58"/>
  <c r="O62" i="58"/>
  <c r="P62" i="58"/>
  <c r="T62" i="58"/>
  <c r="R124" i="61"/>
  <c r="Q124" i="61"/>
  <c r="S124" i="61"/>
  <c r="Q18" i="56"/>
  <c r="R18" i="56"/>
  <c r="S18" i="56"/>
  <c r="O66" i="59"/>
  <c r="T66" i="59"/>
  <c r="P66" i="59"/>
  <c r="N66" i="59"/>
  <c r="R142" i="63"/>
  <c r="Q142" i="63"/>
  <c r="S142" i="63"/>
  <c r="S13" i="58"/>
  <c r="R13" i="58"/>
  <c r="Q13" i="58"/>
  <c r="T57" i="61"/>
  <c r="N57" i="61"/>
  <c r="O57" i="61"/>
  <c r="P57" i="61"/>
  <c r="T30" i="56"/>
  <c r="N30" i="56"/>
  <c r="P30" i="56"/>
  <c r="O30" i="56"/>
  <c r="P73" i="63"/>
  <c r="T73" i="63"/>
  <c r="N73" i="63"/>
  <c r="O73" i="63"/>
  <c r="R10" i="63"/>
  <c r="Q10" i="63"/>
  <c r="S10" i="63"/>
  <c r="S48" i="59"/>
  <c r="Q48" i="59"/>
  <c r="R48" i="59"/>
  <c r="O55" i="55"/>
  <c r="N55" i="55"/>
  <c r="P55" i="55"/>
  <c r="T55" i="55"/>
  <c r="Q53" i="56"/>
  <c r="S53" i="56"/>
  <c r="R53" i="56"/>
  <c r="R116" i="61"/>
  <c r="S116" i="61"/>
  <c r="Q116" i="61"/>
  <c r="T78" i="59"/>
  <c r="O78" i="59"/>
  <c r="P78" i="59"/>
  <c r="N78" i="59"/>
  <c r="N90" i="62"/>
  <c r="T90" i="62"/>
  <c r="O90" i="62"/>
  <c r="P90" i="62"/>
  <c r="S67" i="59"/>
  <c r="Q67" i="59"/>
  <c r="R67" i="59"/>
  <c r="R125" i="59"/>
  <c r="Q125" i="59"/>
  <c r="S125" i="59"/>
  <c r="P178" i="61"/>
  <c r="T178" i="61"/>
  <c r="O178" i="61"/>
  <c r="N178" i="61"/>
  <c r="N54" i="55"/>
  <c r="T54" i="55"/>
  <c r="O54" i="55"/>
  <c r="P54" i="55"/>
  <c r="Q5" i="54"/>
  <c r="R5" i="54"/>
  <c r="S5" i="54"/>
  <c r="N52" i="56"/>
  <c r="O52" i="56"/>
  <c r="P52" i="56"/>
  <c r="T52" i="56"/>
  <c r="O61" i="56"/>
  <c r="P61" i="56"/>
  <c r="T61" i="56"/>
  <c r="N61" i="56"/>
  <c r="S130" i="61"/>
  <c r="R130" i="61"/>
  <c r="Q130" i="61"/>
  <c r="S135" i="61"/>
  <c r="Q135" i="61"/>
  <c r="R135" i="61"/>
  <c r="P75" i="63"/>
  <c r="O75" i="63"/>
  <c r="T75" i="63"/>
  <c r="N75" i="63"/>
  <c r="S80" i="62"/>
  <c r="Q80" i="62"/>
  <c r="R80" i="62"/>
  <c r="S68" i="56"/>
  <c r="Q68" i="56"/>
  <c r="R68" i="56"/>
  <c r="R46" i="62"/>
  <c r="Q46" i="62"/>
  <c r="S46" i="62"/>
  <c r="O110" i="59"/>
  <c r="N110" i="59"/>
  <c r="T110" i="59"/>
  <c r="P110" i="59"/>
  <c r="S55" i="58"/>
  <c r="Q55" i="58"/>
  <c r="R55" i="58"/>
  <c r="R70" i="62"/>
  <c r="Q70" i="62"/>
  <c r="S70" i="62"/>
  <c r="T190" i="61"/>
  <c r="P190" i="61"/>
  <c r="O190" i="61"/>
  <c r="N190" i="61"/>
  <c r="S57" i="55"/>
  <c r="Q57" i="55"/>
  <c r="R57" i="55"/>
  <c r="Q43" i="56"/>
  <c r="R43" i="56"/>
  <c r="S43" i="56"/>
  <c r="S64" i="56"/>
  <c r="Q64" i="56"/>
  <c r="R64" i="56"/>
  <c r="N8" i="62"/>
  <c r="O8" i="62"/>
  <c r="P8" i="62"/>
  <c r="T8" i="62"/>
  <c r="P20" i="65"/>
  <c r="O20" i="65"/>
  <c r="N20" i="65"/>
  <c r="T20" i="65"/>
  <c r="R101" i="59"/>
  <c r="Q101" i="59"/>
  <c r="S101" i="59"/>
  <c r="R69" i="55"/>
  <c r="S69" i="55"/>
  <c r="Q69" i="55"/>
  <c r="S88" i="62"/>
  <c r="R88" i="62"/>
  <c r="Q88" i="62"/>
  <c r="S87" i="63"/>
  <c r="R87" i="63"/>
  <c r="Q87" i="63"/>
  <c r="Q110" i="59"/>
  <c r="S110" i="59"/>
  <c r="R110" i="59"/>
  <c r="T43" i="55"/>
  <c r="P43" i="55"/>
  <c r="O43" i="55"/>
  <c r="N43" i="55"/>
  <c r="S34" i="55"/>
  <c r="Q34" i="55"/>
  <c r="R34" i="55"/>
  <c r="T64" i="55"/>
  <c r="P64" i="55"/>
  <c r="N64" i="55"/>
  <c r="O64" i="55"/>
  <c r="T87" i="62"/>
  <c r="O87" i="62"/>
  <c r="N87" i="62"/>
  <c r="P87" i="62"/>
  <c r="S18" i="62"/>
  <c r="Q18" i="62"/>
  <c r="R18" i="62"/>
  <c r="S54" i="56"/>
  <c r="R54" i="56"/>
  <c r="Q54" i="56"/>
  <c r="S57" i="58"/>
  <c r="R57" i="58"/>
  <c r="Q57" i="58"/>
  <c r="Q2" i="64"/>
  <c r="R2" i="64"/>
  <c r="S2" i="64"/>
  <c r="N44" i="56"/>
  <c r="P44" i="56"/>
  <c r="O44" i="56"/>
  <c r="T44" i="56"/>
  <c r="S68" i="63"/>
  <c r="R68" i="63"/>
  <c r="Q68" i="63"/>
  <c r="N104" i="63"/>
  <c r="O104" i="63"/>
  <c r="P104" i="63"/>
  <c r="T104" i="63"/>
  <c r="Q194" i="61"/>
  <c r="R194" i="61"/>
  <c r="S194" i="61"/>
  <c r="Q88" i="56"/>
  <c r="S88" i="56"/>
  <c r="R88" i="56"/>
  <c r="P72" i="62"/>
  <c r="T72" i="62"/>
  <c r="N72" i="62"/>
  <c r="O72" i="62"/>
  <c r="R24" i="55"/>
  <c r="S24" i="55"/>
  <c r="Q24" i="55"/>
  <c r="Q60" i="59"/>
  <c r="S60" i="59"/>
  <c r="R60" i="59"/>
  <c r="N23" i="56"/>
  <c r="T23" i="56"/>
  <c r="O23" i="56"/>
  <c r="P23" i="56"/>
  <c r="O6" i="65"/>
  <c r="T6" i="65"/>
  <c r="P6" i="65"/>
  <c r="N6" i="65"/>
  <c r="R23" i="65"/>
  <c r="S23" i="65"/>
  <c r="Q23" i="65"/>
  <c r="P15" i="65"/>
  <c r="O15" i="65"/>
  <c r="T15" i="65"/>
  <c r="N15" i="65"/>
  <c r="T11" i="55"/>
  <c r="O11" i="55"/>
  <c r="P11" i="55"/>
  <c r="N11" i="55"/>
  <c r="N14" i="58"/>
  <c r="O14" i="58"/>
  <c r="P14" i="58"/>
  <c r="T14" i="58"/>
  <c r="S126" i="63"/>
  <c r="R126" i="63"/>
  <c r="Q126" i="63"/>
  <c r="O99" i="59"/>
  <c r="N99" i="59"/>
  <c r="T99" i="59"/>
  <c r="P99" i="59"/>
  <c r="N70" i="56"/>
  <c r="T70" i="56"/>
  <c r="P70" i="56"/>
  <c r="O70" i="56"/>
  <c r="Q17" i="56"/>
  <c r="S17" i="56"/>
  <c r="R17" i="56"/>
  <c r="Q8" i="54"/>
  <c r="R8" i="54"/>
  <c r="S8" i="54"/>
  <c r="R13" i="54"/>
  <c r="S13" i="54"/>
  <c r="Q13" i="54"/>
  <c r="Q48" i="63"/>
  <c r="S48" i="63"/>
  <c r="R48" i="63"/>
  <c r="R140" i="63"/>
  <c r="S140" i="63"/>
  <c r="Q140" i="63"/>
  <c r="S126" i="61"/>
  <c r="R126" i="61"/>
  <c r="Q126" i="61"/>
  <c r="R5" i="55"/>
  <c r="Q5" i="55"/>
  <c r="S5" i="55"/>
  <c r="A109" i="59" l="1"/>
  <c r="D109" i="59" s="1"/>
  <c r="A117" i="59"/>
  <c r="D117" i="59" s="1"/>
  <c r="A102" i="59"/>
  <c r="E102" i="59" s="1"/>
  <c r="B102" i="59"/>
  <c r="C109" i="59"/>
  <c r="B109" i="59"/>
  <c r="C140" i="59"/>
  <c r="D140" i="59"/>
  <c r="A142" i="59"/>
  <c r="E142" i="59" s="1"/>
  <c r="D124" i="59"/>
  <c r="A140" i="59"/>
  <c r="A141" i="59" s="1"/>
  <c r="A135" i="59"/>
  <c r="D135" i="59" s="1"/>
  <c r="B135" i="59"/>
  <c r="A98" i="59"/>
  <c r="C98" i="59" s="1"/>
  <c r="E97" i="59"/>
  <c r="C97" i="59"/>
  <c r="A136" i="59"/>
  <c r="C136" i="59" s="1"/>
  <c r="A124" i="59"/>
  <c r="B124" i="59" s="1"/>
  <c r="A97" i="59"/>
  <c r="D97" i="59" s="1"/>
  <c r="B98" i="59" l="1"/>
  <c r="E98" i="59"/>
  <c r="B136" i="59"/>
  <c r="A110" i="59"/>
  <c r="A143" i="59"/>
  <c r="D98" i="59"/>
  <c r="D143" i="59"/>
  <c r="A125" i="59"/>
  <c r="C110" i="59"/>
  <c r="A137" i="59"/>
  <c r="A144" i="59"/>
  <c r="E143" i="59"/>
  <c r="D110" i="59"/>
  <c r="D136" i="59"/>
  <c r="C135" i="59"/>
  <c r="E136" i="59"/>
  <c r="C142" i="59"/>
  <c r="B117" i="59"/>
  <c r="D141" i="59"/>
  <c r="C141" i="59"/>
  <c r="E141" i="59"/>
  <c r="B141" i="59"/>
  <c r="D142" i="59"/>
  <c r="C102" i="59"/>
  <c r="E117" i="59"/>
  <c r="B142" i="59"/>
  <c r="A103" i="59"/>
  <c r="E135" i="59"/>
  <c r="E124" i="59"/>
  <c r="D102" i="59"/>
  <c r="C117" i="59"/>
  <c r="A118" i="59"/>
  <c r="B97" i="59"/>
  <c r="C124" i="59"/>
  <c r="B140" i="59"/>
  <c r="E109" i="59"/>
  <c r="E140" i="59"/>
  <c r="B143" i="59" l="1"/>
  <c r="C143" i="59"/>
  <c r="B110" i="59"/>
  <c r="A111" i="59"/>
  <c r="E110" i="59"/>
  <c r="A104" i="59"/>
  <c r="B103" i="59"/>
  <c r="E103" i="59"/>
  <c r="C103" i="59"/>
  <c r="D103" i="59"/>
  <c r="D137" i="59"/>
  <c r="E137" i="59"/>
  <c r="C137" i="59"/>
  <c r="B137" i="59"/>
  <c r="A138" i="59"/>
  <c r="E144" i="59"/>
  <c r="D144" i="59"/>
  <c r="B144" i="59"/>
  <c r="A145" i="59"/>
  <c r="C144" i="59"/>
  <c r="B118" i="59"/>
  <c r="E118" i="59"/>
  <c r="D118" i="59"/>
  <c r="C118" i="59"/>
  <c r="A120" i="59"/>
  <c r="D125" i="59"/>
  <c r="B125" i="59"/>
  <c r="E125" i="59"/>
  <c r="C125" i="59"/>
  <c r="A126" i="59"/>
  <c r="E111" i="59" l="1"/>
  <c r="C111" i="59"/>
  <c r="A112" i="59"/>
  <c r="D111" i="59"/>
  <c r="B111" i="59"/>
  <c r="D138" i="59"/>
  <c r="B138" i="59"/>
  <c r="C138" i="59"/>
  <c r="E138" i="59"/>
  <c r="A133" i="59"/>
  <c r="C120" i="59"/>
  <c r="E120" i="59"/>
  <c r="A121" i="59"/>
  <c r="B120" i="59"/>
  <c r="D120" i="59"/>
  <c r="A127" i="59"/>
  <c r="E126" i="59"/>
  <c r="B126" i="59"/>
  <c r="C126" i="59"/>
  <c r="D126" i="59"/>
  <c r="C145" i="59"/>
  <c r="A146" i="59"/>
  <c r="E145" i="59"/>
  <c r="B145" i="59"/>
  <c r="D145" i="59"/>
  <c r="A105" i="59"/>
  <c r="C104" i="59"/>
  <c r="B104" i="59"/>
  <c r="D104" i="59"/>
  <c r="E104" i="59"/>
  <c r="D112" i="59" l="1"/>
  <c r="C112" i="59"/>
  <c r="E112" i="59"/>
  <c r="B112" i="59"/>
  <c r="A113" i="59"/>
  <c r="C127" i="59"/>
  <c r="E127" i="59"/>
  <c r="D127" i="59"/>
  <c r="A128" i="59"/>
  <c r="B127" i="59"/>
  <c r="B121" i="59"/>
  <c r="A122" i="59"/>
  <c r="E121" i="59"/>
  <c r="D121" i="59"/>
  <c r="C121" i="59"/>
  <c r="D146" i="59"/>
  <c r="C146" i="59"/>
  <c r="E146" i="59"/>
  <c r="B146" i="59"/>
  <c r="C133" i="59"/>
  <c r="D133" i="59"/>
  <c r="B133" i="59"/>
  <c r="E133" i="59"/>
  <c r="E105" i="59"/>
  <c r="C105" i="59"/>
  <c r="A106" i="59"/>
  <c r="B105" i="59"/>
  <c r="D105" i="59"/>
  <c r="C113" i="59" l="1"/>
  <c r="E113" i="59"/>
  <c r="D113" i="59"/>
  <c r="A114" i="59"/>
  <c r="B113" i="59"/>
  <c r="A119" i="59"/>
  <c r="E122" i="59"/>
  <c r="D122" i="59"/>
  <c r="B122" i="59"/>
  <c r="C122" i="59"/>
  <c r="D106" i="59"/>
  <c r="C106" i="59"/>
  <c r="B106" i="59"/>
  <c r="E106" i="59"/>
  <c r="A129" i="59"/>
  <c r="D128" i="59"/>
  <c r="B128" i="59"/>
  <c r="E128" i="59"/>
  <c r="C128" i="59"/>
  <c r="D114" i="59" l="1"/>
  <c r="B114" i="59"/>
  <c r="E114" i="59"/>
  <c r="C114" i="59"/>
  <c r="D129" i="59"/>
  <c r="C129" i="59"/>
  <c r="E129" i="59"/>
  <c r="A130" i="59"/>
  <c r="B129" i="59"/>
  <c r="D119" i="59"/>
  <c r="E119" i="59"/>
  <c r="B119" i="59"/>
  <c r="C119" i="59"/>
  <c r="C130" i="59" l="1"/>
  <c r="D130" i="59"/>
  <c r="B130" i="59"/>
  <c r="E130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tc={80A2F13F-4BCA-4B21-89C1-B52515899815}</author>
  </authors>
  <commentList>
    <comment ref="G452" authorId="0" shapeId="0" xr:uid="{80A2F13F-4BCA-4B21-89C1-B52515899815}">
      <text>
        <t>[Threaded comment]
Your version of Excel allows you to read this threaded comment; however, any edits to it will get removed if the file is opened in a newer version of Excel. Learn more: https://go.microsoft.com/fwlink/?linkid=870924
Comment:
    Tue or Thu's</t>
      </text>
    </comment>
  </commentList>
</comments>
</file>

<file path=xl/sharedStrings.xml><?xml version="1.0" encoding="utf-8"?>
<sst xmlns="http://schemas.openxmlformats.org/spreadsheetml/2006/main" count="16927" uniqueCount="2216">
  <si>
    <t xml:space="preserve"> Team ID</t>
  </si>
  <si>
    <t>Division</t>
  </si>
  <si>
    <t>Club</t>
  </si>
  <si>
    <t>Team Name</t>
  </si>
  <si>
    <t>Contact Name</t>
  </si>
  <si>
    <t>Contact Number</t>
  </si>
  <si>
    <t>Contact Email</t>
  </si>
  <si>
    <t>Win</t>
  </si>
  <si>
    <t>Loss</t>
  </si>
  <si>
    <t>Tie</t>
  </si>
  <si>
    <t>Adj</t>
  </si>
  <si>
    <t xml:space="preserve"> '07242221090865</t>
  </si>
  <si>
    <t>U14 Boys/Coed</t>
  </si>
  <si>
    <t>SL</t>
  </si>
  <si>
    <t>Rampage</t>
  </si>
  <si>
    <t>Aaron Cain</t>
  </si>
  <si>
    <t>262-894-5720</t>
  </si>
  <si>
    <t>aaroncain5@yahoo.com</t>
  </si>
  <si>
    <t xml:space="preserve"> '07242221091789</t>
  </si>
  <si>
    <t>U-9</t>
  </si>
  <si>
    <t>Blitz</t>
  </si>
  <si>
    <t>Matt Haldemann</t>
  </si>
  <si>
    <t>920-728-0809</t>
  </si>
  <si>
    <t>haldy44@hotmail.com</t>
  </si>
  <si>
    <t xml:space="preserve"> '07242221091788</t>
  </si>
  <si>
    <t>Bobcats</t>
  </si>
  <si>
    <t>Justin Ladwig</t>
  </si>
  <si>
    <t>414-202-6365</t>
  </si>
  <si>
    <t>justinladwig25@gmail.com</t>
  </si>
  <si>
    <t>-</t>
  </si>
  <si>
    <t xml:space="preserve"> '07242221091687</t>
  </si>
  <si>
    <t>Jam</t>
  </si>
  <si>
    <t>Will Luka</t>
  </si>
  <si>
    <t>262-689-4376</t>
  </si>
  <si>
    <t>w.luka.main@gmail.com</t>
  </si>
  <si>
    <t xml:space="preserve"> '07242221091585</t>
  </si>
  <si>
    <t>Strikers</t>
  </si>
  <si>
    <t>Brian Kiley</t>
  </si>
  <si>
    <t>262-224-1796</t>
  </si>
  <si>
    <t>bnkiley@gmail.com</t>
  </si>
  <si>
    <t xml:space="preserve"> '07242221091686</t>
  </si>
  <si>
    <t>Torpedoes</t>
  </si>
  <si>
    <t>Gabe Kempf</t>
  </si>
  <si>
    <t>262-339-0252</t>
  </si>
  <si>
    <t>gabekempfwi@gmail.com</t>
  </si>
  <si>
    <t xml:space="preserve"> '07242221090966</t>
  </si>
  <si>
    <t>U14 Girls</t>
  </si>
  <si>
    <t>Fire</t>
  </si>
  <si>
    <t>Chad Elliott</t>
  </si>
  <si>
    <t>414-719-0942</t>
  </si>
  <si>
    <t>chadangela@gmail.com</t>
  </si>
  <si>
    <t xml:space="preserve"> '07242221090861</t>
  </si>
  <si>
    <t>U12 Boys/Coed</t>
  </si>
  <si>
    <t>Vipers</t>
  </si>
  <si>
    <t>Daniel Ritger</t>
  </si>
  <si>
    <t>262-707-5867</t>
  </si>
  <si>
    <t>daniel.ktsi@outlook.com</t>
  </si>
  <si>
    <t xml:space="preserve"> '07242221090862</t>
  </si>
  <si>
    <t>Wind</t>
  </si>
  <si>
    <t>Melissa Vorpagel</t>
  </si>
  <si>
    <t>920-980-5011</t>
  </si>
  <si>
    <t>melissavorpagel@gmail.com</t>
  </si>
  <si>
    <t xml:space="preserve"> '07242221090864</t>
  </si>
  <si>
    <t>U12 Girls</t>
  </si>
  <si>
    <t>Breeze</t>
  </si>
  <si>
    <t>Laurie Keplin</t>
  </si>
  <si>
    <t>920-410-0393</t>
  </si>
  <si>
    <t>lauriekeplin@hotmail.com</t>
  </si>
  <si>
    <t>+</t>
  </si>
  <si>
    <t xml:space="preserve"> '07242221090863</t>
  </si>
  <si>
    <t>Lady Owls</t>
  </si>
  <si>
    <t>Andrew Rutzen</t>
  </si>
  <si>
    <t>262-573-8607</t>
  </si>
  <si>
    <t>amrutzen@gmail.com</t>
  </si>
  <si>
    <t xml:space="preserve"> '07242221090757</t>
  </si>
  <si>
    <t>U10 Boys/Coed</t>
  </si>
  <si>
    <t>Lightning</t>
  </si>
  <si>
    <t>Lisa Radtke</t>
  </si>
  <si>
    <t>262-353-5024</t>
  </si>
  <si>
    <t>lcarmody13@yahoo.com</t>
  </si>
  <si>
    <t xml:space="preserve"> '07242221090756</t>
  </si>
  <si>
    <t>Racers</t>
  </si>
  <si>
    <t>David Zukowski</t>
  </si>
  <si>
    <t>414-324-9256</t>
  </si>
  <si>
    <t>bevndave@outlook.com</t>
  </si>
  <si>
    <t xml:space="preserve"> '07242221090759</t>
  </si>
  <si>
    <t>Twist</t>
  </si>
  <si>
    <t>Aaron Schmidt</t>
  </si>
  <si>
    <t>262-305-0258</t>
  </si>
  <si>
    <t>aschmidty76@gmail.com</t>
  </si>
  <si>
    <t xml:space="preserve"> '07242221090758</t>
  </si>
  <si>
    <t>Warriors</t>
  </si>
  <si>
    <t>Nathaniel Becker</t>
  </si>
  <si>
    <t>262-224-3110</t>
  </si>
  <si>
    <t>dcsbecker@hotmail.com</t>
  </si>
  <si>
    <t xml:space="preserve"> '07242221090860</t>
  </si>
  <si>
    <t>U10 Girls</t>
  </si>
  <si>
    <t>Crush</t>
  </si>
  <si>
    <t>Rob Scarseth</t>
  </si>
  <si>
    <t>262-685-7689</t>
  </si>
  <si>
    <t>rscars@sbcglobal.net</t>
  </si>
  <si>
    <t xml:space="preserve"> '07262220310557</t>
  </si>
  <si>
    <t>Rockets</t>
  </si>
  <si>
    <t>Kelly Bach</t>
  </si>
  <si>
    <t>262-689-2914</t>
  </si>
  <si>
    <t>ksteffy2@gmail.com</t>
  </si>
  <si>
    <t xml:space="preserve"> '07242221091174</t>
  </si>
  <si>
    <t>U-7</t>
  </si>
  <si>
    <t>Cowboys</t>
  </si>
  <si>
    <t>Ted Malesevich</t>
  </si>
  <si>
    <t>920-210-5808</t>
  </si>
  <si>
    <t>edmundomalesevich@gmail.com</t>
  </si>
  <si>
    <t xml:space="preserve"> '07242221090968</t>
  </si>
  <si>
    <t>Eagles</t>
  </si>
  <si>
    <t>Justin Schwartz</t>
  </si>
  <si>
    <t>262-490-2907</t>
  </si>
  <si>
    <t>Justin.Schwartz@harken.com</t>
  </si>
  <si>
    <t xml:space="preserve"> '07242221091071</t>
  </si>
  <si>
    <t>Flames</t>
  </si>
  <si>
    <t>Matthew Schmitz</t>
  </si>
  <si>
    <t>608-658-5156</t>
  </si>
  <si>
    <t>schmitz.matthew@gmail.com</t>
  </si>
  <si>
    <t xml:space="preserve"> '07242221090970</t>
  </si>
  <si>
    <t>Foxes</t>
  </si>
  <si>
    <t>Kyle Stoltz</t>
  </si>
  <si>
    <t>262-391-6632</t>
  </si>
  <si>
    <t>kstoltzinsurance@hotmail.com</t>
  </si>
  <si>
    <t xml:space="preserve"> '07242221091073</t>
  </si>
  <si>
    <t>Panthers</t>
  </si>
  <si>
    <t>Ryan Schmitt</t>
  </si>
  <si>
    <t>262-573-9679</t>
  </si>
  <si>
    <t>ryansarahschmitt@gmail.com</t>
  </si>
  <si>
    <t xml:space="preserve"> '07242221090969</t>
  </si>
  <si>
    <t>Raptors</t>
  </si>
  <si>
    <t>Kate Steedman</t>
  </si>
  <si>
    <t>608-345-1077</t>
  </si>
  <si>
    <t>katy.steedman@gmail.com</t>
  </si>
  <si>
    <t xml:space="preserve"> '07242221090967</t>
  </si>
  <si>
    <t>Scorpions</t>
  </si>
  <si>
    <t xml:space="preserve"> '07242221091072</t>
  </si>
  <si>
    <t>Sharks</t>
  </si>
  <si>
    <t xml:space="preserve"> '07242221091175</t>
  </si>
  <si>
    <t>U-8</t>
  </si>
  <si>
    <t>Arsenal</t>
  </si>
  <si>
    <t>Ben Huffmann</t>
  </si>
  <si>
    <t>262-617-3228</t>
  </si>
  <si>
    <t>benjamenhuffman@gmail.com</t>
  </si>
  <si>
    <t xml:space="preserve"> '07242221091583</t>
  </si>
  <si>
    <t>Avengers</t>
  </si>
  <si>
    <t>Christy Schuette</t>
  </si>
  <si>
    <t>262-224-1399</t>
  </si>
  <si>
    <t>christyschuette14@gmail.com</t>
  </si>
  <si>
    <t xml:space="preserve"> '07242221091379</t>
  </si>
  <si>
    <t>Bears</t>
  </si>
  <si>
    <t>James Morrow</t>
  </si>
  <si>
    <t>414-426-6515</t>
  </si>
  <si>
    <t>jamesmorrow411@gmail.com</t>
  </si>
  <si>
    <t xml:space="preserve"> '07242221091380</t>
  </si>
  <si>
    <t>Cardinals</t>
  </si>
  <si>
    <t>Jason Holz</t>
  </si>
  <si>
    <t>262-308-6964</t>
  </si>
  <si>
    <t>jaholz001@yahoo.com</t>
  </si>
  <si>
    <t xml:space="preserve"> '07242221091482</t>
  </si>
  <si>
    <t>Chargers</t>
  </si>
  <si>
    <t>Lauren Leunig</t>
  </si>
  <si>
    <t>920-579-2464</t>
  </si>
  <si>
    <t>laurenwolf09@gmail.com</t>
  </si>
  <si>
    <t xml:space="preserve"> '07242221091481</t>
  </si>
  <si>
    <t>Comets</t>
  </si>
  <si>
    <t>Kelly Gehring</t>
  </si>
  <si>
    <t>262-623-7593</t>
  </si>
  <si>
    <t>kgehring12@icloud.com</t>
  </si>
  <si>
    <t xml:space="preserve"> '07242221091584</t>
  </si>
  <si>
    <t>Grizzlies</t>
  </si>
  <si>
    <t>Zach Christopherson</t>
  </si>
  <si>
    <t>262-224-6607</t>
  </si>
  <si>
    <t>zachchristopherson11@gmail.com</t>
  </si>
  <si>
    <t xml:space="preserve"> '07242221091176</t>
  </si>
  <si>
    <t>Lions</t>
  </si>
  <si>
    <t>Benjamin Herman</t>
  </si>
  <si>
    <t>262-305-4773</t>
  </si>
  <si>
    <t>ben.obc@gmail.com</t>
  </si>
  <si>
    <t xml:space="preserve"> '07242221091277</t>
  </si>
  <si>
    <t>Liverpool</t>
  </si>
  <si>
    <t xml:space="preserve"> '07242221091278</t>
  </si>
  <si>
    <t>Tigers</t>
  </si>
  <si>
    <t>akryll@karchitecturaldesign.com</t>
  </si>
  <si>
    <t>262-365-7292</t>
  </si>
  <si>
    <t>Andrew Kryll</t>
  </si>
  <si>
    <t>RF</t>
  </si>
  <si>
    <t>l3bigdog@hotmail.com</t>
  </si>
  <si>
    <t>414-534-8464</t>
  </si>
  <si>
    <t>Eric Lenz</t>
  </si>
  <si>
    <t>Kickers</t>
  </si>
  <si>
    <t xml:space="preserve"> '07252222161222</t>
  </si>
  <si>
    <t>fritzers17@yahoo.com</t>
  </si>
  <si>
    <t>262- 853-0511</t>
  </si>
  <si>
    <t>Craig Strowig</t>
  </si>
  <si>
    <t xml:space="preserve"> '07252222161221</t>
  </si>
  <si>
    <t>mbrsc@yahoo.com</t>
  </si>
  <si>
    <t>262-343-5875</t>
  </si>
  <si>
    <t>Mike Bolcek</t>
  </si>
  <si>
    <t>Thunder</t>
  </si>
  <si>
    <t xml:space="preserve"> '07252222161220</t>
  </si>
  <si>
    <t>johnborgen01@gmail.com</t>
  </si>
  <si>
    <t>262-442-7157</t>
  </si>
  <si>
    <t>John Borgen</t>
  </si>
  <si>
    <t>NetBusters</t>
  </si>
  <si>
    <t xml:space="preserve"> '07252222161119</t>
  </si>
  <si>
    <t>thetzel16@yahoo.com</t>
  </si>
  <si>
    <t>262-424-8168</t>
  </si>
  <si>
    <t>Todd Hetzel</t>
  </si>
  <si>
    <t>Cyclones</t>
  </si>
  <si>
    <t xml:space="preserve"> '07252222161118</t>
  </si>
  <si>
    <t>benjamin.beran@gmail.com</t>
  </si>
  <si>
    <t>651-246-9710</t>
  </si>
  <si>
    <t>Ben Beran</t>
  </si>
  <si>
    <t xml:space="preserve"> '07252222161117</t>
  </si>
  <si>
    <t>james.russell.healy@gmail.com</t>
  </si>
  <si>
    <t>262-349-1561</t>
  </si>
  <si>
    <t>Jim Healy</t>
  </si>
  <si>
    <t xml:space="preserve"> '07252222161116</t>
  </si>
  <si>
    <t>jamie.wolski@yahoo.com</t>
  </si>
  <si>
    <t>414-750-3710</t>
  </si>
  <si>
    <t>Jaime Wolski</t>
  </si>
  <si>
    <t>Red Foxes</t>
  </si>
  <si>
    <t xml:space="preserve"> '07252222161014</t>
  </si>
  <si>
    <t>adam.ludovic@gmail.com</t>
  </si>
  <si>
    <t>920-960-7112</t>
  </si>
  <si>
    <t>Adam Ludovic</t>
  </si>
  <si>
    <t xml:space="preserve"> '07252222161115</t>
  </si>
  <si>
    <t xml:space="preserve"> '07252222161013</t>
  </si>
  <si>
    <t>mstater@gmail.com</t>
  </si>
  <si>
    <t>262-384-1580</t>
  </si>
  <si>
    <t>Matt Stater</t>
  </si>
  <si>
    <t>Tornados</t>
  </si>
  <si>
    <t xml:space="preserve"> '07252222160908</t>
  </si>
  <si>
    <t>eberdyck@yahoo.com</t>
  </si>
  <si>
    <t>414-737-6678</t>
  </si>
  <si>
    <t>Ethan Berdyck</t>
  </si>
  <si>
    <t>Storm</t>
  </si>
  <si>
    <t xml:space="preserve"> '07252222161012</t>
  </si>
  <si>
    <t xml:space="preserve"> '07252222161011</t>
  </si>
  <si>
    <t>rpatti425@yahoo.com</t>
  </si>
  <si>
    <t>262-424-1613</t>
  </si>
  <si>
    <t>Rachel Chapman</t>
  </si>
  <si>
    <t xml:space="preserve"> '07252222161010</t>
  </si>
  <si>
    <t>wakefieldtreecare@gmail.com</t>
  </si>
  <si>
    <t>414-745-6768</t>
  </si>
  <si>
    <t>Paul Wakefield</t>
  </si>
  <si>
    <t>Hammerheads</t>
  </si>
  <si>
    <t xml:space="preserve"> '07252222161009</t>
  </si>
  <si>
    <t>keymann18@gmail.com</t>
  </si>
  <si>
    <t>262-352-0745</t>
  </si>
  <si>
    <t>Keelan Runnalls</t>
  </si>
  <si>
    <t>Bandits</t>
  </si>
  <si>
    <t xml:space="preserve"> '07252222160907</t>
  </si>
  <si>
    <t>jayv1856@yahoo.com</t>
  </si>
  <si>
    <t>503-729-9129</t>
  </si>
  <si>
    <t>Jordan Vore</t>
  </si>
  <si>
    <t xml:space="preserve"> '07252222160906</t>
  </si>
  <si>
    <t>pwinkelmannawc@gmail.com</t>
  </si>
  <si>
    <t>262-853-5147</t>
  </si>
  <si>
    <t>PJ Winkelmann</t>
  </si>
  <si>
    <t>Timberwolves</t>
  </si>
  <si>
    <t xml:space="preserve"> '07252222160905</t>
  </si>
  <si>
    <t xml:space="preserve"> '07252222160904</t>
  </si>
  <si>
    <t>klangjw24@gmail.com</t>
  </si>
  <si>
    <t>608-712-9933</t>
  </si>
  <si>
    <t>Jason Klang</t>
  </si>
  <si>
    <t xml:space="preserve"> '07252222160803</t>
  </si>
  <si>
    <t>jdaniels@directs.com</t>
  </si>
  <si>
    <t>262-339-0155</t>
  </si>
  <si>
    <t>Joseph Daniels</t>
  </si>
  <si>
    <t>Gladiators</t>
  </si>
  <si>
    <t xml:space="preserve"> '07252222160802</t>
  </si>
  <si>
    <t>cjlewandowski@gmail.com</t>
  </si>
  <si>
    <t>262-689-7988</t>
  </si>
  <si>
    <t>CJ Lewandowski</t>
  </si>
  <si>
    <t>Cheetahs</t>
  </si>
  <si>
    <t xml:space="preserve"> '07252222160801</t>
  </si>
  <si>
    <t>JEJ46@HOTMAIL.COM</t>
  </si>
  <si>
    <t>262-389-2712</t>
  </si>
  <si>
    <t>Jim Jacobson</t>
  </si>
  <si>
    <t>KW</t>
  </si>
  <si>
    <t xml:space="preserve"> '07242219132036</t>
  </si>
  <si>
    <t>annflood2008@yahoo.com</t>
  </si>
  <si>
    <t>262-483-1142</t>
  </si>
  <si>
    <t>Andrea Flood</t>
  </si>
  <si>
    <t xml:space="preserve"> '07242219132137</t>
  </si>
  <si>
    <t>andyschulz8@gmail.com</t>
  </si>
  <si>
    <t>920-410-1352</t>
  </si>
  <si>
    <t>Andy Schulz</t>
  </si>
  <si>
    <t xml:space="preserve"> '07242219132138</t>
  </si>
  <si>
    <t>Rebecca.dourn@yahoo.com</t>
  </si>
  <si>
    <t>262-227-2258</t>
  </si>
  <si>
    <t>Rebecca Dourn</t>
  </si>
  <si>
    <t>Rebels</t>
  </si>
  <si>
    <t xml:space="preserve"> '07242219132239</t>
  </si>
  <si>
    <t>dirk.m.brandt60@gmail.com</t>
  </si>
  <si>
    <t>817-689-4226</t>
  </si>
  <si>
    <t>Dirk Brandt</t>
  </si>
  <si>
    <t>Predators</t>
  </si>
  <si>
    <t xml:space="preserve"> '07242219132240</t>
  </si>
  <si>
    <t>jhoneyager@charter.net</t>
  </si>
  <si>
    <t>262-305-2464</t>
  </si>
  <si>
    <t>Jesse Honeyager</t>
  </si>
  <si>
    <t>Flash</t>
  </si>
  <si>
    <t xml:space="preserve"> '07242219132241</t>
  </si>
  <si>
    <t>ltpiwoni@uwalumni.com</t>
  </si>
  <si>
    <t>262-483-2462</t>
  </si>
  <si>
    <t>Luke Piwoni</t>
  </si>
  <si>
    <t>Phoenix</t>
  </si>
  <si>
    <t xml:space="preserve"> '07242219132242</t>
  </si>
  <si>
    <t>scott.johnson@probuild.com</t>
  </si>
  <si>
    <t>262-388-8649</t>
  </si>
  <si>
    <t>Scott Johnson</t>
  </si>
  <si>
    <t xml:space="preserve"> '07242219132344</t>
  </si>
  <si>
    <t>Jaguars</t>
  </si>
  <si>
    <t xml:space="preserve"> '07242219132343</t>
  </si>
  <si>
    <t>agurrola15@gmail.com</t>
  </si>
  <si>
    <t>262-689-7214</t>
  </si>
  <si>
    <t>Antonio Gurrola</t>
  </si>
  <si>
    <t>Stingrays</t>
  </si>
  <si>
    <t xml:space="preserve"> '07242219132345</t>
  </si>
  <si>
    <t>kenworthynathan@yahoo.com</t>
  </si>
  <si>
    <t>262-573-8786</t>
  </si>
  <si>
    <t>Nate Kenworthy</t>
  </si>
  <si>
    <t xml:space="preserve"> '07242219132447</t>
  </si>
  <si>
    <t>sethsteffen@hotmail.com</t>
  </si>
  <si>
    <t>262-483-0994</t>
  </si>
  <si>
    <t>Seth Steffen</t>
  </si>
  <si>
    <t>Barracudas</t>
  </si>
  <si>
    <t xml:space="preserve"> '07242219132446</t>
  </si>
  <si>
    <t>smcole07@yahoo.com</t>
  </si>
  <si>
    <t>262-689-6229</t>
  </si>
  <si>
    <t>Sarah Cole</t>
  </si>
  <si>
    <t>Suns</t>
  </si>
  <si>
    <t xml:space="preserve"> '07242219132551</t>
  </si>
  <si>
    <t>anigbur96@gmail.com</t>
  </si>
  <si>
    <t>262-894-4421</t>
  </si>
  <si>
    <t>Allie Ludowissi</t>
  </si>
  <si>
    <t>Stars</t>
  </si>
  <si>
    <t xml:space="preserve"> '07242219132448</t>
  </si>
  <si>
    <t>schoofs.noah@gmail.com</t>
  </si>
  <si>
    <t>262-483-6764</t>
  </si>
  <si>
    <t>Noah Schoofs</t>
  </si>
  <si>
    <t>Rays</t>
  </si>
  <si>
    <t xml:space="preserve"> '07242219132550</t>
  </si>
  <si>
    <t>justingoehring@gmail.com</t>
  </si>
  <si>
    <t>920-946-1661</t>
  </si>
  <si>
    <t>Justin Goehring</t>
  </si>
  <si>
    <t>Galaxy</t>
  </si>
  <si>
    <t xml:space="preserve"> '07242219132549</t>
  </si>
  <si>
    <t>lindsey.yapp@yahoo.com</t>
  </si>
  <si>
    <t>262-483-5169</t>
  </si>
  <si>
    <t>Lindsey Yapp</t>
  </si>
  <si>
    <t>Twisters</t>
  </si>
  <si>
    <t xml:space="preserve"> '07242219132754</t>
  </si>
  <si>
    <t>daves_51@hotmail.com</t>
  </si>
  <si>
    <t>262-352-6805</t>
  </si>
  <si>
    <t>David Schulenberg</t>
  </si>
  <si>
    <t xml:space="preserve"> '07242219132755</t>
  </si>
  <si>
    <t>andreastratil@gmail.com</t>
  </si>
  <si>
    <t>262-707-6331</t>
  </si>
  <si>
    <t>Andrea Eilbes</t>
  </si>
  <si>
    <t>Hurricanes</t>
  </si>
  <si>
    <t xml:space="preserve"> '07242219132652</t>
  </si>
  <si>
    <t>mkaehne88@gmail.com</t>
  </si>
  <si>
    <t>262-339-8817</t>
  </si>
  <si>
    <t>Michelle Kaehne</t>
  </si>
  <si>
    <t xml:space="preserve"> '07242219132653</t>
  </si>
  <si>
    <t>klueger@dodgeland.k12.wi.us</t>
  </si>
  <si>
    <t>920-960-0192</t>
  </si>
  <si>
    <t>Kevin Klueger</t>
  </si>
  <si>
    <t>Rage</t>
  </si>
  <si>
    <t>JU</t>
  </si>
  <si>
    <t xml:space="preserve"> '07252222155099</t>
  </si>
  <si>
    <t>abuggs52@gmail.com</t>
  </si>
  <si>
    <t>920-386-4812</t>
  </si>
  <si>
    <t>Andrea Buggs</t>
  </si>
  <si>
    <t xml:space="preserve"> '07252222154998</t>
  </si>
  <si>
    <t>jeannette.moon@gmail.com</t>
  </si>
  <si>
    <t>920-392-9141</t>
  </si>
  <si>
    <t>Jeannette Moon</t>
  </si>
  <si>
    <t xml:space="preserve"> '07252222154997</t>
  </si>
  <si>
    <t>jenkolb25@hotmail.com</t>
  </si>
  <si>
    <t>920-382-8631</t>
  </si>
  <si>
    <t>Jenny Coombs</t>
  </si>
  <si>
    <t xml:space="preserve"> '07252222154996</t>
  </si>
  <si>
    <t xml:space="preserve"> '07252222154895</t>
  </si>
  <si>
    <t>Awendorf82@gmail.com</t>
  </si>
  <si>
    <t>Adam Wendorf</t>
  </si>
  <si>
    <t>Valkyries 2</t>
  </si>
  <si>
    <t>JK</t>
  </si>
  <si>
    <t xml:space="preserve"> '07242216350296</t>
  </si>
  <si>
    <t>Valkyries 1</t>
  </si>
  <si>
    <t xml:space="preserve"> '07242216345795</t>
  </si>
  <si>
    <t>amy.nolte@yahoo.com</t>
  </si>
  <si>
    <t>Amy nolte</t>
  </si>
  <si>
    <t>Wolves</t>
  </si>
  <si>
    <t xml:space="preserve"> '07242216344492</t>
  </si>
  <si>
    <t>lee_delcore@yahoo.com</t>
  </si>
  <si>
    <t>Lee Delcore</t>
  </si>
  <si>
    <t>Lynx</t>
  </si>
  <si>
    <t xml:space="preserve"> '07242216345093</t>
  </si>
  <si>
    <t>sandrajgiernoth@gmail.com</t>
  </si>
  <si>
    <t>Sandra Geirnoth</t>
  </si>
  <si>
    <t xml:space="preserve"> '07242216343290</t>
  </si>
  <si>
    <t>putzee@yahoo.com</t>
  </si>
  <si>
    <t>David Boyung</t>
  </si>
  <si>
    <t xml:space="preserve"> '07242216342188</t>
  </si>
  <si>
    <t>markandlusha@gmail.com</t>
  </si>
  <si>
    <t>Luke Love</t>
  </si>
  <si>
    <t>Leopards</t>
  </si>
  <si>
    <t xml:space="preserve"> '07242216341287</t>
  </si>
  <si>
    <t>elizabeth.nett@gmail.com</t>
  </si>
  <si>
    <t>Elizabeth Nett</t>
  </si>
  <si>
    <t>Sirens</t>
  </si>
  <si>
    <t xml:space="preserve"> '07242216335684</t>
  </si>
  <si>
    <t>natalielaven0913@gmail.com</t>
  </si>
  <si>
    <t>Natalie Laven</t>
  </si>
  <si>
    <t xml:space="preserve"> '07242216340185</t>
  </si>
  <si>
    <t>kmcnamee@clcbuild.com</t>
  </si>
  <si>
    <t>Keith mcnamee</t>
  </si>
  <si>
    <t>Eliminators</t>
  </si>
  <si>
    <t xml:space="preserve"> '07242216333582</t>
  </si>
  <si>
    <t>Jwolf444@hotmail.com</t>
  </si>
  <si>
    <t>Josh Wolfgram</t>
  </si>
  <si>
    <t>Tarantulas</t>
  </si>
  <si>
    <t xml:space="preserve"> '07242216330680</t>
  </si>
  <si>
    <t>trish.hermann@gmail.com</t>
  </si>
  <si>
    <t>Trish Hermann</t>
  </si>
  <si>
    <t>Phantoms</t>
  </si>
  <si>
    <t xml:space="preserve"> '07242216330579</t>
  </si>
  <si>
    <t>joe.greefkes@kmlhs.org</t>
  </si>
  <si>
    <t>Joe Greefks</t>
  </si>
  <si>
    <t xml:space="preserve"> '07242216330378</t>
  </si>
  <si>
    <t>mollydce@yahoo.com</t>
  </si>
  <si>
    <t>Molly Herbolsheimer</t>
  </si>
  <si>
    <t>Black widows</t>
  </si>
  <si>
    <t xml:space="preserve"> '07242216325777</t>
  </si>
  <si>
    <t>bilottastephen@gmail.com</t>
  </si>
  <si>
    <t>Stephen Bilotta</t>
  </si>
  <si>
    <t>Venom</t>
  </si>
  <si>
    <t xml:space="preserve"> '07242216324175</t>
  </si>
  <si>
    <t>brian.kikkert@gmail.com</t>
  </si>
  <si>
    <t>Brian Kikkert</t>
  </si>
  <si>
    <t>Rattlesnakes</t>
  </si>
  <si>
    <t xml:space="preserve"> '07242216322873</t>
  </si>
  <si>
    <t>ginameyer80@gmail.com</t>
  </si>
  <si>
    <t>Gina Meyer</t>
  </si>
  <si>
    <t>Power</t>
  </si>
  <si>
    <t xml:space="preserve"> '07242216322772</t>
  </si>
  <si>
    <t>kuzerac1115@gmail.com</t>
  </si>
  <si>
    <t>Keith Kuzera</t>
  </si>
  <si>
    <t xml:space="preserve"> '07242216322671</t>
  </si>
  <si>
    <t>sds5617@gmail.com</t>
  </si>
  <si>
    <t>Steven Samuel</t>
  </si>
  <si>
    <t>Adrenaline</t>
  </si>
  <si>
    <t xml:space="preserve"> '07242216321470</t>
  </si>
  <si>
    <t>jwschultz83@gmail.com</t>
  </si>
  <si>
    <t>920-988-2721</t>
  </si>
  <si>
    <t>Josh Schultz</t>
  </si>
  <si>
    <t>Renegades</t>
  </si>
  <si>
    <t>HU</t>
  </si>
  <si>
    <t xml:space="preserve"> '07242217065631</t>
  </si>
  <si>
    <t>lytski@live.com</t>
  </si>
  <si>
    <t>920-988-8863</t>
  </si>
  <si>
    <t>Roxanne Leitzke</t>
  </si>
  <si>
    <t xml:space="preserve"> '07242217065529</t>
  </si>
  <si>
    <t>hwetzel522@gmail.com</t>
  </si>
  <si>
    <t>920-988-0831</t>
  </si>
  <si>
    <t>Helen Wetzel</t>
  </si>
  <si>
    <t xml:space="preserve"> '07242217065630</t>
  </si>
  <si>
    <t>tnfies@gmail.com</t>
  </si>
  <si>
    <t>262-483-5467</t>
  </si>
  <si>
    <t>Terry Fies</t>
  </si>
  <si>
    <t xml:space="preserve"> '07242217065427</t>
  </si>
  <si>
    <t>tjlmwald@gmail.com</t>
  </si>
  <si>
    <t>414-627-2050</t>
  </si>
  <si>
    <t>Tanya Wald</t>
  </si>
  <si>
    <t>Cobras</t>
  </si>
  <si>
    <t xml:space="preserve"> '07242217065528</t>
  </si>
  <si>
    <t>mk13ss11@yahoo.com</t>
  </si>
  <si>
    <t>920-296-3385</t>
  </si>
  <si>
    <t>Micah Koch</t>
  </si>
  <si>
    <t>Cougars</t>
  </si>
  <si>
    <t xml:space="preserve"> '07242217065426</t>
  </si>
  <si>
    <t>jontietz09@hotmail.com</t>
  </si>
  <si>
    <t>920-342-0889</t>
  </si>
  <si>
    <t>Jon Tietz</t>
  </si>
  <si>
    <t xml:space="preserve"> '07242217065325</t>
  </si>
  <si>
    <t>peplinski22@hotmail.com</t>
  </si>
  <si>
    <t>920-390-9040</t>
  </si>
  <si>
    <t>Dionne Dretske</t>
  </si>
  <si>
    <t xml:space="preserve"> '07242217065223</t>
  </si>
  <si>
    <t>jake_redwings_fan@yahoo.com</t>
  </si>
  <si>
    <t>920-382-1332</t>
  </si>
  <si>
    <t>Jacob Anderson</t>
  </si>
  <si>
    <t xml:space="preserve"> '07242217065324</t>
  </si>
  <si>
    <t>mart0592@yahoo.com</t>
  </si>
  <si>
    <t>414-975-5019</t>
  </si>
  <si>
    <t>Jeff Martin</t>
  </si>
  <si>
    <t>HT</t>
  </si>
  <si>
    <t xml:space="preserve"> '07252222225647</t>
  </si>
  <si>
    <t>munzjeff@gmail.com</t>
  </si>
  <si>
    <t>414-303-3223</t>
  </si>
  <si>
    <t>Jeff Munz</t>
  </si>
  <si>
    <t xml:space="preserve"> '07252222225748</t>
  </si>
  <si>
    <t>matt.michalowski@gmail.com </t>
  </si>
  <si>
    <t>262-224-3720</t>
  </si>
  <si>
    <t>Matt Michalowski</t>
  </si>
  <si>
    <t>Spurs</t>
  </si>
  <si>
    <t xml:space="preserve"> '07252222225646</t>
  </si>
  <si>
    <t>president@hartfordsideliners.org</t>
  </si>
  <si>
    <t>414-750-0034</t>
  </si>
  <si>
    <t>Brian Schrunk</t>
  </si>
  <si>
    <t>Orioles</t>
  </si>
  <si>
    <t xml:space="preserve"> '07252223245556</t>
  </si>
  <si>
    <t>r.michael.mcclain@gmail.com</t>
  </si>
  <si>
    <t>414-405-6921</t>
  </si>
  <si>
    <t>Mike McClain</t>
  </si>
  <si>
    <t>Blaze</t>
  </si>
  <si>
    <t xml:space="preserve"> '07252223245555</t>
  </si>
  <si>
    <t>g_baldus@hotmail.com</t>
  </si>
  <si>
    <t>262-844-3627</t>
  </si>
  <si>
    <t>Greg Baldus</t>
  </si>
  <si>
    <t xml:space="preserve"> '07252222225644</t>
  </si>
  <si>
    <t xml:space="preserve"> '07252222225543</t>
  </si>
  <si>
    <t>becheb28@gmail.com</t>
  </si>
  <si>
    <t>262-339-1189</t>
  </si>
  <si>
    <t>Ben Becherer</t>
  </si>
  <si>
    <t>Hartford Soccer Club Orange</t>
  </si>
  <si>
    <t xml:space="preserve"> '07252222225645</t>
  </si>
  <si>
    <t>beckyweedlbri@yahoo.com</t>
  </si>
  <si>
    <t>262-623-2154</t>
  </si>
  <si>
    <t>Becky Weed</t>
  </si>
  <si>
    <t xml:space="preserve"> '07252222225542</t>
  </si>
  <si>
    <t>Matthew.uecker@gmail.com</t>
  </si>
  <si>
    <t>920-285-0559</t>
  </si>
  <si>
    <t>Matt Uecker</t>
  </si>
  <si>
    <t xml:space="preserve"> '07252222225540</t>
  </si>
  <si>
    <t>drewchecolinski@gmail.com</t>
  </si>
  <si>
    <t>262-328-4323</t>
  </si>
  <si>
    <t>Drew Checolinkski</t>
  </si>
  <si>
    <t>Hartford Soccer Club</t>
  </si>
  <si>
    <t xml:space="preserve"> '07252222225541</t>
  </si>
  <si>
    <t>krt10@aol.com</t>
  </si>
  <si>
    <t>330-842-3111</t>
  </si>
  <si>
    <t>Kurt Tonhauser</t>
  </si>
  <si>
    <t>Rhinos</t>
  </si>
  <si>
    <t xml:space="preserve"> '07252222225438</t>
  </si>
  <si>
    <t>jc_cronin@hotmail.com</t>
  </si>
  <si>
    <t>262-525-7499</t>
  </si>
  <si>
    <t>Jared Cronin</t>
  </si>
  <si>
    <t>Hornets</t>
  </si>
  <si>
    <t xml:space="preserve"> '07252222225539</t>
  </si>
  <si>
    <t>erey0212@gmail.com</t>
  </si>
  <si>
    <t>262-623-8134</t>
  </si>
  <si>
    <t>Erik Reyes</t>
  </si>
  <si>
    <t>SC Hartford</t>
  </si>
  <si>
    <t xml:space="preserve"> '07252222225434</t>
  </si>
  <si>
    <t>erin@drpeterwilk.com</t>
  </si>
  <si>
    <t>917-605-2955</t>
  </si>
  <si>
    <t>Erin Wilk</t>
  </si>
  <si>
    <t>Peaches</t>
  </si>
  <si>
    <t xml:space="preserve"> '07252222225435</t>
  </si>
  <si>
    <t>kaulrv12@yahoo.com</t>
  </si>
  <si>
    <t>920-246-9829</t>
  </si>
  <si>
    <t>Rachael Kaul</t>
  </si>
  <si>
    <t xml:space="preserve"> '07252222225437</t>
  </si>
  <si>
    <t>dooley644@gmail.com</t>
  </si>
  <si>
    <t>414-350-1392</t>
  </si>
  <si>
    <t>Michael Daly</t>
  </si>
  <si>
    <t xml:space="preserve"> '07252222225436</t>
  </si>
  <si>
    <t>smidl2smidl@gmail.com</t>
  </si>
  <si>
    <t>262-224-5393</t>
  </si>
  <si>
    <t>Tony Smidl</t>
  </si>
  <si>
    <t>Pirates</t>
  </si>
  <si>
    <t xml:space="preserve"> '07252222225333</t>
  </si>
  <si>
    <t>joshwaszak@sbcglobal.net</t>
  </si>
  <si>
    <t>414-659-3971</t>
  </si>
  <si>
    <t>Josh Waszak</t>
  </si>
  <si>
    <t>Mustangs</t>
  </si>
  <si>
    <t xml:space="preserve"> '07252222225332</t>
  </si>
  <si>
    <t>destruxx@gmail.com</t>
  </si>
  <si>
    <t>262-305-0928</t>
  </si>
  <si>
    <t>Bill Bumgarner</t>
  </si>
  <si>
    <t>Firehawks</t>
  </si>
  <si>
    <t xml:space="preserve"> '07252222225330</t>
  </si>
  <si>
    <t>jakelechusz@gmail.com</t>
  </si>
  <si>
    <t>262-613-9391</t>
  </si>
  <si>
    <t>Jake Lechusz</t>
  </si>
  <si>
    <t>Dragons</t>
  </si>
  <si>
    <t xml:space="preserve"> '07252222225331</t>
  </si>
  <si>
    <t>allisonhejdak@yahoo.com</t>
  </si>
  <si>
    <t>414-520-2145</t>
  </si>
  <si>
    <t>Allison Hejdak</t>
  </si>
  <si>
    <t>Bolts</t>
  </si>
  <si>
    <t xml:space="preserve"> '07252222225329</t>
  </si>
  <si>
    <t>Jbronikowski22@gmail.com</t>
  </si>
  <si>
    <t>970-485-0980</t>
  </si>
  <si>
    <t>Jared Bronikowski</t>
  </si>
  <si>
    <t>Strykers</t>
  </si>
  <si>
    <t xml:space="preserve"> '07252222225226</t>
  </si>
  <si>
    <t>kmmcclain80@gmail.com</t>
  </si>
  <si>
    <t>414-731-9755</t>
  </si>
  <si>
    <t>Kathleen McClain</t>
  </si>
  <si>
    <t xml:space="preserve"> '07252222225327</t>
  </si>
  <si>
    <t>lauren.morz@yahoo.com</t>
  </si>
  <si>
    <t>515-509-1948</t>
  </si>
  <si>
    <t>Lauren Knosby</t>
  </si>
  <si>
    <t xml:space="preserve"> '07252222225328</t>
  </si>
  <si>
    <t>usaf_bishop89@outlook.com</t>
  </si>
  <si>
    <t>414-719-8187</t>
  </si>
  <si>
    <t>Brandon Bishop</t>
  </si>
  <si>
    <t>Falcons</t>
  </si>
  <si>
    <t xml:space="preserve"> '07252222225224</t>
  </si>
  <si>
    <t>brianabpaint@aol.com</t>
  </si>
  <si>
    <t>262-224-4193</t>
  </si>
  <si>
    <t>Brian Gould</t>
  </si>
  <si>
    <t xml:space="preserve"> '07252222225225</t>
  </si>
  <si>
    <t>ffpaulus@yahoo.com</t>
  </si>
  <si>
    <t>(262) 689-8658</t>
  </si>
  <si>
    <t>Eric Paulus</t>
  </si>
  <si>
    <t>Waubedonia U14G</t>
  </si>
  <si>
    <t>EW</t>
  </si>
  <si>
    <t xml:space="preserve"> '07242219071935</t>
  </si>
  <si>
    <t>amiew@live.com</t>
  </si>
  <si>
    <t>(920) 207-9730</t>
  </si>
  <si>
    <t>Amie Wilson</t>
  </si>
  <si>
    <t>Random Lake U14G</t>
  </si>
  <si>
    <t xml:space="preserve"> '07242216544021</t>
  </si>
  <si>
    <t>Waubedonia U14</t>
  </si>
  <si>
    <t xml:space="preserve"> '07242219071934</t>
  </si>
  <si>
    <t>matt.mayer@airgas.com</t>
  </si>
  <si>
    <t>(414) 322-6004</t>
  </si>
  <si>
    <t>Matt Mayer</t>
  </si>
  <si>
    <t>Random Lake U14</t>
  </si>
  <si>
    <t xml:space="preserve"> '07242216542319</t>
  </si>
  <si>
    <t>joshuaabler@gmail.com</t>
  </si>
  <si>
    <t>(920) 286-2674</t>
  </si>
  <si>
    <t>Josh Abler</t>
  </si>
  <si>
    <t>Kiel U14</t>
  </si>
  <si>
    <t xml:space="preserve"> '07242216505704</t>
  </si>
  <si>
    <t>bill.jefferis@gmail.com</t>
  </si>
  <si>
    <t>(262) 302-0253</t>
  </si>
  <si>
    <t>Bill Jefferis</t>
  </si>
  <si>
    <t>Waubedonia U12G</t>
  </si>
  <si>
    <t xml:space="preserve"> '07242219071833</t>
  </si>
  <si>
    <t>corydimmer@hotmail.com</t>
  </si>
  <si>
    <t>(920) 946-1826</t>
  </si>
  <si>
    <t>Corey Dimmer</t>
  </si>
  <si>
    <t>Random Lake U12G</t>
  </si>
  <si>
    <t xml:space="preserve"> '07242216540517</t>
  </si>
  <si>
    <t>heather.nett@gmail.com</t>
  </si>
  <si>
    <t>(920) 286-2111</t>
  </si>
  <si>
    <t>Heather Nett</t>
  </si>
  <si>
    <t>Kiel U12G</t>
  </si>
  <si>
    <t xml:space="preserve"> '07242216502201</t>
  </si>
  <si>
    <t>kylesteffen42@gmail.com</t>
  </si>
  <si>
    <t>(262) 894-1061</t>
  </si>
  <si>
    <t>Kyle Steffen</t>
  </si>
  <si>
    <t>Waubedonia U12</t>
  </si>
  <si>
    <t xml:space="preserve"> '07242219071832</t>
  </si>
  <si>
    <t>arndt_cassie@yahoo.com</t>
  </si>
  <si>
    <t>(920) 980-0493</t>
  </si>
  <si>
    <t>Cassie Arndt</t>
  </si>
  <si>
    <t>Random Lake U12</t>
  </si>
  <si>
    <t xml:space="preserve"> '07242216534515</t>
  </si>
  <si>
    <t>ruselding@kiel.k12.wi.us</t>
  </si>
  <si>
    <t>(920) 946-3157</t>
  </si>
  <si>
    <t>Bob Uselding</t>
  </si>
  <si>
    <t>Kiel U12b</t>
  </si>
  <si>
    <t xml:space="preserve"> '08022222020265</t>
  </si>
  <si>
    <t>kabookiep@gmail.com</t>
  </si>
  <si>
    <t>(920) 286-2945</t>
  </si>
  <si>
    <t>Patrick McCarthy</t>
  </si>
  <si>
    <t>Kiel U12a</t>
  </si>
  <si>
    <t xml:space="preserve"> '07242216493698</t>
  </si>
  <si>
    <t>bboyer@kmymca.org</t>
  </si>
  <si>
    <t>262-247-1029</t>
  </si>
  <si>
    <t>Brittany Boyer</t>
  </si>
  <si>
    <t>WB</t>
  </si>
  <si>
    <t xml:space="preserve"> '07242222214294</t>
  </si>
  <si>
    <t xml:space="preserve"> '07242222214192</t>
  </si>
  <si>
    <t xml:space="preserve"> '07242222214193</t>
  </si>
  <si>
    <t xml:space="preserve"> '07242222214190</t>
  </si>
  <si>
    <t xml:space="preserve"> '07242222214191</t>
  </si>
  <si>
    <t>scotmicharm@yahoo.com</t>
  </si>
  <si>
    <t>920-392-9165</t>
  </si>
  <si>
    <t>Scot Armstrong</t>
  </si>
  <si>
    <t>Brownsville U14</t>
  </si>
  <si>
    <t>BR</t>
  </si>
  <si>
    <t xml:space="preserve"> '07242216301768</t>
  </si>
  <si>
    <t>ndfsa9@gmail.com</t>
  </si>
  <si>
    <t>920-904-0759</t>
  </si>
  <si>
    <t>Josh Haefs</t>
  </si>
  <si>
    <t>Brownsville U12</t>
  </si>
  <si>
    <t xml:space="preserve"> '07242216295366</t>
  </si>
  <si>
    <t>gaughenbaugh.chadd@yahoo.com</t>
  </si>
  <si>
    <t>262-707-9968</t>
  </si>
  <si>
    <t>Chadd Gaughenbaugh</t>
  </si>
  <si>
    <t>Wolfhounds</t>
  </si>
  <si>
    <t>ER</t>
  </si>
  <si>
    <t xml:space="preserve"> '07252222230354</t>
  </si>
  <si>
    <t>ericholland3333@gmail.com</t>
  </si>
  <si>
    <t>612-554-9806</t>
  </si>
  <si>
    <t>Eric Holland</t>
  </si>
  <si>
    <t>Lucky Charms</t>
  </si>
  <si>
    <t xml:space="preserve"> '07252222230353</t>
  </si>
  <si>
    <t>nateford54@gmail.com</t>
  </si>
  <si>
    <t>262-434-0017</t>
  </si>
  <si>
    <t>Nate Ford</t>
  </si>
  <si>
    <t>Hooligans</t>
  </si>
  <si>
    <t xml:space="preserve"> '07262220311661</t>
  </si>
  <si>
    <t>tzupke244@gmail.com</t>
  </si>
  <si>
    <t>262-844-7057</t>
  </si>
  <si>
    <t>Traci Zupke</t>
  </si>
  <si>
    <t>Unicorns</t>
  </si>
  <si>
    <t xml:space="preserve"> '07252222230352</t>
  </si>
  <si>
    <t>dereklechner@gmail.com</t>
  </si>
  <si>
    <t>262-224-0527</t>
  </si>
  <si>
    <t>Derek Lechner</t>
  </si>
  <si>
    <t xml:space="preserve"> '07252222230351</t>
  </si>
  <si>
    <t>nkkoenen16@gmail.com</t>
  </si>
  <si>
    <t>920-285-7433</t>
  </si>
  <si>
    <t>Kim Koenen</t>
  </si>
  <si>
    <t>Shamrocks</t>
  </si>
  <si>
    <t xml:space="preserve"> '07252222230350</t>
  </si>
  <si>
    <t>paulohearn@hotmail.com</t>
  </si>
  <si>
    <t>414-550-9275</t>
  </si>
  <si>
    <t>Paul O'Hearn</t>
  </si>
  <si>
    <t>Leprechauns</t>
  </si>
  <si>
    <t xml:space="preserve"> '07262221501962</t>
  </si>
  <si>
    <t>christalynnallison@gmail.com</t>
  </si>
  <si>
    <t>719-249-8148</t>
  </si>
  <si>
    <t>Christa Allison</t>
  </si>
  <si>
    <t>Emeralds</t>
  </si>
  <si>
    <t xml:space="preserve"> '07252222230249</t>
  </si>
  <si>
    <t>mvjensen712@gmail.com</t>
  </si>
  <si>
    <t>630-797-0654</t>
  </si>
  <si>
    <t>Michael Jensen</t>
  </si>
  <si>
    <t>Clovers</t>
  </si>
  <si>
    <t xml:space="preserve"> '07262220311559</t>
  </si>
  <si>
    <t>Nick Koenen</t>
  </si>
  <si>
    <t>Celtics</t>
  </si>
  <si>
    <t xml:space="preserve"> '07262220311458</t>
  </si>
  <si>
    <t>Div</t>
  </si>
  <si>
    <t>Pts</t>
  </si>
  <si>
    <t>Ws</t>
  </si>
  <si>
    <t>Ts</t>
  </si>
  <si>
    <t>Sort</t>
  </si>
  <si>
    <t>(blank)</t>
  </si>
  <si>
    <t>Grand Total</t>
  </si>
  <si>
    <t>Total</t>
  </si>
  <si>
    <t>Juneau</t>
  </si>
  <si>
    <t>A-U7</t>
  </si>
  <si>
    <t>B-U7</t>
  </si>
  <si>
    <t>C-U7</t>
  </si>
  <si>
    <t>D-U7</t>
  </si>
  <si>
    <t>A-U8</t>
  </si>
  <si>
    <t>B-U8</t>
  </si>
  <si>
    <t>C-U8</t>
  </si>
  <si>
    <t>Name</t>
  </si>
  <si>
    <t>First Name</t>
  </si>
  <si>
    <t>Last Name</t>
  </si>
  <si>
    <t>Email Address</t>
  </si>
  <si>
    <t>Cell Phone</t>
  </si>
  <si>
    <t>U14G</t>
  </si>
  <si>
    <t>Jim</t>
  </si>
  <si>
    <t>Jacobson</t>
  </si>
  <si>
    <t>U14</t>
  </si>
  <si>
    <t>Andrea</t>
  </si>
  <si>
    <t>Flood</t>
  </si>
  <si>
    <t>U12G</t>
  </si>
  <si>
    <t>Andy</t>
  </si>
  <si>
    <t>Schulz</t>
  </si>
  <si>
    <t>Rebecca</t>
  </si>
  <si>
    <t>Dourn</t>
  </si>
  <si>
    <t>U12</t>
  </si>
  <si>
    <t>Dirk</t>
  </si>
  <si>
    <t>Brandt</t>
  </si>
  <si>
    <t>Jesse</t>
  </si>
  <si>
    <t>Honeyager</t>
  </si>
  <si>
    <t>U10G</t>
  </si>
  <si>
    <t>U10</t>
  </si>
  <si>
    <t>Scott</t>
  </si>
  <si>
    <t>Johnson</t>
  </si>
  <si>
    <t>U9</t>
  </si>
  <si>
    <t>Antonio</t>
  </si>
  <si>
    <t>Gurrola</t>
  </si>
  <si>
    <t>Michelle</t>
  </si>
  <si>
    <t>Kaehne</t>
  </si>
  <si>
    <t>Nate</t>
  </si>
  <si>
    <t>Kenworthy</t>
  </si>
  <si>
    <t>U8</t>
  </si>
  <si>
    <t>Allie</t>
  </si>
  <si>
    <t>Ludowissi</t>
  </si>
  <si>
    <t>Justin</t>
  </si>
  <si>
    <t>Goehring</t>
  </si>
  <si>
    <t>Noah</t>
  </si>
  <si>
    <t>Schoofs</t>
  </si>
  <si>
    <t>Sarah</t>
  </si>
  <si>
    <t>Cole</t>
  </si>
  <si>
    <t>U7</t>
  </si>
  <si>
    <t>Jamison</t>
  </si>
  <si>
    <t>Meister</t>
  </si>
  <si>
    <t>jamison.meister08@gmail.com</t>
  </si>
  <si>
    <t>262-388-5119</t>
  </si>
  <si>
    <t>Lindsey</t>
  </si>
  <si>
    <t>Yapp</t>
  </si>
  <si>
    <t>David</t>
  </si>
  <si>
    <t>Schulenberg</t>
  </si>
  <si>
    <t>A-U14G</t>
  </si>
  <si>
    <t>A-U14</t>
  </si>
  <si>
    <t>B-U14</t>
  </si>
  <si>
    <t>A-U12G</t>
  </si>
  <si>
    <t>B-U12G</t>
  </si>
  <si>
    <t>A-U12</t>
  </si>
  <si>
    <t>B-U12</t>
  </si>
  <si>
    <t>A-U10G</t>
  </si>
  <si>
    <t>A-U10</t>
  </si>
  <si>
    <t>B-U10</t>
  </si>
  <si>
    <t>A-U9</t>
  </si>
  <si>
    <t>B-U9</t>
  </si>
  <si>
    <t>D-U8</t>
  </si>
  <si>
    <t>Piranhas</t>
  </si>
  <si>
    <t>Jason Leucht</t>
  </si>
  <si>
    <t>414-719-1585</t>
  </si>
  <si>
    <t>jason.luecht5@gmail.com</t>
  </si>
  <si>
    <t>x</t>
  </si>
  <si>
    <t>Shane Becker</t>
  </si>
  <si>
    <t>shane_becker@hotmail.com</t>
  </si>
  <si>
    <t>262-622-3437</t>
  </si>
  <si>
    <t>WA</t>
  </si>
  <si>
    <t>WSC Infinity</t>
  </si>
  <si>
    <t>Natalie Gonzalez</t>
  </si>
  <si>
    <t>Brian Schmidt</t>
  </si>
  <si>
    <t>920-248-1021</t>
  </si>
  <si>
    <t>920-988-8188</t>
  </si>
  <si>
    <t>n_hackbarth@att.net</t>
  </si>
  <si>
    <t>schmidtyxcr@yahoo.com</t>
  </si>
  <si>
    <t>xx</t>
  </si>
  <si>
    <t>Notes</t>
  </si>
  <si>
    <t xml:space="preserve"> Game ID</t>
  </si>
  <si>
    <t>Day</t>
  </si>
  <si>
    <t>Away Team</t>
  </si>
  <si>
    <t>At</t>
  </si>
  <si>
    <t>Home Team</t>
  </si>
  <si>
    <t>HT #5B</t>
  </si>
  <si>
    <t>Sat</t>
  </si>
  <si>
    <t>SL Polk 1</t>
  </si>
  <si>
    <t>HU #1</t>
  </si>
  <si>
    <t>Please don't overlap games for U10 Girls HU Thunder &amp; U12 Girls HU Avengers.</t>
  </si>
  <si>
    <t>HT #4A</t>
  </si>
  <si>
    <t>HT #4B</t>
  </si>
  <si>
    <t>KW 4</t>
  </si>
  <si>
    <t>SL Polk 5</t>
  </si>
  <si>
    <t>KW 5</t>
  </si>
  <si>
    <t>HT Ehley Field 8</t>
  </si>
  <si>
    <t>RF #10</t>
  </si>
  <si>
    <t>HT #7</t>
  </si>
  <si>
    <t>RF #9</t>
  </si>
  <si>
    <t>SL Polk 2</t>
  </si>
  <si>
    <t>KW 3</t>
  </si>
  <si>
    <t>RF #6</t>
  </si>
  <si>
    <t>ER #1</t>
  </si>
  <si>
    <t>WB Regal Ware #1 (U7/8)</t>
  </si>
  <si>
    <t>WB Regal Ware #2 (U7/8)</t>
  </si>
  <si>
    <t>RF #1</t>
  </si>
  <si>
    <t>SL Polk 3</t>
  </si>
  <si>
    <t>SL Polk 4</t>
  </si>
  <si>
    <t>HU #3</t>
  </si>
  <si>
    <t>JK #1A</t>
  </si>
  <si>
    <t>RF #3</t>
  </si>
  <si>
    <t>RF #2</t>
  </si>
  <si>
    <t>JK #1B</t>
  </si>
  <si>
    <t>KW 1</t>
  </si>
  <si>
    <t>ER #3</t>
  </si>
  <si>
    <t>HT #5A</t>
  </si>
  <si>
    <t>HU #2</t>
  </si>
  <si>
    <t>ER #4</t>
  </si>
  <si>
    <t>JU Wild Goose Park #4</t>
  </si>
  <si>
    <t>Tue</t>
  </si>
  <si>
    <t>JK #2</t>
  </si>
  <si>
    <t>JU Wild Goose Park #1</t>
  </si>
  <si>
    <t>Wed</t>
  </si>
  <si>
    <t>JK #3</t>
  </si>
  <si>
    <t>Thu</t>
  </si>
  <si>
    <t>JK #4</t>
  </si>
  <si>
    <t>KW 2</t>
  </si>
  <si>
    <t>ER #2</t>
  </si>
  <si>
    <t>SL Polk 8</t>
  </si>
  <si>
    <t>RF #4</t>
  </si>
  <si>
    <t>HT #6</t>
  </si>
  <si>
    <t>RF #7</t>
  </si>
  <si>
    <t>JU Wild Goose Park #2</t>
  </si>
  <si>
    <t>RF #5</t>
  </si>
  <si>
    <t>Combined Name</t>
  </si>
  <si>
    <t>U10 ER Unicorns</t>
  </si>
  <si>
    <t>U10 HT Hartford Soccer Club</t>
  </si>
  <si>
    <t>U10 HT Wolves</t>
  </si>
  <si>
    <t>U10 HU Thunder</t>
  </si>
  <si>
    <t>U10 KW Phoenix</t>
  </si>
  <si>
    <t>U10 SL Crush</t>
  </si>
  <si>
    <t>U10 SL Rockets</t>
  </si>
  <si>
    <t>U10 WA WSC Infinity</t>
  </si>
  <si>
    <t>Home</t>
  </si>
  <si>
    <t>Away</t>
  </si>
  <si>
    <t>week</t>
  </si>
  <si>
    <t>Home ID</t>
  </si>
  <si>
    <t>Away ID</t>
  </si>
  <si>
    <t>#N/A</t>
  </si>
  <si>
    <t>Count of week</t>
  </si>
  <si>
    <t>club</t>
  </si>
  <si>
    <t>U10 HT Wolves - Uihlein Tourney 5/13</t>
  </si>
  <si>
    <t>Special Notes/Requests</t>
  </si>
  <si>
    <t>U10 Watertown Infinity any HOME games would need to be &gt;1pm; Please don't overlap games for U10 Girls HU Thunder &amp; U12 Girls HU Avengers.</t>
  </si>
  <si>
    <t>U12 HT Blaze</t>
  </si>
  <si>
    <t>U12 HT Orioles</t>
  </si>
  <si>
    <t>U12 KW Rebels</t>
  </si>
  <si>
    <t>U12 KW Storm</t>
  </si>
  <si>
    <t>U12 SL Breeze</t>
  </si>
  <si>
    <t>U12 HT Blaze - Uihlein Tourney 5/13</t>
  </si>
  <si>
    <t>KW Club - Limit home games in early spring to help fields</t>
  </si>
  <si>
    <t>U12 EW Random Lake U12G</t>
  </si>
  <si>
    <t>U12 HU Avengers</t>
  </si>
  <si>
    <t>U12 JK Phoenix</t>
  </si>
  <si>
    <t>U12 RF Strikers</t>
  </si>
  <si>
    <t>U12 SL Lady Owls</t>
  </si>
  <si>
    <t>Please don't overlap games for U7 SL Scorpions &amp; U12 Girls SL Lady Owls</t>
  </si>
  <si>
    <r>
      <t xml:space="preserve">Please don't overlap games for U10 Girls HU Thunder &amp; U12 Girls HU Avengers. </t>
    </r>
    <r>
      <rPr>
        <sz val="11"/>
        <color indexed="10"/>
        <rFont val="Calibri"/>
        <family val="2"/>
      </rPr>
      <t>(Allowing for travel time to Jackson)</t>
    </r>
  </si>
  <si>
    <t>Please don't overlap games for U10 Girls KW Phoenix &amp; U14 KW Comets or U10 Jaguars</t>
  </si>
  <si>
    <r>
      <t xml:space="preserve">Please don't overlap games for U10 Girls HU Thunder &amp; U12 Girls HU Avengers. </t>
    </r>
    <r>
      <rPr>
        <sz val="11"/>
        <color indexed="10"/>
        <rFont val="Calibri"/>
        <family val="2"/>
      </rPr>
      <t>(Travel time for KW to SL, &amp; lunch)</t>
    </r>
    <r>
      <rPr>
        <sz val="11"/>
        <color theme="1"/>
        <rFont val="Calibri"/>
        <family val="2"/>
        <scheme val="minor"/>
      </rPr>
      <t>, Please don't overlap games for U10 Girls KW Phoenix &amp; U14 KW Comets or U10 Jaguars</t>
    </r>
  </si>
  <si>
    <t>KW Club - Limit home games in early spring to help fields, Please don't overlap games for U10 Girls KW Phoenix &amp; U14 KW Comets or U10 Jaguars</t>
  </si>
  <si>
    <t>U14 BR Brownsville U14</t>
  </si>
  <si>
    <t>U14 EW Waubedonia U14</t>
  </si>
  <si>
    <t>U14 HU Renegades</t>
  </si>
  <si>
    <t>U14 JK Wolves</t>
  </si>
  <si>
    <t>U14 KW Comets</t>
  </si>
  <si>
    <t>U14 SL Rampage</t>
  </si>
  <si>
    <t>Week</t>
  </si>
  <si>
    <t>Bye</t>
  </si>
  <si>
    <t>U12 SL Breeze 9am Home game or BYE</t>
  </si>
  <si>
    <t>U14 ER Wolfhounds</t>
  </si>
  <si>
    <t>U14 HT Spurs</t>
  </si>
  <si>
    <t>U14 JK Lynx</t>
  </si>
  <si>
    <t>U14 KW Panthers</t>
  </si>
  <si>
    <t>U14 RF Kickers</t>
  </si>
  <si>
    <t>U14 EW Kiel U14</t>
  </si>
  <si>
    <t>U14 EW Random Lake U14</t>
  </si>
  <si>
    <t>HT?</t>
  </si>
  <si>
    <t>KW P</t>
  </si>
  <si>
    <t>RF K</t>
  </si>
  <si>
    <t>U14 JK Wolves &amp; U14 JK Lynx cannot overlap</t>
  </si>
  <si>
    <t>U14 SL Rampage earliest possible games</t>
  </si>
  <si>
    <t>U14 SL Rampage earliest possible games, Please don't overlap games for U10 Girls KW Phoenix &amp; U14 KW Comets or U10 Jaguars</t>
  </si>
  <si>
    <t>U14 JK Wolves &amp; U14 JK Lynx cannot overlap, Please don't overlap games for U10 Girls KW Phoenix &amp; U14 KW Comets or U10 Jaguars</t>
  </si>
  <si>
    <t>U14 EW Random Lake U14G</t>
  </si>
  <si>
    <t>U14 EW Waubedonia U14G</t>
  </si>
  <si>
    <t>U14 HT Hurricanes</t>
  </si>
  <si>
    <t>U14 HT Thunder</t>
  </si>
  <si>
    <t>U14 JK Valkyries 1</t>
  </si>
  <si>
    <t>U14 JK Valkyries 2</t>
  </si>
  <si>
    <t>U14 KW Fire</t>
  </si>
  <si>
    <t>U14 SL Fire</t>
  </si>
  <si>
    <t>U14 Hurricanes &gt;12PM practice from 9-12</t>
  </si>
  <si>
    <t>U14 Hurricanes prefer game 4/19, HOME, or close to home</t>
  </si>
  <si>
    <t>U-8 HT Firehawks</t>
  </si>
  <si>
    <t>U-8 HT Pirates</t>
  </si>
  <si>
    <t>U-8 HU Lightning</t>
  </si>
  <si>
    <t>U-8 KW Galaxy</t>
  </si>
  <si>
    <t>U-8 RF Bandits</t>
  </si>
  <si>
    <t>U-8 RF Tornados</t>
  </si>
  <si>
    <t>U-8 SL Arsenal</t>
  </si>
  <si>
    <t>U-8 SL Tigers</t>
  </si>
  <si>
    <t>Home Team #</t>
  </si>
  <si>
    <t>Away Team #</t>
  </si>
  <si>
    <t>U14 HT Hurricanes Uihlein Tournament</t>
  </si>
  <si>
    <t>U-8 ER Leprechauns</t>
  </si>
  <si>
    <t>U-8 JU Rage</t>
  </si>
  <si>
    <t>U-8 KW Rays</t>
  </si>
  <si>
    <t>U-8 RF Avengers</t>
  </si>
  <si>
    <t>U-8 RF Hammerheads</t>
  </si>
  <si>
    <t>U-8 SL Cardinals</t>
  </si>
  <si>
    <t>U-8 SL Chargers</t>
  </si>
  <si>
    <t>U-8 SL Lions</t>
  </si>
  <si>
    <t>U-8 HT Dragons</t>
  </si>
  <si>
    <t>U-8 JK Galaxy</t>
  </si>
  <si>
    <t>U-8 SL Grizzlies</t>
  </si>
  <si>
    <t>U-8 SL Comets</t>
  </si>
  <si>
    <t>U-8 RF Storm</t>
  </si>
  <si>
    <t>U-8 JK Tarantulas</t>
  </si>
  <si>
    <t>U-8 SL Liverpool</t>
  </si>
  <si>
    <t>U-8 RF Raptors</t>
  </si>
  <si>
    <t>U-7 HT Hurricanes</t>
  </si>
  <si>
    <t>U-7 JK Power</t>
  </si>
  <si>
    <t>U-7 SL Panthers</t>
  </si>
  <si>
    <t>U-7 SL Eagles</t>
  </si>
  <si>
    <t>U-7 RF Rockets</t>
  </si>
  <si>
    <t>U-7 JU Rage</t>
  </si>
  <si>
    <t>U-7 SL Sharks</t>
  </si>
  <si>
    <t>U-7 RF Gladiators</t>
  </si>
  <si>
    <t>U-7 KW Hurricanes</t>
  </si>
  <si>
    <t>U-7 RF Rampage</t>
  </si>
  <si>
    <t>U-7 RF Timberwolves</t>
  </si>
  <si>
    <t>U-7 HU Panthers</t>
  </si>
  <si>
    <t>U-7 SL Raptors</t>
  </si>
  <si>
    <t>U-7 JK Venom</t>
  </si>
  <si>
    <t>U-7 SL Cowboys</t>
  </si>
  <si>
    <t>U-7 JK Rattlesnakes</t>
  </si>
  <si>
    <t>U10 SL Twist</t>
  </si>
  <si>
    <t>U10 HT Hornets</t>
  </si>
  <si>
    <t>U10 RF Tigers</t>
  </si>
  <si>
    <t>U10 KW Tigers</t>
  </si>
  <si>
    <t>U10 JU Rage</t>
  </si>
  <si>
    <t>U10 JK Rockets</t>
  </si>
  <si>
    <t>U10 SL Lightning</t>
  </si>
  <si>
    <t>U10 JK Sirens</t>
  </si>
  <si>
    <t>U10 HT Rhinos</t>
  </si>
  <si>
    <t>U10 HU Cobras</t>
  </si>
  <si>
    <t>U10 SL Warriors</t>
  </si>
  <si>
    <t>U10 SL Racers</t>
  </si>
  <si>
    <t>U10 KW Jaguars</t>
  </si>
  <si>
    <t>U10 HT Cobras</t>
  </si>
  <si>
    <t>U10 RF Comets</t>
  </si>
  <si>
    <t>Do not overlap U10 Hornets &amp; U8 Pirates</t>
  </si>
  <si>
    <t>Do not overlap U10 HT Rhinos and U12 HT Raptors</t>
  </si>
  <si>
    <t>U12 EW Kiel U12a</t>
  </si>
  <si>
    <t>U12 HT Lightning</t>
  </si>
  <si>
    <t>U12 RF Cyclones</t>
  </si>
  <si>
    <t>U12 KW Flash</t>
  </si>
  <si>
    <t>U12 JU Rage</t>
  </si>
  <si>
    <t>U12 JK Leopards</t>
  </si>
  <si>
    <t>U12 RF Thunder</t>
  </si>
  <si>
    <t>U12 JK Panthers</t>
  </si>
  <si>
    <t>U12 BR Brownsville U12</t>
  </si>
  <si>
    <t>U12 EW Random Lake U12</t>
  </si>
  <si>
    <t>U12 ER Lucky Charms</t>
  </si>
  <si>
    <t>U12 HT Hartford Soccer Club Orange</t>
  </si>
  <si>
    <t>U12 HU Cyclones</t>
  </si>
  <si>
    <t>U12 RF NetBusters</t>
  </si>
  <si>
    <t>U12 SL Wind</t>
  </si>
  <si>
    <t>U12 SL Phoenix</t>
  </si>
  <si>
    <t>U12 ER Hooligans</t>
  </si>
  <si>
    <t>U12 KW Predators</t>
  </si>
  <si>
    <t>U12 HT Raptors</t>
  </si>
  <si>
    <t>U12 SL Vipers</t>
  </si>
  <si>
    <t>Do not overlap U10 HT Rhinos and U12 HT Raptors, Uihlein Tourney U12 HT Raptors</t>
  </si>
  <si>
    <t>Do not overlap U10 HT Rhinos and U12 HT Raptors, U10 KW Jaguars &amp; U14 KW Comets, U10KW Jaguars &amp; U10G Phoenix</t>
  </si>
  <si>
    <t>Please don't overlap games for U10 Girls KW Phoenix &amp; U14 KW Comets or U10 Jaguars, Uihlein Tourney U10 HT Cobras</t>
  </si>
  <si>
    <t>Please don't overlap U7 JU Rage &amp; U12 JU Rage</t>
  </si>
  <si>
    <t>Do not overlap U10 SL Racers &amp; U8 SL Tigers</t>
  </si>
  <si>
    <t>Do not overlap U10 Hornets &amp; U8 Pirates, Do not overlap U10 SL Racers &amp; U8 SL Tigers</t>
  </si>
  <si>
    <t>Please don't overlap games for U10 Girls KW Phoenix &amp; U14 KW Comets or U10 Jaguars, Do not overlap U10 SL Racers &amp; U8 SL Tigers</t>
  </si>
  <si>
    <t>U7 HT Hurricanes Uihlein Tourney</t>
  </si>
  <si>
    <t>Do not overlap U10 HT Rhinos and U12 HT Raptors, 4/29-30 U12 HSC - HC is unavailable, week day game</t>
  </si>
  <si>
    <t>Do not overlap U10 SL Racers &amp; U8 SL Tigers, 4-22 - U10 Cobras Bye week or mid-week game</t>
  </si>
  <si>
    <t>4-29 U9 HT Cobras Bye week or mid-week game</t>
  </si>
  <si>
    <t>1. Date</t>
  </si>
  <si>
    <t>2. Field</t>
  </si>
  <si>
    <t>3. Time</t>
  </si>
  <si>
    <t>U-7 HT Cheetahs</t>
  </si>
  <si>
    <t>U-7 JK Adrenaline</t>
  </si>
  <si>
    <t>U-7 KW Twisters</t>
  </si>
  <si>
    <t>U-7 SL Scorpions</t>
  </si>
  <si>
    <t>U-7 SL Flames</t>
  </si>
  <si>
    <t>U-7 HT Strykers</t>
  </si>
  <si>
    <t>U-7 KW Cyclones</t>
  </si>
  <si>
    <t>U-7 RF Cheetahs</t>
  </si>
  <si>
    <t>U-7 KW Thunder</t>
  </si>
  <si>
    <t>U-7 WB Thunder</t>
  </si>
  <si>
    <t>U-7 HT Falcons</t>
  </si>
  <si>
    <t>U-7 HU Vipers</t>
  </si>
  <si>
    <t>U-7 ER Clovers</t>
  </si>
  <si>
    <t>U-7 ER Emeralds</t>
  </si>
  <si>
    <t>U-7 WB Storm</t>
  </si>
  <si>
    <t>U-7 SL Foxes</t>
  </si>
  <si>
    <t>U-7 HT Orioles</t>
  </si>
  <si>
    <t>U-7 JK Avengers</t>
  </si>
  <si>
    <t>U-7 ER Celtics</t>
  </si>
  <si>
    <t>U-7 SL Piranhas</t>
  </si>
  <si>
    <t>U-9 JK Eliminators</t>
  </si>
  <si>
    <t>U-9 SL Blitz</t>
  </si>
  <si>
    <t>U-9 RF Red Foxes</t>
  </si>
  <si>
    <t>U-9 SL Jam</t>
  </si>
  <si>
    <t>U-9 SL Bobcats</t>
  </si>
  <si>
    <t>U-9 HT Lions</t>
  </si>
  <si>
    <t>U-9 KW Barracudas</t>
  </si>
  <si>
    <t>U-9 RF Rampage</t>
  </si>
  <si>
    <t>U-9 JU Rage</t>
  </si>
  <si>
    <t>U-9 HT Peaches</t>
  </si>
  <si>
    <t>U-9 HT SC Hartford</t>
  </si>
  <si>
    <t>U-9 KW Sharks</t>
  </si>
  <si>
    <t>U-9 ER Cyclones</t>
  </si>
  <si>
    <t>U-9 KW Stingrays</t>
  </si>
  <si>
    <t>U-9 SL Torpedoes</t>
  </si>
  <si>
    <t>U-9 RF Lightning</t>
  </si>
  <si>
    <t>U-9 HU Cougars</t>
  </si>
  <si>
    <t>U-9 SL Strikers</t>
  </si>
  <si>
    <t>U-8 ER Shamrocks</t>
  </si>
  <si>
    <t>U-8 JK Phantoms</t>
  </si>
  <si>
    <t>U-8 RF Lions</t>
  </si>
  <si>
    <t>U-8 WB Fire</t>
  </si>
  <si>
    <t>U-8 JK Black widows</t>
  </si>
  <si>
    <t>U-8 SL Avengers</t>
  </si>
  <si>
    <t>U-8 WB Stars</t>
  </si>
  <si>
    <t>U-8 HT Bolts</t>
  </si>
  <si>
    <t>U-8 KW Suns</t>
  </si>
  <si>
    <t>U-8 SL Bears</t>
  </si>
  <si>
    <t>U-8 HT Mustangs</t>
  </si>
  <si>
    <t>U-8 KW Stars</t>
  </si>
  <si>
    <t>U-8 WB Sharks</t>
  </si>
  <si>
    <t>Memorial day - U8 Mustangs play weekday game earlier?</t>
  </si>
  <si>
    <t>U8 HT Uihlein Tourney 5/13</t>
  </si>
  <si>
    <t>U9 HT Uihlein Tourney 5/13</t>
  </si>
  <si>
    <t>U8 HT Firehawks Uihlein Tourney 5/13</t>
  </si>
  <si>
    <t>U8 HT Dragons Uihlein Tourney 5/13</t>
  </si>
  <si>
    <t>Do not overlap U12 RF NetBusters &amp; U8 RF Raptors</t>
  </si>
  <si>
    <t>Do not overlap U10 HT Rhinos and U12 HT Raptors, Do not overlap U12 RF NetBusters &amp; U8 RF Raptors</t>
  </si>
  <si>
    <t>Do not overlap U10 SL Warriors &amp; U7 SL Sharks</t>
  </si>
  <si>
    <t>Do not overlap U10 SL Racers &amp; U8 SL Tigers, Do not overlap U10 SL Warriors &amp; U7 SL Sharks</t>
  </si>
  <si>
    <t>Please don't overlap games for U10 Girls KW Phoenix &amp; U14 KW Comets or U10 Jaguars, Do not overlap U10 SL Warriors &amp; U7 SL Sharks</t>
  </si>
  <si>
    <t>Do not overlap U10 SL Lightning &amp; U9 SL Torpedoes</t>
  </si>
  <si>
    <t>Do not overlap U10 Hornets &amp; U8 Pirates, Do not overlap U10 SL Lightning &amp; U9 SL Torpedoes</t>
  </si>
  <si>
    <t>Do not overlap U7 RF Rockets &amp; U7 RF Rampage</t>
  </si>
  <si>
    <t>Do not overlap U10 SL Warriors &amp; U7 SL Sharks, Do not overlap U7 RF Rockets &amp; U7 RF Rampage</t>
  </si>
  <si>
    <t>Please don't overlap U7 JU Rage &amp; U12 JU Rage, Do not overlap U7 RF Rockets &amp; U7 RF Rampage</t>
  </si>
  <si>
    <t>Do not overlap U8 SL Arsenal &amp; U9 SL Strikers</t>
  </si>
  <si>
    <t>Do not overlap U10 Hornets &amp; U8 Pirates, Do not overlap U8 SL Arsenal &amp; U9 SL Strikers</t>
  </si>
  <si>
    <t>Do not overlap U10 SL Racers &amp; U8 SL Tigers, Do not overlap U8 SL Arsenal &amp; U9 SL Strikers</t>
  </si>
  <si>
    <t>Do not overlap U10 SL Lightning &amp; U9 SL Torpedoes, Do not overlap U8 SL Arsenal &amp; U9 SL Strikers</t>
  </si>
  <si>
    <t>RF cannot host games this weekend 5/13 for baseball tournament</t>
  </si>
  <si>
    <t>Moved to weekday to allow Kiel to travel on Saturday for 4/22 game in RF &gt; RF cannot host games this weekend 5/13 for baseball tournament</t>
  </si>
  <si>
    <t>Moving to weekday game, 5/13 cannot have home game, moving this to move Kiel to 4/22 for Home game in RF, Please don't overlap games for U7 SL Scorpions &amp; U12 Girls SL Lady Owls</t>
  </si>
  <si>
    <t>Do not overlap U14 JK Valkyries 1 &amp; 2</t>
  </si>
  <si>
    <t>U14 Hurricanes no game, prefer game 5/3, HOME, or close to home, Do not overlap U14 JK Valkyries 1 &amp; 2</t>
  </si>
  <si>
    <t>Do not overlap U14 Thunder with U12 Lightning</t>
  </si>
  <si>
    <t>U12 Lightning Uihlein Tourney 5/13, Do not overlap U14 Thunder with U12 Lightning</t>
  </si>
  <si>
    <t>Gib Mahr</t>
  </si>
  <si>
    <t>Do not overlap U8 SL Arsenal &amp; U9 SL Strikers, RF club no 5/13 home games</t>
  </si>
  <si>
    <t>Do not overlap U7 RF Rockets &amp; U7 RF Rampage, RF club cannot have home games 5/13</t>
  </si>
  <si>
    <t>Do not overlap U10 HT Rhinos and U12 HT Raptors, Do not overlap U10 SL Warriors &amp; U7 SL Sharks, Uihlein Tourney U12 HT Raptors</t>
  </si>
  <si>
    <t>Do not overlap HT Thunder &amp; Lightning, Do not overlap U14 JK Valkyries 1 &amp; 2</t>
  </si>
  <si>
    <t>Please don't overlap U7 JU Rage &amp; U12 JU Rage, Do not overlap U14 Thunder with U12 Lightning, Uihlein Tourney 5/13</t>
  </si>
  <si>
    <t>Do not overlap U7 RF Rockets &amp; U7 RF Rampage, U-7 SL Panthers - morning or give by, afternoon issue</t>
  </si>
  <si>
    <t>KW - Limit home games to help fields</t>
  </si>
  <si>
    <t>Home Club</t>
  </si>
  <si>
    <t>Away Club</t>
  </si>
  <si>
    <t>Do not overlap U10 Hornets &amp; U8 Pirates, 5/13 Uihlein Tourney</t>
  </si>
  <si>
    <t>KW Limit Home games early spring</t>
  </si>
  <si>
    <t>Do not overlap U10 HT Rhinos and U12 HT Raptors (time for travel to SL), Do not overlap U10 SL Racers &amp; U8 SL Tigers</t>
  </si>
  <si>
    <t># Teams:</t>
  </si>
  <si>
    <t>Team 1</t>
  </si>
  <si>
    <t>Team 2</t>
  </si>
  <si>
    <t>Hartford</t>
  </si>
  <si>
    <t>Hustisford</t>
  </si>
  <si>
    <t>Jackson</t>
  </si>
  <si>
    <t>Kewaskum</t>
  </si>
  <si>
    <t>Richfield</t>
  </si>
  <si>
    <t>Slinger</t>
  </si>
  <si>
    <t>U7 JU Rage</t>
  </si>
  <si>
    <t>Do not overlap U14 Thunder with U12 Lightning, Gib Mahr</t>
  </si>
  <si>
    <t>U10 WA WSC Edge</t>
  </si>
  <si>
    <t>League</t>
  </si>
  <si>
    <t>KMSL</t>
  </si>
  <si>
    <t>Sun</t>
  </si>
  <si>
    <t>EW Changes</t>
  </si>
  <si>
    <t>Hunter Kuehl</t>
  </si>
  <si>
    <t>262-808-8034</t>
  </si>
  <si>
    <t>Mon</t>
  </si>
  <si>
    <t>Thur</t>
  </si>
  <si>
    <t>Fri</t>
  </si>
  <si>
    <t>Coaches</t>
  </si>
  <si>
    <t>WAT C</t>
  </si>
  <si>
    <t>Adjusted Game</t>
  </si>
  <si>
    <t>Game adjusted, KW added instead</t>
  </si>
  <si>
    <t>Game adjusted, HT added</t>
  </si>
  <si>
    <t>Game adjusted, SL added</t>
  </si>
  <si>
    <t>Remove from 5/27, added HT</t>
  </si>
  <si>
    <t>swapping with owls conflict</t>
  </si>
  <si>
    <t>ER Wolfhounds games &gt;1pm</t>
  </si>
  <si>
    <t>U14 JK Wolves &amp; U14 JK Lynx cannot overlap, ER Wolfhounds games &gt;1pm</t>
  </si>
  <si>
    <t>Remove from 5/27, added JK</t>
  </si>
  <si>
    <t>Remove from 5/27, Added RF</t>
  </si>
  <si>
    <t>KW Added to fix issue</t>
  </si>
  <si>
    <t>ER added to fix issue</t>
  </si>
  <si>
    <t>Added SL to fix issue, made weekday game</t>
  </si>
  <si>
    <t>Do not overlap U8 SL Arsenal &amp; U9 SL Strikers, Uihlein Tourney 5/13</t>
  </si>
  <si>
    <t>Mark - See this note for Tuesday Game</t>
  </si>
  <si>
    <t>BR #1</t>
  </si>
  <si>
    <t>U10 HT Phoenix</t>
  </si>
  <si>
    <t>Conc</t>
  </si>
  <si>
    <t>U8 JU Rage</t>
  </si>
  <si>
    <t>U7 SL Blizzards</t>
  </si>
  <si>
    <t>U14G Breeze</t>
  </si>
  <si>
    <t>U9 Tigers</t>
  </si>
  <si>
    <t>U10G Lasers</t>
  </si>
  <si>
    <t>U10 Union</t>
  </si>
  <si>
    <t>U12G Royals</t>
  </si>
  <si>
    <t>U12G Lady Owls</t>
  </si>
  <si>
    <t>U7 Earthquakes</t>
  </si>
  <si>
    <t>U8 Cowboys</t>
  </si>
  <si>
    <t>U8 Raptors</t>
  </si>
  <si>
    <t>U9 Arsenal</t>
  </si>
  <si>
    <t>U9 Knights</t>
  </si>
  <si>
    <t>U10 Bolt</t>
  </si>
  <si>
    <t>U14 Wolves 1</t>
  </si>
  <si>
    <t>U14 Wolves 2</t>
  </si>
  <si>
    <t>U12 Net Busters</t>
  </si>
  <si>
    <t>U9 Raptors</t>
  </si>
  <si>
    <t>U10 Red Foxes</t>
  </si>
  <si>
    <t>U8 Gladiators</t>
  </si>
  <si>
    <t>U7 Vipers</t>
  </si>
  <si>
    <t>U12G Avengers</t>
  </si>
  <si>
    <t>U7 Lightning</t>
  </si>
  <si>
    <t>U14 Renegades</t>
  </si>
  <si>
    <t>U10G Thunder</t>
  </si>
  <si>
    <t>U7 Vortex</t>
  </si>
  <si>
    <t>U9 Stars</t>
  </si>
  <si>
    <t>U8 Cyclones</t>
  </si>
  <si>
    <t>U10 Barracudas</t>
  </si>
  <si>
    <t>U10 Stingrays</t>
  </si>
  <si>
    <t>U14G Rebels</t>
  </si>
  <si>
    <t>U12G Phoenix</t>
  </si>
  <si>
    <t>U14 Comets</t>
  </si>
  <si>
    <t>Erin</t>
  </si>
  <si>
    <t>U10G Pumas</t>
  </si>
  <si>
    <t>U12 Rhinos</t>
  </si>
  <si>
    <t>U14 Raptors</t>
  </si>
  <si>
    <t>U12 Hornets</t>
  </si>
  <si>
    <t>U14G Orioles</t>
  </si>
  <si>
    <t>U14G Hurricanes</t>
  </si>
  <si>
    <t>ID</t>
  </si>
  <si>
    <t>Coed/
Girls</t>
  </si>
  <si>
    <t>CL</t>
  </si>
  <si>
    <t>Combined Name
(For Schedule)</t>
  </si>
  <si>
    <t>Contact Name
(Head Coach)</t>
  </si>
  <si>
    <t>HC Contact Number</t>
  </si>
  <si>
    <t>HC Contact Email</t>
  </si>
  <si>
    <t>Special Notes</t>
  </si>
  <si>
    <t>Coed</t>
  </si>
  <si>
    <t>Earthquakes</t>
  </si>
  <si>
    <t>Andy Kempf</t>
  </si>
  <si>
    <t>andykempf@icloud.com</t>
  </si>
  <si>
    <t>Blizzards</t>
  </si>
  <si>
    <t>Andrew Gradisher</t>
  </si>
  <si>
    <t>262-388-1879</t>
  </si>
  <si>
    <t>fishsfd@gmail.com</t>
  </si>
  <si>
    <t>Eric Tabaska</t>
  </si>
  <si>
    <t>414-416-5186</t>
  </si>
  <si>
    <t>eman53132@gmail.com</t>
  </si>
  <si>
    <t>Kale Wenzel</t>
  </si>
  <si>
    <t>262-891-2731</t>
  </si>
  <si>
    <t>Kalewenzel@gmail.com</t>
  </si>
  <si>
    <t>Union</t>
  </si>
  <si>
    <t>Girls</t>
  </si>
  <si>
    <t>Stingers</t>
  </si>
  <si>
    <t>Tanya Wyse</t>
  </si>
  <si>
    <t>920-285-0509</t>
  </si>
  <si>
    <t>urban24educator@hotmail.com</t>
  </si>
  <si>
    <t>Kale Falkenthal</t>
  </si>
  <si>
    <t>920-988-9589</t>
  </si>
  <si>
    <t>kale.falkenthal@gmail.com</t>
  </si>
  <si>
    <t>Waubedonia</t>
  </si>
  <si>
    <t>West Bend</t>
  </si>
  <si>
    <t>Brownsville</t>
  </si>
  <si>
    <t>Harley Truse</t>
  </si>
  <si>
    <t>htruse@hotmail.com</t>
  </si>
  <si>
    <t>Kari Wheaton</t>
  </si>
  <si>
    <t>262-443-1647</t>
  </si>
  <si>
    <t>kari.wheaton3@gmail.com</t>
  </si>
  <si>
    <t>Bernardo Lezama</t>
  </si>
  <si>
    <t>USAF_Bishop89@outlook.com</t>
  </si>
  <si>
    <t>Jessica Theisen</t>
  </si>
  <si>
    <t>608-575-6475</t>
  </si>
  <si>
    <t>Heather Endisch</t>
  </si>
  <si>
    <t>262-339-2593</t>
  </si>
  <si>
    <t>heather.endisch@gmail.com</t>
  </si>
  <si>
    <t>262-224-6235</t>
  </si>
  <si>
    <t>Mike Daly</t>
  </si>
  <si>
    <t>Pumas</t>
  </si>
  <si>
    <t>Josh Crook</t>
  </si>
  <si>
    <t>Vortex</t>
  </si>
  <si>
    <t>Avalanche</t>
  </si>
  <si>
    <t>Thunderhawks</t>
  </si>
  <si>
    <t>Inferno</t>
  </si>
  <si>
    <t>262-707-4219</t>
  </si>
  <si>
    <t>josh.sara.alexander@outlook.com</t>
  </si>
  <si>
    <t>Christine Steinmetz</t>
  </si>
  <si>
    <t>608-797-1110</t>
  </si>
  <si>
    <t>cehrlich29@gmail.com</t>
  </si>
  <si>
    <t>Jeffrey Hoerchner</t>
  </si>
  <si>
    <t>262-689-3341</t>
  </si>
  <si>
    <t>jeff60h@yahoo.com</t>
  </si>
  <si>
    <t>Sami Schoep</t>
  </si>
  <si>
    <t>262-339-0131</t>
  </si>
  <si>
    <t>samis12140@gmail.com</t>
  </si>
  <si>
    <t>Abby Watzlawick</t>
  </si>
  <si>
    <t>414-412-2424</t>
  </si>
  <si>
    <t>abbywatzlawick@gmail.com</t>
  </si>
  <si>
    <t>Kyle Kutschenreuter</t>
  </si>
  <si>
    <t>262-224-4310</t>
  </si>
  <si>
    <t>kwkmts@gmail.com</t>
  </si>
  <si>
    <t>RL</t>
  </si>
  <si>
    <t>Random Lake</t>
  </si>
  <si>
    <t>Tony Johnson</t>
  </si>
  <si>
    <t>Paul Zimmer</t>
  </si>
  <si>
    <t>608-769-4856</t>
  </si>
  <si>
    <t>Blue Heron</t>
  </si>
  <si>
    <t>Josh Herring</t>
  </si>
  <si>
    <t>920-263-0000</t>
  </si>
  <si>
    <t>Peter Nichols</t>
  </si>
  <si>
    <t>262-617-6831</t>
  </si>
  <si>
    <t>pete@statzrestoration.com</t>
  </si>
  <si>
    <t>Volcanoes</t>
  </si>
  <si>
    <t>Row Labels</t>
  </si>
  <si>
    <t>Column Labels</t>
  </si>
  <si>
    <t>Count of ID</t>
  </si>
  <si>
    <t>Scheduled?</t>
  </si>
  <si>
    <t>Gunners</t>
  </si>
  <si>
    <t>The Reds</t>
  </si>
  <si>
    <t>benludy@gmail.com</t>
  </si>
  <si>
    <t>The Sky Blues</t>
  </si>
  <si>
    <t>Josh Boeldt</t>
  </si>
  <si>
    <t>joshua.boeldt@gmail.com</t>
  </si>
  <si>
    <t>Black Widows</t>
  </si>
  <si>
    <t>Joe Greefkes</t>
  </si>
  <si>
    <t>Aaron Trimmer</t>
  </si>
  <si>
    <t>ajtrimmer238@gmail.com</t>
  </si>
  <si>
    <t>Keith McNamee</t>
  </si>
  <si>
    <t>Adam Kasinskas</t>
  </si>
  <si>
    <t>adam.kasinskas@gmail.com</t>
  </si>
  <si>
    <t>Goal Diggers</t>
  </si>
  <si>
    <t>Magic</t>
  </si>
  <si>
    <t>Bill Hartzel</t>
  </si>
  <si>
    <t>Dynamite</t>
  </si>
  <si>
    <t>Rich City</t>
  </si>
  <si>
    <t>Challengers</t>
  </si>
  <si>
    <t>Bullseyes</t>
  </si>
  <si>
    <t>Wildcats</t>
  </si>
  <si>
    <t>Brad Peterson</t>
  </si>
  <si>
    <t>920-217-6792</t>
  </si>
  <si>
    <t>bradpeterson27@gmail.com</t>
  </si>
  <si>
    <t>John Bourque</t>
  </si>
  <si>
    <t>414-305-0871</t>
  </si>
  <si>
    <t>j2bourque@gmail.com</t>
  </si>
  <si>
    <t>coachstater@gmail.com</t>
  </si>
  <si>
    <t>Amanda Lee</t>
  </si>
  <si>
    <t>608-215-1292</t>
  </si>
  <si>
    <t>amanda.lee263@gmail.com</t>
  </si>
  <si>
    <t>Sarah Baumann</t>
  </si>
  <si>
    <t>262-339-3474</t>
  </si>
  <si>
    <t>sarahgenebaumann@outlook.com</t>
  </si>
  <si>
    <t>262-751-7093</t>
  </si>
  <si>
    <t>bsballplya@aol.com</t>
  </si>
  <si>
    <t>Tyce Kearl</t>
  </si>
  <si>
    <t>435-494-8529</t>
  </si>
  <si>
    <t>Eathan Berdyck</t>
  </si>
  <si>
    <t>Grady Diesslin</t>
  </si>
  <si>
    <t>765-427-7736</t>
  </si>
  <si>
    <t>gdiessli@gmail.com</t>
  </si>
  <si>
    <t>Jamie Wolski</t>
  </si>
  <si>
    <t>Andy Kryll</t>
  </si>
  <si>
    <t>Prestin Graf</t>
  </si>
  <si>
    <t>262-623-7834</t>
  </si>
  <si>
    <t>pgraf@quad.com</t>
  </si>
  <si>
    <t>262-365-1992</t>
  </si>
  <si>
    <t>U14G HT Hurricanes</t>
  </si>
  <si>
    <t>U14G HT Orioles</t>
  </si>
  <si>
    <t>AWAY ID</t>
  </si>
  <si>
    <t>HOME ID</t>
  </si>
  <si>
    <t>AWAY Requests</t>
  </si>
  <si>
    <t>HOME Requests</t>
  </si>
  <si>
    <t>JK1054</t>
  </si>
  <si>
    <t>Combined Requests</t>
  </si>
  <si>
    <t>GID</t>
  </si>
  <si>
    <t>Grp</t>
  </si>
  <si>
    <t>Count of GID</t>
  </si>
  <si>
    <t>Uihlein</t>
  </si>
  <si>
    <t># Templates</t>
  </si>
  <si>
    <t>U10G HT Phoenix</t>
  </si>
  <si>
    <t>U10G HT Pumas</t>
  </si>
  <si>
    <t>JK1052</t>
  </si>
  <si>
    <t>JK1053</t>
  </si>
  <si>
    <t>U-9 WB Magic</t>
  </si>
  <si>
    <t>U14 HT Raptors</t>
  </si>
  <si>
    <t>U14 HT Lightning</t>
  </si>
  <si>
    <t>Team Schedule</t>
  </si>
  <si>
    <t>Home HC</t>
  </si>
  <si>
    <t>Home Phone</t>
  </si>
  <si>
    <t>Home Email</t>
  </si>
  <si>
    <t>Away HC</t>
  </si>
  <si>
    <t>Away Phone</t>
  </si>
  <si>
    <t>Away Email</t>
  </si>
  <si>
    <t>Team Head Coach</t>
  </si>
  <si>
    <t>Team HC Phone</t>
  </si>
  <si>
    <t>Team HC Email</t>
  </si>
  <si>
    <t>Check</t>
  </si>
  <si>
    <t>Concatenate</t>
  </si>
  <si>
    <t>U12G Unicorns</t>
  </si>
  <si>
    <t>U7 Celtics</t>
  </si>
  <si>
    <t>Goal Getters</t>
  </si>
  <si>
    <t>U8 Tigers</t>
  </si>
  <si>
    <t>414-588-3058</t>
  </si>
  <si>
    <t>262-353-6822</t>
  </si>
  <si>
    <t>262-894-1061</t>
  </si>
  <si>
    <t>Waubedonia U14 Girls</t>
  </si>
  <si>
    <t>Count of  Team ID</t>
  </si>
  <si>
    <t>U14 WA Waubedonia U14 Boys</t>
  </si>
  <si>
    <t>U14G WA Waubedonia U14 Girls</t>
  </si>
  <si>
    <t>W's</t>
  </si>
  <si>
    <t>L's</t>
  </si>
  <si>
    <t>T's</t>
  </si>
  <si>
    <t>U14 Blaze</t>
  </si>
  <si>
    <t>m day</t>
  </si>
  <si>
    <t>U12 BR Boys</t>
  </si>
  <si>
    <t>U14 BR Coed</t>
  </si>
  <si>
    <t>A-U14 Coed</t>
  </si>
  <si>
    <t>B-U14 Coed</t>
  </si>
  <si>
    <t>C-U12</t>
  </si>
  <si>
    <t>C-U9</t>
  </si>
  <si>
    <t>E-U8</t>
  </si>
  <si>
    <t>A-U-7</t>
  </si>
  <si>
    <t>E-U7</t>
  </si>
  <si>
    <t>Home Club2</t>
  </si>
  <si>
    <t>Weekday</t>
  </si>
  <si>
    <t>U-7 HT Lions</t>
  </si>
  <si>
    <t>U-7 HT Goal Getters</t>
  </si>
  <si>
    <t>U10G HT Lightning Leopards</t>
  </si>
  <si>
    <t>U-8 HT Falcons</t>
  </si>
  <si>
    <t>U10 HT SC Hartford</t>
  </si>
  <si>
    <t>U10 HT Orange Crush</t>
  </si>
  <si>
    <t>(Multiple Items)</t>
  </si>
  <si>
    <t>U12 HT Hornets</t>
  </si>
  <si>
    <t>U12 HT HSC-Orange</t>
  </si>
  <si>
    <t>U12 HT Rhinos</t>
  </si>
  <si>
    <t>U12G HT Blaze</t>
  </si>
  <si>
    <t>U12G HT Wolves</t>
  </si>
  <si>
    <t>U-7 HT Fire</t>
  </si>
  <si>
    <t>U-7 HT Goal Diggers</t>
  </si>
  <si>
    <t>U-7 HT Heros</t>
  </si>
  <si>
    <t>U-7 HT Sharks</t>
  </si>
  <si>
    <t>U-8 HT Orange Crush</t>
  </si>
  <si>
    <t>U-8 HT Orioles</t>
  </si>
  <si>
    <t>U-8 HT Tigers</t>
  </si>
  <si>
    <t>U-9 HT Bolts</t>
  </si>
  <si>
    <t>U-9 HT Dragons</t>
  </si>
  <si>
    <t>U-9 HT Firehawks</t>
  </si>
  <si>
    <t>U-9 HT Mustangs</t>
  </si>
  <si>
    <t>Request</t>
  </si>
  <si>
    <t>Details</t>
  </si>
  <si>
    <t>Crazy Lady Lightning Leopards</t>
  </si>
  <si>
    <t>920-248-1115</t>
  </si>
  <si>
    <t>Mike Jensen</t>
  </si>
  <si>
    <t>WCHSA</t>
  </si>
  <si>
    <t>Washington County</t>
  </si>
  <si>
    <t>Blue Heron Yellow</t>
  </si>
  <si>
    <t>Blue Heron Blue</t>
  </si>
  <si>
    <t>Brad Lynn</t>
  </si>
  <si>
    <t>bslynn89@gmail.com</t>
  </si>
  <si>
    <t>Paulwzimmer@gmail.com</t>
  </si>
  <si>
    <t>Megan Gelpi</t>
  </si>
  <si>
    <t>262-353-1851</t>
  </si>
  <si>
    <t>meghandanaher6@gmail.com</t>
  </si>
  <si>
    <t>Mike Stoneking</t>
  </si>
  <si>
    <t>mikestoneking@outlook.com</t>
  </si>
  <si>
    <t>Ben Neureuther</t>
  </si>
  <si>
    <t>414-758-3678</t>
  </si>
  <si>
    <t>benneureuther@hotmail.com</t>
  </si>
  <si>
    <t>Spicey Meatball Boys</t>
  </si>
  <si>
    <t>Honey Badgers</t>
  </si>
  <si>
    <t>Alex Cernick</t>
  </si>
  <si>
    <t>414-897-1100</t>
  </si>
  <si>
    <t>alex.cernick@gmail.com</t>
  </si>
  <si>
    <t>Power Rangers</t>
  </si>
  <si>
    <t>Patrick Ndon</t>
  </si>
  <si>
    <t>779-702-2151</t>
  </si>
  <si>
    <t>patrickndon063@gmail.com</t>
  </si>
  <si>
    <t>262 707 2344</t>
  </si>
  <si>
    <t>Ben Serwe</t>
  </si>
  <si>
    <t>414-640-9202</t>
  </si>
  <si>
    <t>dbserwe@gmail.com</t>
  </si>
  <si>
    <t>Heroes</t>
  </si>
  <si>
    <t>bill@hartzelandsons.com</t>
  </si>
  <si>
    <t>Jonathan Harris</t>
  </si>
  <si>
    <t>414-239-2003</t>
  </si>
  <si>
    <t>jonathaneharris7@gmail.com</t>
  </si>
  <si>
    <t xml:space="preserve">joshcrook66@gmail.com
</t>
  </si>
  <si>
    <t xml:space="preserve">920-246-9829
</t>
  </si>
  <si>
    <t>Jon Gitter</t>
  </si>
  <si>
    <t>414-617-3854</t>
  </si>
  <si>
    <t>jongitter@yahoo.com</t>
  </si>
  <si>
    <t>Steph Maas</t>
  </si>
  <si>
    <t>920-915-3370</t>
  </si>
  <si>
    <t>slmaas1220@gmail.com</t>
  </si>
  <si>
    <t>Trisha Neu</t>
  </si>
  <si>
    <t>920-344-0432</t>
  </si>
  <si>
    <t>trisha.neu@orbiscorporation.com</t>
  </si>
  <si>
    <t>Brian Braun</t>
  </si>
  <si>
    <t>920-583-0627</t>
  </si>
  <si>
    <t>brinebraun@hotmail.com</t>
  </si>
  <si>
    <t>262-305-8173</t>
  </si>
  <si>
    <t>Daniel Karrels</t>
  </si>
  <si>
    <t>262-305-6187</t>
  </si>
  <si>
    <t>dskarrels@gmail.com</t>
  </si>
  <si>
    <t>Stacy McAnally</t>
  </si>
  <si>
    <t>262-336-1677</t>
  </si>
  <si>
    <t>mcanallyessmann@gmail.com</t>
  </si>
  <si>
    <t>Jacob Steger</t>
  </si>
  <si>
    <t>262-622-3066</t>
  </si>
  <si>
    <t>jacobjaysteger@gmail.com</t>
  </si>
  <si>
    <t>Russell Zupan</t>
  </si>
  <si>
    <t>414-334-5619</t>
  </si>
  <si>
    <t>russell.zupan@yahoo.com</t>
  </si>
  <si>
    <t>David Zarling</t>
  </si>
  <si>
    <t>414-839-0094</t>
  </si>
  <si>
    <t>david.zarling@gmail.com</t>
  </si>
  <si>
    <t>Devan Boling</t>
  </si>
  <si>
    <t>262-391-1934</t>
  </si>
  <si>
    <t>devan.boling@gmail.com</t>
  </si>
  <si>
    <t>Katie Puestow</t>
  </si>
  <si>
    <t>262-689-9822</t>
  </si>
  <si>
    <t>kpuestow10@outlook.com</t>
  </si>
  <si>
    <t>Benjamin Ludy</t>
  </si>
  <si>
    <t>414-374-6506</t>
  </si>
  <si>
    <t>262-707-7185</t>
  </si>
  <si>
    <t>262-844-5749</t>
  </si>
  <si>
    <t>262-483-7543</t>
  </si>
  <si>
    <t>Clark Schultz</t>
  </si>
  <si>
    <t>pastorclark6@gmail.com</t>
  </si>
  <si>
    <t>Tim Reyburn</t>
  </si>
  <si>
    <t>920-573-1824</t>
  </si>
  <si>
    <t>timothyreyburn@gmail.com</t>
  </si>
  <si>
    <t>262-353-0547</t>
  </si>
  <si>
    <t>614-314-9430</t>
  </si>
  <si>
    <t>262-993-2048</t>
  </si>
  <si>
    <t>Fusion</t>
  </si>
  <si>
    <t>Joseph DiGangi</t>
  </si>
  <si>
    <t>262-208-6020</t>
  </si>
  <si>
    <t>digangijoe@hotmail.com</t>
  </si>
  <si>
    <t>262-424-5680</t>
  </si>
  <si>
    <t>Majestics</t>
  </si>
  <si>
    <t>940-882-9437</t>
  </si>
  <si>
    <t>lukemarshalove@gmail.com</t>
  </si>
  <si>
    <t>Juneau Rage U8</t>
  </si>
  <si>
    <t>Juneau Rage U8 Purple</t>
  </si>
  <si>
    <t>Juneau Rage U9</t>
  </si>
  <si>
    <t>Juneau Rage U10</t>
  </si>
  <si>
    <t>Juneau Rage U12</t>
  </si>
  <si>
    <t>Juneau Rage U14</t>
  </si>
  <si>
    <t>Sarah Darmody</t>
  </si>
  <si>
    <t>262-573-7992</t>
  </si>
  <si>
    <t>sdarmody8@gmail.com</t>
  </si>
  <si>
    <t>Jamison Meister</t>
  </si>
  <si>
    <t>Sparks</t>
  </si>
  <si>
    <t>Sarah Vande Boom</t>
  </si>
  <si>
    <t>262-305-3460</t>
  </si>
  <si>
    <t>Saraholson85@gmail.com</t>
  </si>
  <si>
    <t>Fury</t>
  </si>
  <si>
    <t>Tim Schneider</t>
  </si>
  <si>
    <t>920-918-2754</t>
  </si>
  <si>
    <t>timschneider22@yahoo.com</t>
  </si>
  <si>
    <t>Astros</t>
  </si>
  <si>
    <t>Blazers</t>
  </si>
  <si>
    <t>Pioneers</t>
  </si>
  <si>
    <t>Sara Alexander</t>
  </si>
  <si>
    <t>Dennis Gundrum</t>
  </si>
  <si>
    <t>262-707-6910</t>
  </si>
  <si>
    <t>dgundrum1@yahoo.com</t>
  </si>
  <si>
    <t>Starbursts</t>
  </si>
  <si>
    <t>Maggie Lijewski</t>
  </si>
  <si>
    <t>262-707-5948</t>
  </si>
  <si>
    <t>drlijewskidc@gmail.com</t>
  </si>
  <si>
    <t>Skyhawks</t>
  </si>
  <si>
    <t>Tristan Hayes</t>
  </si>
  <si>
    <t>920-979-8009</t>
  </si>
  <si>
    <t>tristan.hayes@gmail.com</t>
  </si>
  <si>
    <t>Angela Behnke</t>
  </si>
  <si>
    <t>262-224-1288</t>
  </si>
  <si>
    <t>angelabehnke@hotmail.com</t>
  </si>
  <si>
    <t>Lindsay Mirsberger</t>
  </si>
  <si>
    <t>414-530-3489</t>
  </si>
  <si>
    <t>lindsay.mirsberger@outlook.com</t>
  </si>
  <si>
    <t>Jim Stippich</t>
  </si>
  <si>
    <t>414-484-6634</t>
  </si>
  <si>
    <t>stippich.jim@icloud.com</t>
  </si>
  <si>
    <t>Random Lake U14 Girls</t>
  </si>
  <si>
    <t>Hawks</t>
  </si>
  <si>
    <t>Lightning U7</t>
  </si>
  <si>
    <t>Jeff Magnuson</t>
  </si>
  <si>
    <t>608-358-0405</t>
  </si>
  <si>
    <t>jffmagnuson@gmail.com</t>
  </si>
  <si>
    <t>Justin Denu</t>
  </si>
  <si>
    <t>608-772-3054</t>
  </si>
  <si>
    <t>justin.denu@gmail.com</t>
  </si>
  <si>
    <t>Matthew Stater</t>
  </si>
  <si>
    <t>docs_flat@hotmail.com</t>
  </si>
  <si>
    <t>262-339-3434</t>
  </si>
  <si>
    <t>akryll@kaarchitecturaldesign.com</t>
  </si>
  <si>
    <t>Matthew Weston</t>
  </si>
  <si>
    <t>414-559-3132</t>
  </si>
  <si>
    <t>mweston@mcw.edu</t>
  </si>
  <si>
    <t>TJ Sands</t>
  </si>
  <si>
    <t>262-343-4783</t>
  </si>
  <si>
    <t>timothysands12@gmail.com</t>
  </si>
  <si>
    <t>Cyle Schneider</t>
  </si>
  <si>
    <t>920-428-2739</t>
  </si>
  <si>
    <t>cyle.schneider@gmail.com</t>
  </si>
  <si>
    <t>262-705-6344</t>
  </si>
  <si>
    <t>Matt Schmitz</t>
  </si>
  <si>
    <t>Ben Herman</t>
  </si>
  <si>
    <t>Dave Zukowski</t>
  </si>
  <si>
    <t>Gena Ische</t>
  </si>
  <si>
    <t>262-391-0113</t>
  </si>
  <si>
    <t>genaische@gmail.com</t>
  </si>
  <si>
    <t>Tim Steedman</t>
  </si>
  <si>
    <t>206-669-4310</t>
  </si>
  <si>
    <t>tim.steedman@gmail.com</t>
  </si>
  <si>
    <t>Waubedonia U14 Coed</t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</si>
  <si>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U8 Rage Purple &amp; U14 Rage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</si>
  <si>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U7 Panthers &amp; U14 Panthers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</si>
  <si>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U7 Cheetahs &amp; U9 Adrenaline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</si>
  <si>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U10G Tigers &amp; U8 Asteroids, 9/27-9/28 AWAY games - Homecoming</t>
    </r>
  </si>
  <si>
    <t>9/27-9/28 AWAY games - Homecoming</t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</si>
  <si>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U12G Lady Owls &amp; U10G Tigers, 9/27-9/28 AWAY games - Homecoming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</si>
  <si>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U12 Union &amp; U10G Arsenal, 9/27-9/28 AWAY games - Homecoming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</si>
  <si>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U12G Lady Owls &amp; U10G Tigers; </t>
    </r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U10G Tigers &amp; U8 Asteroids, 9/27-9/28 AWAY games - Homecoming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</si>
  <si>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 xml:space="preserve">U14 Girls teams for Waubedonia &amp; Random Lake are sharing a coach and players. Need to avoid conflicts and account for travel time. 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</si>
  <si>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 BR Yellow &amp; U12 BR Blue, No Games 10/11-10/13, No Games 9/28, Home games on 9/14 picture day, have Brownsville girls play each other that day? 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</si>
  <si>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 BR &amp; U14 BR, No Games 9/28, Home games on 9/14 picture day, have Brownsville girls play each other that day? 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</si>
  <si>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U12G Phoenix &amp; U14 Comets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</si>
  <si>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U10 Rays &amp; U7 Blazers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</si>
  <si>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U10 Stars &amp; U14G Rebels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</si>
  <si>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U8 Goal Getters &amp; U12G Lightning Leopards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</si>
  <si>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U12 Cobras &amp; U7 Spicey Meatballs</t>
    </r>
  </si>
  <si>
    <t>No Game 10/11-10/13 - Uihlein</t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</si>
  <si>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U12 Cobras &amp; U7 Spicey Meatballs, No Game 10/11-10/13 - Uihlein</t>
    </r>
  </si>
  <si>
    <t>No Game 10/11-10/13 - Uihlein, 10/5 no game</t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</si>
  <si>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U7 Emeralds &amp; U9 Cyclones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</si>
  <si>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 Cougars &amp; U14 Renegades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</si>
  <si>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U8 Lightning &amp; U14 Renegades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</si>
  <si>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 Cougars &amp; U14 Renegades; </t>
    </r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U8 Lightning &amp; U14 Renegades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</si>
  <si>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U10G Thunder &amp; U12G Avengers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</si>
  <si>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U12 Lightning &amp; U12G Gunners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</si>
  <si>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 xml:space="preserve">U12 Red Foxes &amp; U12G Gunners, </t>
    </r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 xml:space="preserve">U12 Lightning &amp; U12G Gunners,  </t>
    </r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 Comets &amp; U12G Gunners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</si>
  <si>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U12 Comets &amp; U12G Gunners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</si>
  <si>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U7 Lightning &amp; U10 Storm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</si>
  <si>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U9 Gladiators &amp; U12 Red Foxes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</si>
  <si>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U7 Hawks &amp; U9 Timberwolves</t>
    </r>
  </si>
  <si>
    <t>JK1077</t>
  </si>
  <si>
    <t>1st Draft w/ any Home game Time changes Returned to Tony</t>
  </si>
  <si>
    <t>1st Draft to Clubs</t>
  </si>
  <si>
    <t>Now</t>
  </si>
  <si>
    <t>Final Approval of Fall Schedules at the KMSL Meeting</t>
  </si>
  <si>
    <t>Revised Draft Due to Clubs</t>
  </si>
  <si>
    <t>Before</t>
  </si>
  <si>
    <t>HT1040</t>
  </si>
  <si>
    <t>WA1160</t>
  </si>
  <si>
    <t>SL1157</t>
  </si>
  <si>
    <t>KW1093</t>
  </si>
  <si>
    <t>RL1109</t>
  </si>
  <si>
    <t>KW1094</t>
  </si>
  <si>
    <t>Ehley Field #8</t>
  </si>
  <si>
    <t>HT1029</t>
  </si>
  <si>
    <t>HU1048</t>
  </si>
  <si>
    <t>SL1150</t>
  </si>
  <si>
    <t>RF1128</t>
  </si>
  <si>
    <t>KW1087</t>
  </si>
  <si>
    <t>JK1065</t>
  </si>
  <si>
    <t>SL1151</t>
  </si>
  <si>
    <t>JK1066</t>
  </si>
  <si>
    <t>SL1155</t>
  </si>
  <si>
    <t>HT1038</t>
  </si>
  <si>
    <t>HT1037</t>
  </si>
  <si>
    <t>SL1153</t>
  </si>
  <si>
    <t>HU1050</t>
  </si>
  <si>
    <t>HT1036</t>
  </si>
  <si>
    <t>BR1001</t>
  </si>
  <si>
    <t>RF1132</t>
  </si>
  <si>
    <t>ER1013</t>
  </si>
  <si>
    <t>SL1154</t>
  </si>
  <si>
    <t>BR1002</t>
  </si>
  <si>
    <t>JK1073</t>
  </si>
  <si>
    <t>KW1091</t>
  </si>
  <si>
    <t>KW1090</t>
  </si>
  <si>
    <t>A</t>
  </si>
  <si>
    <t>C</t>
  </si>
  <si>
    <t>B</t>
  </si>
  <si>
    <t>D</t>
  </si>
  <si>
    <t>BR1003</t>
  </si>
  <si>
    <t>BR1004</t>
  </si>
  <si>
    <t>ER1005</t>
  </si>
  <si>
    <t>ER1006</t>
  </si>
  <si>
    <t>ER1007</t>
  </si>
  <si>
    <t>ER1008</t>
  </si>
  <si>
    <t>ER1009</t>
  </si>
  <si>
    <t>ER1010</t>
  </si>
  <si>
    <t>ER1011</t>
  </si>
  <si>
    <t>ER1012</t>
  </si>
  <si>
    <t>ER1014</t>
  </si>
  <si>
    <t>HT1015</t>
  </si>
  <si>
    <t>HT1016</t>
  </si>
  <si>
    <t>HT1017</t>
  </si>
  <si>
    <t>HT1018</t>
  </si>
  <si>
    <t>HT1019</t>
  </si>
  <si>
    <t>HT1020</t>
  </si>
  <si>
    <t>HT1021</t>
  </si>
  <si>
    <t>HT1022</t>
  </si>
  <si>
    <t>HT1023</t>
  </si>
  <si>
    <t>HT1024</t>
  </si>
  <si>
    <t>HT1025</t>
  </si>
  <si>
    <t>HT1026</t>
  </si>
  <si>
    <t>HT1027</t>
  </si>
  <si>
    <t>HT1028</t>
  </si>
  <si>
    <t>HT1030</t>
  </si>
  <si>
    <t>HT1031</t>
  </si>
  <si>
    <t>HT1032</t>
  </si>
  <si>
    <t>HT1033</t>
  </si>
  <si>
    <t>HT1034</t>
  </si>
  <si>
    <t>HT1035</t>
  </si>
  <si>
    <t>HT1039</t>
  </si>
  <si>
    <t>HU1041</t>
  </si>
  <si>
    <t>HU1042</t>
  </si>
  <si>
    <t>HU1043</t>
  </si>
  <si>
    <t>HU1044</t>
  </si>
  <si>
    <t>HU1045</t>
  </si>
  <si>
    <t>HU1046</t>
  </si>
  <si>
    <t>HU1047</t>
  </si>
  <si>
    <t>HU1049</t>
  </si>
  <si>
    <t>HU1051</t>
  </si>
  <si>
    <t>JK1055</t>
  </si>
  <si>
    <t>JK1056</t>
  </si>
  <si>
    <t>JK1057</t>
  </si>
  <si>
    <t>JK1058</t>
  </si>
  <si>
    <t>JK1059</t>
  </si>
  <si>
    <t>JK1060</t>
  </si>
  <si>
    <t>JK1061</t>
  </si>
  <si>
    <t>JK1062</t>
  </si>
  <si>
    <t>JK1063</t>
  </si>
  <si>
    <t>JK1064</t>
  </si>
  <si>
    <t>JK1067</t>
  </si>
  <si>
    <t>JK1068</t>
  </si>
  <si>
    <t>JK1069</t>
  </si>
  <si>
    <t>JK1070</t>
  </si>
  <si>
    <t>JK1071</t>
  </si>
  <si>
    <t>JK1072</t>
  </si>
  <si>
    <t>JK1074</t>
  </si>
  <si>
    <t>JK1075</t>
  </si>
  <si>
    <t>JU1078</t>
  </si>
  <si>
    <t>JU1079</t>
  </si>
  <si>
    <t>JU1080</t>
  </si>
  <si>
    <t>JU1081</t>
  </si>
  <si>
    <t>JU1082</t>
  </si>
  <si>
    <t>JU1083</t>
  </si>
  <si>
    <t>KW1084</t>
  </si>
  <si>
    <t>KW1085</t>
  </si>
  <si>
    <t>KW1086</t>
  </si>
  <si>
    <t>KW1088</t>
  </si>
  <si>
    <t>KW1089</t>
  </si>
  <si>
    <t>KW1092</t>
  </si>
  <si>
    <t>KW1095</t>
  </si>
  <si>
    <t>KW1096</t>
  </si>
  <si>
    <t>KW1097</t>
  </si>
  <si>
    <t>KW1098</t>
  </si>
  <si>
    <t>KW1099</t>
  </si>
  <si>
    <t>KW1100</t>
  </si>
  <si>
    <t>KW1101</t>
  </si>
  <si>
    <t>KW1102</t>
  </si>
  <si>
    <t>KW1103</t>
  </si>
  <si>
    <t>KW1104</t>
  </si>
  <si>
    <t>KW1105</t>
  </si>
  <si>
    <t>KW1106</t>
  </si>
  <si>
    <t>KW1107</t>
  </si>
  <si>
    <t>KW1108</t>
  </si>
  <si>
    <t>RF1110</t>
  </si>
  <si>
    <t>RF1111</t>
  </si>
  <si>
    <t>RF1112</t>
  </si>
  <si>
    <t>RF1113</t>
  </si>
  <si>
    <t>RF1114</t>
  </si>
  <si>
    <t>RF1115</t>
  </si>
  <si>
    <t>RF1116</t>
  </si>
  <si>
    <t>RF1117</t>
  </si>
  <si>
    <t>RF1118</t>
  </si>
  <si>
    <t>RF1119</t>
  </si>
  <si>
    <t>RF1120</t>
  </si>
  <si>
    <t>RF1121</t>
  </si>
  <si>
    <t>RF1122</t>
  </si>
  <si>
    <t>RF1123</t>
  </si>
  <si>
    <t>RF1125</t>
  </si>
  <si>
    <t>RF1126</t>
  </si>
  <si>
    <t>RF1127</t>
  </si>
  <si>
    <t>RF1129</t>
  </si>
  <si>
    <t>RF1130</t>
  </si>
  <si>
    <t>RF1131</t>
  </si>
  <si>
    <t>RF1133</t>
  </si>
  <si>
    <t>RF1134</t>
  </si>
  <si>
    <t>SL1135</t>
  </si>
  <si>
    <t>SL1136</t>
  </si>
  <si>
    <t>SL1137</t>
  </si>
  <si>
    <t>SL1138</t>
  </si>
  <si>
    <t>SL1139</t>
  </si>
  <si>
    <t>SL1140</t>
  </si>
  <si>
    <t>SL1141</t>
  </si>
  <si>
    <t>SL1142</t>
  </si>
  <si>
    <t>SL1143</t>
  </si>
  <si>
    <t>SL1144</t>
  </si>
  <si>
    <t>SL1145</t>
  </si>
  <si>
    <t>SL1146</t>
  </si>
  <si>
    <t>SL1147</t>
  </si>
  <si>
    <t>SL1148</t>
  </si>
  <si>
    <t>SL1149</t>
  </si>
  <si>
    <t>SL1152</t>
  </si>
  <si>
    <t>SL1156</t>
  </si>
  <si>
    <t>WCHSA1158</t>
  </si>
  <si>
    <t>WA1159</t>
  </si>
  <si>
    <t>WB1161</t>
  </si>
  <si>
    <t>WB1162</t>
  </si>
  <si>
    <t>WB1163</t>
  </si>
  <si>
    <r>
      <rPr>
        <b/>
        <sz val="11"/>
        <color theme="1"/>
        <rFont val="Calibri"/>
        <family val="2"/>
        <scheme val="minor"/>
      </rPr>
      <t>2 Team Coordination</t>
    </r>
    <r>
      <rPr>
        <sz val="11"/>
        <color theme="1"/>
        <rFont val="Calibri"/>
        <family val="2"/>
        <scheme val="minor"/>
      </rPr>
      <t>: U8 HU Vipers &amp; U12G Lightening Leopards</t>
    </r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</si>
  <si>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 xml:space="preserve">U8 Goal Getters &amp; U12G Lightning Leopards
</t>
    </r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U8 HU Vipers &amp; U12G Lightning Leopards</t>
    </r>
  </si>
  <si>
    <t>U8 Coed</t>
  </si>
  <si>
    <t>U12 Coed</t>
  </si>
  <si>
    <t>U14 Coed</t>
  </si>
  <si>
    <t>U9 Coed</t>
  </si>
  <si>
    <t>HT #3A</t>
  </si>
  <si>
    <t>U7 Coed</t>
  </si>
  <si>
    <t>U10 Coed</t>
  </si>
  <si>
    <t>HT #3B</t>
  </si>
  <si>
    <t>U-8 JU Juneau Rage U8 Purple</t>
  </si>
  <si>
    <t>U-8 SL Volcanoes</t>
  </si>
  <si>
    <t>U-8 SL TBD</t>
  </si>
  <si>
    <t>U-8 SL Cyclones</t>
  </si>
  <si>
    <t>U-8 RF Challengers</t>
  </si>
  <si>
    <t>U-8 KW Inferno</t>
  </si>
  <si>
    <t>U-8 JK Spurs</t>
  </si>
  <si>
    <t>U-8 HU Stingers</t>
  </si>
  <si>
    <t>U-8 HT Goal Diggers</t>
  </si>
  <si>
    <t>U-8 RF Dynamite</t>
  </si>
  <si>
    <t>U-8 KW Thunderhawks</t>
  </si>
  <si>
    <t>U-8 KW Skyhawks</t>
  </si>
  <si>
    <t>U-8 JK The Sky Blues</t>
  </si>
  <si>
    <t>U-8 JK The Reds</t>
  </si>
  <si>
    <t>U-8 HT Heroes</t>
  </si>
  <si>
    <t>U-8 HT Goal Getters</t>
  </si>
  <si>
    <t>U-8 SL Hurricanes</t>
  </si>
  <si>
    <t>U-8 SL Blizzards</t>
  </si>
  <si>
    <t>U-8 RF Rich City</t>
  </si>
  <si>
    <t>U-8 RF Hornets</t>
  </si>
  <si>
    <t>U-8 KW Vortex</t>
  </si>
  <si>
    <t>U-8 JK Adrenaline</t>
  </si>
  <si>
    <t>U-8 HT Lions</t>
  </si>
  <si>
    <t>U12 SL Union</t>
  </si>
  <si>
    <t>U12 RF Comets</t>
  </si>
  <si>
    <t>U12 KW Jaguars</t>
  </si>
  <si>
    <t>U12 JU Juneau Rage U12</t>
  </si>
  <si>
    <t>U12 JK Eliminators</t>
  </si>
  <si>
    <t>U12 BR Blue Heron</t>
  </si>
  <si>
    <t>U12 RF Red Foxes</t>
  </si>
  <si>
    <t>U12 RF Lightning</t>
  </si>
  <si>
    <t>U12 KW Stingrays</t>
  </si>
  <si>
    <t>U12 JK Stars</t>
  </si>
  <si>
    <t>U12 JK Fusion</t>
  </si>
  <si>
    <t>U12 HU Cougars</t>
  </si>
  <si>
    <t>U12 HT SC Hartford</t>
  </si>
  <si>
    <t>U14 WA Waubedonia U14 Coed</t>
  </si>
  <si>
    <t>U14 RF Raptors</t>
  </si>
  <si>
    <t>U14 RF Cyclones</t>
  </si>
  <si>
    <t>U14 JU Juneau Rage U14</t>
  </si>
  <si>
    <t>U14 JK Panthers</t>
  </si>
  <si>
    <t>U14 JK Leopards</t>
  </si>
  <si>
    <t>U14 BR Blue Heron</t>
  </si>
  <si>
    <t>U-9 SL Raptors</t>
  </si>
  <si>
    <t>U-9 RF Timberwolves</t>
  </si>
  <si>
    <t>U-9 RF Gladiators</t>
  </si>
  <si>
    <t>U-9 KW Twisters</t>
  </si>
  <si>
    <t>U-9 KW Thunder</t>
  </si>
  <si>
    <t>U-9 JU Juneau Rage U9</t>
  </si>
  <si>
    <t>U-9 JK Rattlesnakes</t>
  </si>
  <si>
    <t>U-9 ER Lucky Charms</t>
  </si>
  <si>
    <t>U-9 RF Eagles</t>
  </si>
  <si>
    <t>U-9 RF Cheetahs</t>
  </si>
  <si>
    <t>U-9 KW Lightning</t>
  </si>
  <si>
    <t>U-9 KW Cyclones</t>
  </si>
  <si>
    <t>U-9 JK Avalanche</t>
  </si>
  <si>
    <t>U-9 HU Cyclones</t>
  </si>
  <si>
    <t>U-9 HT Warriors</t>
  </si>
  <si>
    <t>U-7 RF Lightning U7</t>
  </si>
  <si>
    <t>U-7 RF Kickers</t>
  </si>
  <si>
    <t>U-7 RF Hawks</t>
  </si>
  <si>
    <t>U-7 KW Blazers</t>
  </si>
  <si>
    <t>U-7 KW Astros</t>
  </si>
  <si>
    <t>U-7 JK Pumas</t>
  </si>
  <si>
    <t>U-7 JK Cheetahs</t>
  </si>
  <si>
    <t>U-7 HU Cobras</t>
  </si>
  <si>
    <t>U-7 HT Spicey Meatball Boys</t>
  </si>
  <si>
    <t>U-7 HT Honey Badgers</t>
  </si>
  <si>
    <t>U-7 RF Rebels</t>
  </si>
  <si>
    <t>U-7 RF Power</t>
  </si>
  <si>
    <t>U-7 KW Starbursts</t>
  </si>
  <si>
    <t>U-7 KW Rockets</t>
  </si>
  <si>
    <t>U-7 KW Pioneers</t>
  </si>
  <si>
    <t>U-7 JK Tigers</t>
  </si>
  <si>
    <t>U-7 JK Panthers</t>
  </si>
  <si>
    <t>U-7 JK Cougars</t>
  </si>
  <si>
    <t>U-7 JK Bobcats</t>
  </si>
  <si>
    <t>U-7 HU Hurricanes</t>
  </si>
  <si>
    <t>U-7 HT Power Rangers</t>
  </si>
  <si>
    <t>U-7 ER Leprechauns</t>
  </si>
  <si>
    <t>U10 KW Rays</t>
  </si>
  <si>
    <t>U10 KW Galaxy</t>
  </si>
  <si>
    <t>U10 JU Juneau Rage U10</t>
  </si>
  <si>
    <t>U10 JK Black Widows</t>
  </si>
  <si>
    <t>U10 HU Panthers</t>
  </si>
  <si>
    <t>U10 HT Bolts</t>
  </si>
  <si>
    <t>U10 ER Clovers</t>
  </si>
  <si>
    <t>U10 WCHSA TBD</t>
  </si>
  <si>
    <t>U10 RF Thunder</t>
  </si>
  <si>
    <t>U10 RF Storm</t>
  </si>
  <si>
    <t>U10 RF Avengers</t>
  </si>
  <si>
    <t>U10 KW Stars</t>
  </si>
  <si>
    <t>U10 JK Tarantulas</t>
  </si>
  <si>
    <t>U10 JK Galaxy</t>
  </si>
  <si>
    <t>U10 HT Firehawks</t>
  </si>
  <si>
    <t>U10 HT Dragons</t>
  </si>
  <si>
    <t>U-8 SL Earthquakes</t>
  </si>
  <si>
    <t>U-8 RF Bullseyes</t>
  </si>
  <si>
    <t>U-8 KW Avalanche</t>
  </si>
  <si>
    <t>U-8 JU Juneau Rage U8</t>
  </si>
  <si>
    <t>U-8 JK Gunners</t>
  </si>
  <si>
    <t>U-8 HU Vipers</t>
  </si>
  <si>
    <t>U-8 HT Sharks</t>
  </si>
  <si>
    <t>U14G RL Random Lake U14 Girls</t>
  </si>
  <si>
    <t>U14G KW Storm</t>
  </si>
  <si>
    <t>U14G KW Rebels</t>
  </si>
  <si>
    <t>U14G JK Phoenix</t>
  </si>
  <si>
    <t>U12G SL Lady Owls</t>
  </si>
  <si>
    <t>U12G SL Crush</t>
  </si>
  <si>
    <t>U12G RF Gunners</t>
  </si>
  <si>
    <t>U12G KW Phoenix</t>
  </si>
  <si>
    <t>U12G KW Fury</t>
  </si>
  <si>
    <t>U12G JK Majestics</t>
  </si>
  <si>
    <t>U12G HU Avengers</t>
  </si>
  <si>
    <t>U12G HT Pumas</t>
  </si>
  <si>
    <t>U12G HT Phoenix</t>
  </si>
  <si>
    <t>U12G HT Crazy Lady Lightning Leopards</t>
  </si>
  <si>
    <t>U12G ER Unicorns</t>
  </si>
  <si>
    <t>U12G BR Blue Heron Yellow</t>
  </si>
  <si>
    <t>U12G BR Blue Heron Blue</t>
  </si>
  <si>
    <t>U10G SL Arsenal</t>
  </si>
  <si>
    <t>U10G RF Wildcats</t>
  </si>
  <si>
    <t>U10G KW Sparks</t>
  </si>
  <si>
    <t>U10G JK Power</t>
  </si>
  <si>
    <t>U10G JK Magic</t>
  </si>
  <si>
    <t>U10G HU Thunder</t>
  </si>
  <si>
    <t>(All)</t>
  </si>
  <si>
    <t>Andrea Nelson</t>
  </si>
  <si>
    <t>262-224-4524</t>
  </si>
  <si>
    <t>andreagehring18@gmail.com</t>
  </si>
  <si>
    <t>Bayern Munich (Asteroids)</t>
  </si>
  <si>
    <t>Valencia (Bolts)</t>
  </si>
  <si>
    <t>Cowboys (Bulldogs)</t>
  </si>
  <si>
    <t>Barcelona (Flames)</t>
  </si>
  <si>
    <t>Chelsea (Anacondas)</t>
  </si>
  <si>
    <t>Aletico Madrid (Rangers)</t>
  </si>
  <si>
    <t>Manchester City (Chargers)</t>
  </si>
  <si>
    <t>Wolves (Bears)</t>
  </si>
  <si>
    <t>Lady Owlets (Tigers)</t>
  </si>
  <si>
    <t>Red Stars (Royals)</t>
  </si>
  <si>
    <t>Wolfsburg (Vipers)</t>
  </si>
  <si>
    <t>Reign (Breeze)</t>
  </si>
  <si>
    <t>Jamison Kaul</t>
  </si>
  <si>
    <t>Jamison.Kaul@FairwayMC.com</t>
  </si>
  <si>
    <t>920-279-9399</t>
  </si>
  <si>
    <t>Chris Theisen</t>
  </si>
  <si>
    <t>608-575-6414</t>
  </si>
  <si>
    <t xml:space="preserve">jrm4213@gmail.com </t>
  </si>
  <si>
    <r>
      <rPr>
        <b/>
        <sz val="11"/>
        <color theme="1"/>
        <rFont val="Calibri"/>
        <family val="2"/>
        <scheme val="minor"/>
      </rPr>
      <t xml:space="preserve">2 Team Coordination: </t>
    </r>
    <r>
      <rPr>
        <sz val="11"/>
        <color theme="1"/>
        <rFont val="Calibri"/>
        <family val="2"/>
        <scheme val="minor"/>
      </rPr>
      <t>U9 Tigers &amp; U7 Wolves</t>
    </r>
  </si>
  <si>
    <t>ctheisen321@gmail.com</t>
  </si>
  <si>
    <t>ber10lezama@gmail.com</t>
  </si>
  <si>
    <t>Baby Sharks</t>
  </si>
  <si>
    <t>Lady Orioles (Orange Crush)</t>
  </si>
  <si>
    <r>
      <t xml:space="preserve">2 Team Coordination: </t>
    </r>
    <r>
      <rPr>
        <sz val="11"/>
        <color theme="1"/>
        <rFont val="Calibri"/>
        <family val="2"/>
        <scheme val="minor"/>
      </rPr>
      <t>U9 Warriors &amp; U10G Wildcats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</si>
  <si>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U9 Warriors &amp; U10G Wildcats, No Game 10/11-10/13 - Uihlein</t>
    </r>
  </si>
  <si>
    <t>Ozzie Fuentes</t>
  </si>
  <si>
    <t>908-510-9954</t>
  </si>
  <si>
    <t>ozzie@oacc.com</t>
  </si>
  <si>
    <t>Cobra Crush</t>
  </si>
  <si>
    <t>U-9 SL Cowboys (Bulldogs)</t>
  </si>
  <si>
    <t>U-9 SL Chelsea (Anacondas)</t>
  </si>
  <si>
    <t>U-9 SL Barcelona (Flames)</t>
  </si>
  <si>
    <t>U-9 HT Tigers</t>
  </si>
  <si>
    <t>U-9 HT Lady Orioles (Orange Crush)</t>
  </si>
  <si>
    <t>U-8 SL Valencia (Bolts)</t>
  </si>
  <si>
    <t>U-8 SL Bayern Munich (Asteroids)</t>
  </si>
  <si>
    <t>U-8 HT Baby Sharks</t>
  </si>
  <si>
    <t>U-7 HT Wolves</t>
  </si>
  <si>
    <t>U-7 HT Panthers</t>
  </si>
  <si>
    <t>U14G SL Reign (Breeze)</t>
  </si>
  <si>
    <t>U14 SL Wolfsburg (Vipers)</t>
  </si>
  <si>
    <t>U12G SL Red Stars (Royals)</t>
  </si>
  <si>
    <t>U12 HT Cobra Crush</t>
  </si>
  <si>
    <t>U10G SL Lady Owlets (Tigers)</t>
  </si>
  <si>
    <t>U10G HT Wildcats</t>
  </si>
  <si>
    <t>U10 SL Wolves (Bears)</t>
  </si>
  <si>
    <t>U10 SL Manchester City (Chargers)</t>
  </si>
  <si>
    <t>U10 SL Aletico Madrid (Rangers)</t>
  </si>
  <si>
    <t>U8 JU Rage Purple &amp; U14 JU Rage</t>
  </si>
  <si>
    <t>U8 JU Rage Purple &amp; U9 JU Rage</t>
  </si>
  <si>
    <t>1 special request which would be homecoming weekend to have as many away games as possible due to our refs going to homecoming  - 9/27-9/28</t>
  </si>
  <si>
    <t>U12G Lady Owls &amp; U10G Tigers</t>
  </si>
  <si>
    <t>U12 Union &amp; U10G Arsenal</t>
  </si>
  <si>
    <t>U10G Tigers &amp; U8 Asteroids</t>
  </si>
  <si>
    <t>U7 Panthers &amp; U14 Panthers</t>
  </si>
  <si>
    <t>U7 Cheetahs &amp; U9 Adrenaline</t>
  </si>
  <si>
    <t>U12 Cougars &amp; U14 Renegades</t>
  </si>
  <si>
    <t>U8 Lightning &amp; U14 Renegades</t>
  </si>
  <si>
    <t>U10G Thunder &amp; U12G Avengers</t>
  </si>
  <si>
    <t>U12 Red Foxes &amp; U12G Gunners</t>
  </si>
  <si>
    <t>U12 Lightning &amp; U12G Gunners</t>
  </si>
  <si>
    <t>U12 Comets &amp; U12G Gunners</t>
  </si>
  <si>
    <t>U7 Lightning &amp; U10 Storm</t>
  </si>
  <si>
    <t>U9 Gladiators &amp; U12 Red Foxes</t>
  </si>
  <si>
    <t>U7 Hawks &amp; U9 Timberwolves</t>
  </si>
  <si>
    <t>Both 12U Girls teams have same coach</t>
  </si>
  <si>
    <t>12U boys and 14U coed have same coach</t>
  </si>
  <si>
    <t>Off date - 12U Girls teams 10/11 - 10/13</t>
  </si>
  <si>
    <t>No games 9/28</t>
  </si>
  <si>
    <t xml:space="preserve">Home games on 9/14 picture day, have Brownsville girls play each other that day? </t>
  </si>
  <si>
    <t>Random Lake/Waubedonia</t>
  </si>
  <si>
    <t xml:space="preserve">U14 Girls teams for Waubedonia &amp; Random Lake are sharing a coach and players. Need to avoid conflicts and account for travel time. </t>
  </si>
  <si>
    <t>U7 Emeralds &amp; U9 Cyclones</t>
  </si>
  <si>
    <t>Few Teams no games 10/11 - 10/13</t>
  </si>
  <si>
    <t>U12 Cobras &amp; U7 Spicey Meatballs</t>
  </si>
  <si>
    <t>U8 Goal Getters &amp; U12G Lightning Leopards</t>
  </si>
  <si>
    <t>U9 Tigers &amp; U7 Wolves</t>
  </si>
  <si>
    <t>U9 Warriors &amp; U10G Wildcats</t>
  </si>
  <si>
    <t>U10 Stars &amp; U14G Rebels</t>
  </si>
  <si>
    <t>U10 Rays &amp; U7 Blazers</t>
  </si>
  <si>
    <t>U12G Phoenix &amp; U14 Comets</t>
  </si>
  <si>
    <t>No Requests</t>
  </si>
  <si>
    <t>Cory Dimmer</t>
  </si>
  <si>
    <t>920-946-1826</t>
  </si>
  <si>
    <t>RL High School - 605 Random Lake Rd.</t>
  </si>
  <si>
    <t>ER #8</t>
  </si>
  <si>
    <t>ER #9</t>
  </si>
  <si>
    <t>ER #7</t>
  </si>
  <si>
    <t>ER #5</t>
  </si>
  <si>
    <t>ER #6</t>
  </si>
  <si>
    <t>Stephanie Arnold</t>
  </si>
  <si>
    <t>262-416-2092</t>
  </si>
  <si>
    <t>lynnrayold@gmail.com</t>
  </si>
  <si>
    <t>Jenell Enright</t>
  </si>
  <si>
    <t>608-669-3190</t>
  </si>
  <si>
    <t>jenellenright@yahoo.com </t>
  </si>
  <si>
    <t>WYSA</t>
  </si>
  <si>
    <t>??</t>
  </si>
  <si>
    <t>16/17U Girls B</t>
  </si>
  <si>
    <t>18/19U Girls C</t>
  </si>
  <si>
    <t>13/14U Girls C Blue</t>
  </si>
  <si>
    <t>12U Boys B Red</t>
  </si>
  <si>
    <t>8U Boys C Red</t>
  </si>
  <si>
    <t>10U Boys C Red</t>
  </si>
  <si>
    <t>18/19U Girls A</t>
  </si>
  <si>
    <t>14U Boys C Red</t>
  </si>
  <si>
    <t>15U Boys B/C</t>
  </si>
  <si>
    <t>14/15U Girls C Blue</t>
  </si>
  <si>
    <t>12U Boys C Red</t>
  </si>
  <si>
    <t>HUSC U17 Girls</t>
  </si>
  <si>
    <t>HUSC U12 Black</t>
  </si>
  <si>
    <t>HUSC U8</t>
  </si>
  <si>
    <t>HUSC U10</t>
  </si>
  <si>
    <t>HUSC U18/19 Girls Black</t>
  </si>
  <si>
    <t>HUSC U14/15 Boys</t>
  </si>
  <si>
    <t>HUSC U14/15 Girls</t>
  </si>
  <si>
    <t>HUSC U12 Gray</t>
  </si>
  <si>
    <t>17U Girls Orange</t>
  </si>
  <si>
    <t>Lake Country FC 18UG Blue</t>
  </si>
  <si>
    <t>SC43 U13 Select Girls</t>
  </si>
  <si>
    <t>PlymouthSC 2006 Girls</t>
  </si>
  <si>
    <t>FC Wisconsin 14UB/13UB RCP</t>
  </si>
  <si>
    <t>Hustisford United</t>
  </si>
  <si>
    <t>ESC 13U Girls Purple_Moehling</t>
  </si>
  <si>
    <t>Hartford Soccer Club 17U Girls</t>
  </si>
  <si>
    <t>Hartford Soccer Club 18U Girls</t>
  </si>
  <si>
    <t>Hartford Soccer Club U13/U14 Girls</t>
  </si>
  <si>
    <t>Hartford Soccer Club 13U/14U Boys</t>
  </si>
  <si>
    <t>Fond du Lac Soccer Association Fondy Phoeniz 2013 U12 Boys</t>
  </si>
  <si>
    <t>East Troy SC 43 SC43 U15 Select Boys</t>
  </si>
  <si>
    <t>Croatian Eagles Soccer Club 2009 Girls Classic</t>
  </si>
  <si>
    <t>FC Wisconsin 12UB Pre-ECNL Grey 2013</t>
  </si>
  <si>
    <t>Port Washington Soccer Club PWSC U8B White</t>
  </si>
  <si>
    <t>Polonia Soccer Club Polonia 15 Boys White Eagles</t>
  </si>
  <si>
    <t>East Troy SC 43 SC43 U19 Select Girls</t>
  </si>
  <si>
    <t>Lakeshore United FC LUFC U14G Green 2011</t>
  </si>
  <si>
    <t>Lake Country Football Club Lake Country FC 16UG Blue</t>
  </si>
  <si>
    <t>Port Washington Soccer Club PWSC U14/15G</t>
  </si>
  <si>
    <t>Bavarian United U12 Boys Yellow</t>
  </si>
  <si>
    <t>SC Wave Germantown Elite 2013 Boys</t>
  </si>
  <si>
    <t>Milwaukee Simba Soccer Club Simba U14/15</t>
  </si>
  <si>
    <t>SC Wave Washington Co Select 2011 Girls</t>
  </si>
  <si>
    <t>North Shore United Soccer Club North Shore United 2013 Boys Black</t>
  </si>
  <si>
    <t>Elmbrook United EBU 18U-19U Girls Premier 1</t>
  </si>
  <si>
    <t>Lake Country Football Club Lake Country FC 14UG Blue</t>
  </si>
  <si>
    <t>Milwaukee Kickers Soccer Club Tosa Kickers HS Select Girls Blue</t>
  </si>
  <si>
    <t>FC Wisconsin 12UB Pre-ECNL Gray 2013</t>
  </si>
  <si>
    <t>Lakeshore United FC LUFC U15B 2010</t>
  </si>
  <si>
    <t>SC Wave SC Wave Germantown Academy 2017 Boys White</t>
  </si>
  <si>
    <t>SC Wave SC Wave Germantown Academy 2015 Boys White</t>
  </si>
  <si>
    <t>Rush Union WI 14U (2011) Rush Union WI Boys Select</t>
  </si>
  <si>
    <t>Sc Wave SC Wave Germantown Academy 2017 Boys Silver</t>
  </si>
  <si>
    <t>Elmbrook United EBU 12U Boys premier 2</t>
  </si>
  <si>
    <t>Elmbrook United EBU 16U Girls Classic 1</t>
  </si>
  <si>
    <t>North Shore United Soccer Club North Shore United 2007/2008 Girls White</t>
  </si>
  <si>
    <t>Milwaukee Kickers Soccer Club Tosa Kickers 2010/2011 U14/15 Select Girls Blue</t>
  </si>
  <si>
    <t>Port Washington Soccer Club PWSC U10B White</t>
  </si>
  <si>
    <t>Elmbrook United EBU 12U Boys Classic 2</t>
  </si>
  <si>
    <t>Lake Country Football Club Lake Country FC 10UB White</t>
  </si>
  <si>
    <t>SC Wave SC Wave Washington Co Elite 2013 Boys</t>
  </si>
  <si>
    <t>Lake Country FC 16UG Blue</t>
  </si>
  <si>
    <t>SC Wave Germantown Select HS Girls</t>
  </si>
  <si>
    <t>EBU 16U GIRLS' CLASSIC 1</t>
  </si>
  <si>
    <t>Red Star 2012/13G</t>
  </si>
  <si>
    <t>2011/2012 Girls White</t>
  </si>
  <si>
    <t>EBU 14U BOYS' CLASSIC 3</t>
  </si>
  <si>
    <t>LUFC U16G Navy 2009</t>
  </si>
  <si>
    <t>Lake Country FC 14UB Blue</t>
  </si>
  <si>
    <t>Lake Country FC 13UG Blue</t>
  </si>
  <si>
    <t>LUFC U14B Green 2011</t>
  </si>
  <si>
    <t>Sarah Roskopf</t>
  </si>
  <si>
    <t>262-812-7388</t>
  </si>
  <si>
    <t>ssanders288@gmail.com</t>
  </si>
  <si>
    <t>Andrew Bindl</t>
  </si>
  <si>
    <t>303-505-8409</t>
  </si>
  <si>
    <t>coloradobindls@gmail.com</t>
  </si>
  <si>
    <t>Anastacia Plotz</t>
  </si>
  <si>
    <t>503-460-7677</t>
  </si>
  <si>
    <t>stacia313@yahoo.com</t>
  </si>
  <si>
    <t>Benjamin Loomis</t>
  </si>
  <si>
    <t>414-551-4782</t>
  </si>
  <si>
    <t>bbenloomis@yahoo.com</t>
  </si>
  <si>
    <t>Hickory Lane #4</t>
  </si>
  <si>
    <t>Hickory Lane #2</t>
  </si>
  <si>
    <t>Hickory Lane #3</t>
  </si>
  <si>
    <t>Hickory Lane #1A</t>
  </si>
  <si>
    <t>Hickory Lane #1B</t>
  </si>
  <si>
    <t>WB Regal Ware #1</t>
  </si>
  <si>
    <t>WB Regal Ware #3</t>
  </si>
  <si>
    <t>Brittany Boyer (Director)</t>
  </si>
  <si>
    <t>9:00AM</t>
  </si>
  <si>
    <t>Marie Krause U14</t>
  </si>
  <si>
    <t>Field #1</t>
  </si>
  <si>
    <t>Field #2</t>
  </si>
  <si>
    <t>Field #3</t>
  </si>
  <si>
    <t>e.zarenana91@gmail.com</t>
  </si>
  <si>
    <t>bjjacobi1983@yahoo.com</t>
  </si>
  <si>
    <t>awendorf82@gmail.com</t>
  </si>
  <si>
    <t>414-312-2244</t>
  </si>
  <si>
    <t>Bradley Jacobi</t>
  </si>
  <si>
    <t>414-573-5002</t>
  </si>
  <si>
    <t>Erika Zarenana</t>
  </si>
  <si>
    <t>262-808-9771</t>
  </si>
  <si>
    <t>Dakota Witte</t>
  </si>
  <si>
    <t>262-707-4556</t>
  </si>
  <si>
    <t>Dakota.witte@gmail.com</t>
  </si>
  <si>
    <t>262-365-3089</t>
  </si>
  <si>
    <t>RF 4</t>
  </si>
  <si>
    <t>RF 6</t>
  </si>
  <si>
    <t>RF 9</t>
  </si>
  <si>
    <t>RF 3</t>
  </si>
  <si>
    <t>RF 1</t>
  </si>
  <si>
    <t>RF 2</t>
  </si>
  <si>
    <t>RF 10</t>
  </si>
  <si>
    <t>RF 7</t>
  </si>
  <si>
    <t>RF 8</t>
  </si>
  <si>
    <t>RF 5</t>
  </si>
  <si>
    <t>14U South</t>
  </si>
  <si>
    <t>12U South</t>
  </si>
  <si>
    <t>Tom Miller</t>
  </si>
  <si>
    <t>Paul Shanks</t>
  </si>
  <si>
    <t>Jenny Wolter</t>
  </si>
  <si>
    <t>Alexis Garcia</t>
  </si>
  <si>
    <t>920-904-2507</t>
  </si>
  <si>
    <t>608-509-6452</t>
  </si>
  <si>
    <t>262-224-3482</t>
  </si>
  <si>
    <t>920-382-3129</t>
  </si>
  <si>
    <t>Field 1</t>
  </si>
  <si>
    <t>Field 3</t>
  </si>
  <si>
    <t>Field 2</t>
  </si>
  <si>
    <t>Field 4</t>
  </si>
  <si>
    <t>millertd87@outlook.com</t>
  </si>
  <si>
    <t>kluegerk@gmail.com</t>
  </si>
  <si>
    <t>Paul@javisind.com</t>
  </si>
  <si>
    <t>Jenwolter@hotmail.com</t>
  </si>
  <si>
    <t>Alexis.garcia.boss51@gmail.com</t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</si>
  <si>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U8 Rage Purple &amp; U9 JU Rage</t>
    </r>
  </si>
  <si>
    <r>
      <rPr>
        <b/>
        <sz val="11"/>
        <color theme="1"/>
        <rFont val="Calibri"/>
        <family val="2"/>
        <scheme val="minor"/>
      </rPr>
      <t>2 Team Coordination:</t>
    </r>
    <r>
      <rPr>
        <sz val="11"/>
        <color theme="1"/>
        <rFont val="Calibri"/>
        <family val="2"/>
        <scheme val="minor"/>
      </rPr>
      <t xml:space="preserve"> U8 Rage Purple &amp; U14 Rage; </t>
    </r>
    <r>
      <rPr>
        <b/>
        <sz val="11"/>
        <color theme="1"/>
        <rFont val="Calibri"/>
        <family val="2"/>
        <scheme val="minor"/>
      </rPr>
      <t>2 Team Coordination: U8 Rage Purple &amp; U9 JU Rage</t>
    </r>
  </si>
  <si>
    <t>Aaron Azoff</t>
  </si>
  <si>
    <t>262-247-6958</t>
  </si>
  <si>
    <t>taazoff@yahoo.com</t>
  </si>
  <si>
    <t>Royal Eagles</t>
  </si>
  <si>
    <t>Wrexham</t>
  </si>
  <si>
    <t>Scott Dauphinais</t>
  </si>
  <si>
    <t>262-229-1073</t>
  </si>
  <si>
    <t>scottdauph@yahoo.com</t>
  </si>
  <si>
    <t>Nicole Knuckles</t>
  </si>
  <si>
    <t>805-610-2531</t>
  </si>
  <si>
    <t>nicolemragain@gmail.com</t>
  </si>
  <si>
    <t>jaholz@yahoo.com</t>
  </si>
  <si>
    <t>ben.obc@gamil.com</t>
  </si>
  <si>
    <t>tjohnson@aquapoly.com</t>
  </si>
  <si>
    <t>ERin</t>
  </si>
  <si>
    <t>Jackson Park Field 
W204N16835 Jackson Dr, Jackson, WI</t>
  </si>
  <si>
    <t>U8 Earthquakes &amp; U9 Barcelona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</si>
</sst>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49" x14ac:knownFonts="1">
    <font>
      <sz val="11"/>
      <color theme="1"/>
      <name val="Calibri"/>
      <family val="2"/>
      <scheme val="minor"/>
    </font>
    <font>
      <sz val="11"/>
      <color indexed="10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FFFFFF"/>
      <name val="Calibr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CC000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FFFF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rgb="FF808080"/>
      <name val="Calibri"/>
      <family val="2"/>
    </font>
    <font>
      <sz val="11"/>
      <color rgb="FF006100"/>
      <name val="Calibri"/>
      <family val="2"/>
      <scheme val="minor"/>
    </font>
    <font>
      <sz val="10"/>
      <color rgb="FF006600"/>
      <name val="Calibri"/>
      <family val="2"/>
    </font>
    <font>
      <b/>
      <sz val="24"/>
      <color rgb="FF000000"/>
      <name val="Calibri"/>
      <family val="2"/>
    </font>
    <font>
      <b/>
      <sz val="15"/>
      <color theme="3"/>
      <name val="Calibri"/>
      <family val="2"/>
      <scheme val="minor"/>
    </font>
    <font>
      <sz val="18"/>
      <color rgb="FF000000"/>
      <name val="Calibri"/>
      <family val="2"/>
    </font>
    <font>
      <b/>
      <sz val="13"/>
      <color theme="3"/>
      <name val="Calibri"/>
      <family val="2"/>
      <scheme val="minor"/>
    </font>
    <font>
      <sz val="12"/>
      <color rgb="FF000000"/>
      <name val="Calibri"/>
      <family val="2"/>
    </font>
    <font>
      <b/>
      <sz val="11"/>
      <color theme="3"/>
      <name val="Calibri"/>
      <family val="2"/>
      <scheme val="minor"/>
    </font>
    <font>
      <u/>
      <sz val="10"/>
      <color rgb="FF0000EE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996600"/>
      <name val="Calibri"/>
      <family val="2"/>
    </font>
    <font>
      <sz val="11"/>
      <color rgb="FF000000"/>
      <name val="Calibri"/>
      <family val="2"/>
    </font>
    <font>
      <sz val="10"/>
      <color rgb="FF333333"/>
      <name val="Calibri"/>
      <family val="2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.6"/>
      <color theme="1"/>
      <name val="Segoe UI"/>
      <family val="2"/>
    </font>
    <font>
      <sz val="9.6"/>
      <color theme="1"/>
      <name val="Segoe UI"/>
      <family val="2"/>
    </font>
    <font>
      <sz val="9.6"/>
      <color rgb="FF374151"/>
      <name val="Segoe UI"/>
      <family val="2"/>
    </font>
    <font>
      <sz val="9.6"/>
      <color rgb="FF374151"/>
      <name val="Segoe UI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</font>
    <font>
      <sz val="16"/>
      <color theme="1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FCCCC"/>
        <bgColor rgb="FFFFCCC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C0000"/>
        <bgColor rgb="FFCC0000"/>
      </patternFill>
    </fill>
    <fill>
      <patternFill patternType="solid">
        <fgColor rgb="FFC6EFCE"/>
      </patternFill>
    </fill>
    <fill>
      <patternFill patternType="solid">
        <fgColor rgb="FFCCFFCC"/>
        <bgColor rgb="FFCCFFCC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7F7F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0066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medium">
        <color rgb="FFD9D9E3"/>
      </left>
      <right/>
      <top style="medium">
        <color rgb="FFD9D9E3"/>
      </top>
      <bottom style="medium">
        <color rgb="FFD9D9E3"/>
      </bottom>
      <diagonal/>
    </border>
    <border>
      <left style="medium">
        <color rgb="FFD9D9E3"/>
      </left>
      <right style="medium">
        <color rgb="FFD9D9E3"/>
      </right>
      <top style="medium">
        <color rgb="FFD9D9E3"/>
      </top>
      <bottom style="medium">
        <color rgb="FFD9D9E3"/>
      </bottom>
      <diagonal/>
    </border>
    <border>
      <left style="medium">
        <color rgb="FFD9D9E3"/>
      </left>
      <right/>
      <top/>
      <bottom style="medium">
        <color rgb="FFD9D9E3"/>
      </bottom>
      <diagonal/>
    </border>
    <border>
      <left style="medium">
        <color rgb="FFD9D9E3"/>
      </left>
      <right style="medium">
        <color rgb="FFD9D9E3"/>
      </right>
      <top/>
      <bottom style="medium">
        <color rgb="FFD9D9E3"/>
      </bottom>
      <diagonal/>
    </border>
    <border>
      <left style="medium">
        <color rgb="FFD9D9E3"/>
      </left>
      <right/>
      <top style="medium">
        <color rgb="FFD9D9E3"/>
      </top>
      <bottom/>
      <diagonal/>
    </border>
    <border>
      <left style="medium">
        <color rgb="FFD9D9E3"/>
      </left>
      <right style="medium">
        <color rgb="FFD9D9E3"/>
      </right>
      <top style="medium">
        <color rgb="FFD9D9E3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6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/>
    <xf numFmtId="0" fontId="5" fillId="20" borderId="0"/>
    <xf numFmtId="0" fontId="5" fillId="21" borderId="0"/>
    <xf numFmtId="0" fontId="4" fillId="22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7" fillId="29" borderId="0" applyNumberFormat="0" applyBorder="0" applyAlignment="0" applyProtection="0"/>
    <xf numFmtId="0" fontId="8" fillId="30" borderId="0"/>
    <xf numFmtId="0" fontId="9" fillId="31" borderId="13" applyNumberFormat="0" applyAlignment="0" applyProtection="0"/>
    <xf numFmtId="0" fontId="10" fillId="32" borderId="14" applyNumberFormat="0" applyAlignment="0" applyProtection="0"/>
    <xf numFmtId="0" fontId="11" fillId="33" borderId="0"/>
    <xf numFmtId="0" fontId="12" fillId="0" borderId="0" applyNumberFormat="0" applyFill="0" applyBorder="0" applyAlignment="0" applyProtection="0"/>
    <xf numFmtId="0" fontId="13" fillId="0" borderId="0"/>
    <xf numFmtId="0" fontId="14" fillId="34" borderId="0" applyNumberFormat="0" applyBorder="0" applyAlignment="0" applyProtection="0"/>
    <xf numFmtId="0" fontId="15" fillId="35" borderId="0"/>
    <xf numFmtId="0" fontId="16" fillId="0" borderId="0"/>
    <xf numFmtId="0" fontId="17" fillId="0" borderId="15" applyNumberFormat="0" applyFill="0" applyAlignment="0" applyProtection="0"/>
    <xf numFmtId="0" fontId="18" fillId="0" borderId="0"/>
    <xf numFmtId="0" fontId="19" fillId="0" borderId="16" applyNumberFormat="0" applyFill="0" applyAlignment="0" applyProtection="0"/>
    <xf numFmtId="0" fontId="20" fillId="0" borderId="0"/>
    <xf numFmtId="0" fontId="21" fillId="0" borderId="17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3" fillId="36" borderId="13" applyNumberFormat="0" applyAlignment="0" applyProtection="0"/>
    <xf numFmtId="0" fontId="24" fillId="0" borderId="18" applyNumberFormat="0" applyFill="0" applyAlignment="0" applyProtection="0"/>
    <xf numFmtId="0" fontId="25" fillId="37" borderId="0" applyNumberFormat="0" applyBorder="0" applyAlignment="0" applyProtection="0"/>
    <xf numFmtId="0" fontId="26" fillId="38" borderId="0"/>
    <xf numFmtId="0" fontId="27" fillId="0" borderId="0"/>
    <xf numFmtId="0" fontId="3" fillId="39" borderId="19" applyNumberFormat="0" applyFont="0" applyAlignment="0" applyProtection="0"/>
    <xf numFmtId="0" fontId="28" fillId="38" borderId="20"/>
    <xf numFmtId="0" fontId="29" fillId="31" borderId="21" applyNumberFormat="0" applyAlignment="0" applyProtection="0"/>
    <xf numFmtId="0" fontId="27" fillId="0" borderId="0"/>
    <xf numFmtId="0" fontId="27" fillId="0" borderId="0"/>
    <xf numFmtId="0" fontId="30" fillId="0" borderId="0" applyNumberFormat="0" applyFill="0" applyBorder="0" applyAlignment="0" applyProtection="0"/>
    <xf numFmtId="0" fontId="31" fillId="0" borderId="22" applyNumberFormat="0" applyFill="0" applyAlignment="0" applyProtection="0"/>
    <xf numFmtId="0" fontId="8" fillId="0" borderId="0"/>
    <xf numFmtId="0" fontId="3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7" fillId="0" borderId="0"/>
    <xf numFmtId="0" fontId="27" fillId="0" borderId="0" applyBorder="0"/>
    <xf numFmtId="0" fontId="47" fillId="0" borderId="0"/>
    <xf numFmtId="9" fontId="3" fillId="0" borderId="0" applyFont="0" applyFill="0" applyBorder="0" applyAlignment="0" applyProtection="0"/>
  </cellStyleXfs>
  <cellXfs count="284">
    <xf numFmtId="0" fontId="0" fillId="0" borderId="0" xfId="0"/>
    <xf numFmtId="49" fontId="0" fillId="0" borderId="0" xfId="0" applyNumberFormat="1"/>
    <xf numFmtId="0" fontId="31" fillId="0" borderId="0" xfId="0" applyFont="1"/>
    <xf numFmtId="49" fontId="31" fillId="0" borderId="1" xfId="0" applyNumberFormat="1" applyFont="1" applyBorder="1"/>
    <xf numFmtId="0" fontId="31" fillId="0" borderId="1" xfId="0" applyFont="1" applyBorder="1"/>
    <xf numFmtId="49" fontId="0" fillId="0" borderId="1" xfId="0" applyNumberFormat="1" applyBorder="1"/>
    <xf numFmtId="0" fontId="0" fillId="0" borderId="1" xfId="0" applyBorder="1"/>
    <xf numFmtId="0" fontId="0" fillId="0" borderId="0" xfId="0" applyAlignment="1">
      <alignment horizontal="center"/>
    </xf>
    <xf numFmtId="0" fontId="31" fillId="0" borderId="0" xfId="0" applyFont="1" applyAlignment="1">
      <alignment horizontal="center"/>
    </xf>
    <xf numFmtId="0" fontId="0" fillId="40" borderId="1" xfId="0" applyFill="1" applyBorder="1"/>
    <xf numFmtId="49" fontId="0" fillId="40" borderId="1" xfId="0" applyNumberFormat="1" applyFill="1" applyBorder="1"/>
    <xf numFmtId="0" fontId="0" fillId="41" borderId="1" xfId="0" applyFill="1" applyBorder="1"/>
    <xf numFmtId="49" fontId="0" fillId="41" borderId="1" xfId="0" applyNumberFormat="1" applyFill="1" applyBorder="1"/>
    <xf numFmtId="0" fontId="0" fillId="42" borderId="1" xfId="0" applyFill="1" applyBorder="1"/>
    <xf numFmtId="49" fontId="0" fillId="42" borderId="1" xfId="0" applyNumberFormat="1" applyFill="1" applyBorder="1"/>
    <xf numFmtId="0" fontId="0" fillId="43" borderId="1" xfId="0" applyFill="1" applyBorder="1"/>
    <xf numFmtId="49" fontId="0" fillId="43" borderId="1" xfId="0" applyNumberFormat="1" applyFill="1" applyBorder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1" borderId="2" xfId="0" applyFill="1" applyBorder="1"/>
    <xf numFmtId="0" fontId="0" fillId="40" borderId="0" xfId="0" applyFill="1"/>
    <xf numFmtId="0" fontId="0" fillId="42" borderId="0" xfId="0" applyFill="1"/>
    <xf numFmtId="0" fontId="0" fillId="45" borderId="1" xfId="0" applyFill="1" applyBorder="1"/>
    <xf numFmtId="49" fontId="0" fillId="45" borderId="1" xfId="0" applyNumberFormat="1" applyFill="1" applyBorder="1"/>
    <xf numFmtId="0" fontId="0" fillId="45" borderId="0" xfId="0" applyFill="1"/>
    <xf numFmtId="0" fontId="0" fillId="46" borderId="1" xfId="0" applyFill="1" applyBorder="1"/>
    <xf numFmtId="49" fontId="0" fillId="46" borderId="1" xfId="0" applyNumberFormat="1" applyFill="1" applyBorder="1"/>
    <xf numFmtId="0" fontId="0" fillId="46" borderId="0" xfId="0" applyFill="1"/>
    <xf numFmtId="0" fontId="0" fillId="44" borderId="1" xfId="0" applyFill="1" applyBorder="1"/>
    <xf numFmtId="164" fontId="0" fillId="0" borderId="1" xfId="0" applyNumberFormat="1" applyBorder="1" applyAlignment="1">
      <alignment horizontal="center"/>
    </xf>
    <xf numFmtId="0" fontId="0" fillId="47" borderId="1" xfId="0" applyFill="1" applyBorder="1"/>
    <xf numFmtId="0" fontId="0" fillId="48" borderId="1" xfId="0" applyFill="1" applyBorder="1"/>
    <xf numFmtId="0" fontId="0" fillId="49" borderId="1" xfId="0" applyFill="1" applyBorder="1"/>
    <xf numFmtId="0" fontId="0" fillId="50" borderId="0" xfId="0" applyFill="1"/>
    <xf numFmtId="0" fontId="0" fillId="51" borderId="0" xfId="0" applyFill="1"/>
    <xf numFmtId="0" fontId="0" fillId="52" borderId="3" xfId="0" applyFill="1" applyBorder="1"/>
    <xf numFmtId="0" fontId="32" fillId="0" borderId="4" xfId="0" applyFont="1" applyBorder="1"/>
    <xf numFmtId="0" fontId="33" fillId="47" borderId="5" xfId="0" applyFont="1" applyFill="1" applyBorder="1"/>
    <xf numFmtId="0" fontId="0" fillId="49" borderId="5" xfId="0" applyFill="1" applyBorder="1"/>
    <xf numFmtId="0" fontId="0" fillId="53" borderId="6" xfId="0" applyFill="1" applyBorder="1"/>
    <xf numFmtId="0" fontId="0" fillId="50" borderId="7" xfId="0" applyFill="1" applyBorder="1"/>
    <xf numFmtId="0" fontId="0" fillId="40" borderId="3" xfId="0" applyFill="1" applyBorder="1"/>
    <xf numFmtId="0" fontId="0" fillId="52" borderId="4" xfId="0" applyFill="1" applyBorder="1"/>
    <xf numFmtId="0" fontId="0" fillId="47" borderId="0" xfId="0" applyFill="1"/>
    <xf numFmtId="0" fontId="32" fillId="0" borderId="5" xfId="0" applyFont="1" applyBorder="1"/>
    <xf numFmtId="0" fontId="0" fillId="53" borderId="0" xfId="0" applyFill="1"/>
    <xf numFmtId="0" fontId="0" fillId="51" borderId="5" xfId="0" applyFill="1" applyBorder="1"/>
    <xf numFmtId="0" fontId="0" fillId="50" borderId="6" xfId="0" applyFill="1" applyBorder="1"/>
    <xf numFmtId="0" fontId="0" fillId="49" borderId="7" xfId="0" applyFill="1" applyBorder="1"/>
    <xf numFmtId="0" fontId="0" fillId="47" borderId="3" xfId="0" applyFill="1" applyBorder="1"/>
    <xf numFmtId="0" fontId="33" fillId="52" borderId="4" xfId="0" applyFont="1" applyFill="1" applyBorder="1"/>
    <xf numFmtId="0" fontId="32" fillId="0" borderId="0" xfId="0" applyFont="1"/>
    <xf numFmtId="0" fontId="0" fillId="40" borderId="5" xfId="0" applyFill="1" applyBorder="1"/>
    <xf numFmtId="0" fontId="0" fillId="49" borderId="6" xfId="0" applyFill="1" applyBorder="1"/>
    <xf numFmtId="0" fontId="0" fillId="0" borderId="7" xfId="0" applyBorder="1"/>
    <xf numFmtId="0" fontId="0" fillId="51" borderId="3" xfId="0" applyFill="1" applyBorder="1"/>
    <xf numFmtId="0" fontId="0" fillId="0" borderId="5" xfId="0" applyBorder="1"/>
    <xf numFmtId="0" fontId="0" fillId="47" borderId="6" xfId="0" applyFill="1" applyBorder="1"/>
    <xf numFmtId="0" fontId="33" fillId="50" borderId="7" xfId="0" applyFont="1" applyFill="1" applyBorder="1"/>
    <xf numFmtId="0" fontId="0" fillId="49" borderId="3" xfId="0" applyFill="1" applyBorder="1"/>
    <xf numFmtId="0" fontId="33" fillId="47" borderId="7" xfId="0" applyFont="1" applyFill="1" applyBorder="1"/>
    <xf numFmtId="0" fontId="0" fillId="53" borderId="3" xfId="0" applyFill="1" applyBorder="1"/>
    <xf numFmtId="0" fontId="0" fillId="50" borderId="5" xfId="0" applyFill="1" applyBorder="1"/>
    <xf numFmtId="0" fontId="0" fillId="50" borderId="3" xfId="0" applyFill="1" applyBorder="1"/>
    <xf numFmtId="0" fontId="0" fillId="53" borderId="5" xfId="0" applyFill="1" applyBorder="1"/>
    <xf numFmtId="0" fontId="0" fillId="49" borderId="0" xfId="0" applyFill="1"/>
    <xf numFmtId="0" fontId="0" fillId="51" borderId="6" xfId="0" applyFill="1" applyBorder="1"/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50" borderId="1" xfId="0" applyFill="1" applyBorder="1"/>
    <xf numFmtId="164" fontId="31" fillId="0" borderId="1" xfId="0" applyNumberFormat="1" applyFont="1" applyBorder="1" applyAlignment="1">
      <alignment horizontal="center"/>
    </xf>
    <xf numFmtId="0" fontId="33" fillId="0" borderId="1" xfId="0" applyFont="1" applyBorder="1"/>
    <xf numFmtId="0" fontId="0" fillId="0" borderId="0" xfId="0" applyAlignment="1">
      <alignment horizontal="left"/>
    </xf>
    <xf numFmtId="0" fontId="0" fillId="54" borderId="1" xfId="0" applyFill="1" applyBorder="1"/>
    <xf numFmtId="0" fontId="33" fillId="0" borderId="1" xfId="0" applyFont="1" applyBorder="1" applyAlignment="1">
      <alignment horizontal="left"/>
    </xf>
    <xf numFmtId="0" fontId="33" fillId="42" borderId="3" xfId="0" applyFont="1" applyFill="1" applyBorder="1"/>
    <xf numFmtId="0" fontId="33" fillId="42" borderId="4" xfId="0" applyFont="1" applyFill="1" applyBorder="1"/>
    <xf numFmtId="0" fontId="33" fillId="42" borderId="0" xfId="0" applyFont="1" applyFill="1"/>
    <xf numFmtId="0" fontId="0" fillId="0" borderId="1" xfId="0" applyBorder="1" applyAlignment="1">
      <alignment horizontal="left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 wrapText="1"/>
    </xf>
    <xf numFmtId="0" fontId="35" fillId="0" borderId="0" xfId="0" applyFont="1" applyAlignment="1">
      <alignment vertical="center" wrapText="1"/>
    </xf>
    <xf numFmtId="0" fontId="36" fillId="55" borderId="25" xfId="0" applyFont="1" applyFill="1" applyBorder="1" applyAlignment="1">
      <alignment horizontal="center" wrapText="1"/>
    </xf>
    <xf numFmtId="0" fontId="36" fillId="55" borderId="26" xfId="0" applyFont="1" applyFill="1" applyBorder="1" applyAlignment="1">
      <alignment horizontal="center" wrapText="1"/>
    </xf>
    <xf numFmtId="0" fontId="37" fillId="55" borderId="27" xfId="0" applyFont="1" applyFill="1" applyBorder="1" applyAlignment="1">
      <alignment vertical="center" wrapText="1"/>
    </xf>
    <xf numFmtId="0" fontId="37" fillId="55" borderId="28" xfId="0" applyFont="1" applyFill="1" applyBorder="1" applyAlignment="1">
      <alignment vertical="center" wrapText="1"/>
    </xf>
    <xf numFmtId="0" fontId="37" fillId="55" borderId="0" xfId="0" applyFont="1" applyFill="1" applyAlignment="1">
      <alignment vertical="center" wrapText="1"/>
    </xf>
    <xf numFmtId="0" fontId="0" fillId="44" borderId="0" xfId="0" applyFill="1" applyAlignment="1">
      <alignment horizontal="center"/>
    </xf>
    <xf numFmtId="0" fontId="37" fillId="0" borderId="0" xfId="0" applyFont="1" applyAlignment="1">
      <alignment vertical="center" wrapText="1"/>
    </xf>
    <xf numFmtId="0" fontId="34" fillId="0" borderId="29" xfId="0" applyFont="1" applyBorder="1" applyAlignment="1">
      <alignment horizontal="center" wrapText="1"/>
    </xf>
    <xf numFmtId="0" fontId="34" fillId="0" borderId="30" xfId="0" applyFont="1" applyBorder="1" applyAlignment="1">
      <alignment horizontal="center" wrapText="1"/>
    </xf>
    <xf numFmtId="0" fontId="33" fillId="42" borderId="5" xfId="0" applyFont="1" applyFill="1" applyBorder="1"/>
    <xf numFmtId="0" fontId="33" fillId="42" borderId="6" xfId="0" applyFont="1" applyFill="1" applyBorder="1"/>
    <xf numFmtId="0" fontId="33" fillId="42" borderId="7" xfId="0" applyFont="1" applyFill="1" applyBorder="1"/>
    <xf numFmtId="0" fontId="37" fillId="55" borderId="3" xfId="0" applyFont="1" applyFill="1" applyBorder="1" applyAlignment="1">
      <alignment vertical="center" wrapText="1"/>
    </xf>
    <xf numFmtId="0" fontId="37" fillId="55" borderId="6" xfId="0" applyFont="1" applyFill="1" applyBorder="1" applyAlignment="1">
      <alignment vertical="center" wrapText="1"/>
    </xf>
    <xf numFmtId="0" fontId="37" fillId="0" borderId="3" xfId="0" applyFont="1" applyBorder="1" applyAlignment="1">
      <alignment vertical="center" wrapText="1"/>
    </xf>
    <xf numFmtId="0" fontId="37" fillId="0" borderId="6" xfId="0" applyFont="1" applyBorder="1" applyAlignment="1">
      <alignment vertical="center" wrapText="1"/>
    </xf>
    <xf numFmtId="0" fontId="37" fillId="0" borderId="8" xfId="0" applyFont="1" applyBorder="1" applyAlignment="1">
      <alignment vertical="center" wrapText="1"/>
    </xf>
    <xf numFmtId="0" fontId="37" fillId="0" borderId="9" xfId="0" applyFont="1" applyBorder="1" applyAlignment="1">
      <alignment vertical="center" wrapText="1"/>
    </xf>
    <xf numFmtId="0" fontId="37" fillId="0" borderId="10" xfId="0" applyFont="1" applyBorder="1" applyAlignment="1">
      <alignment vertical="center" wrapText="1"/>
    </xf>
    <xf numFmtId="0" fontId="0" fillId="43" borderId="2" xfId="0" applyFill="1" applyBorder="1"/>
    <xf numFmtId="0" fontId="0" fillId="0" borderId="1" xfId="0" applyBorder="1" applyAlignment="1">
      <alignment horizontal="center"/>
    </xf>
    <xf numFmtId="0" fontId="31" fillId="0" borderId="1" xfId="0" applyFont="1" applyBorder="1" applyAlignment="1">
      <alignment horizontal="left"/>
    </xf>
    <xf numFmtId="18" fontId="0" fillId="0" borderId="1" xfId="0" applyNumberFormat="1" applyBorder="1" applyAlignment="1">
      <alignment horizontal="left"/>
    </xf>
    <xf numFmtId="18" fontId="33" fillId="0" borderId="1" xfId="0" applyNumberFormat="1" applyFont="1" applyBorder="1" applyAlignment="1">
      <alignment horizontal="left"/>
    </xf>
    <xf numFmtId="18" fontId="31" fillId="0" borderId="1" xfId="0" applyNumberFormat="1" applyFont="1" applyBorder="1" applyAlignment="1">
      <alignment horizontal="left"/>
    </xf>
    <xf numFmtId="0" fontId="0" fillId="0" borderId="11" xfId="0" applyBorder="1" applyAlignment="1">
      <alignment horizontal="center"/>
    </xf>
    <xf numFmtId="0" fontId="31" fillId="0" borderId="11" xfId="0" applyFont="1" applyBorder="1" applyAlignment="1">
      <alignment horizontal="center"/>
    </xf>
    <xf numFmtId="16" fontId="0" fillId="0" borderId="1" xfId="0" applyNumberFormat="1" applyBorder="1" applyAlignment="1">
      <alignment horizontal="center" wrapText="1"/>
    </xf>
    <xf numFmtId="0" fontId="0" fillId="41" borderId="11" xfId="0" applyFill="1" applyBorder="1"/>
    <xf numFmtId="0" fontId="0" fillId="43" borderId="11" xfId="0" applyFill="1" applyBorder="1"/>
    <xf numFmtId="0" fontId="31" fillId="52" borderId="1" xfId="0" applyFont="1" applyFill="1" applyBorder="1"/>
    <xf numFmtId="1" fontId="0" fillId="0" borderId="1" xfId="0" applyNumberFormat="1" applyBorder="1" applyAlignment="1">
      <alignment horizontal="center"/>
    </xf>
    <xf numFmtId="0" fontId="33" fillId="0" borderId="12" xfId="0" applyFont="1" applyBorder="1"/>
    <xf numFmtId="164" fontId="31" fillId="0" borderId="1" xfId="0" applyNumberFormat="1" applyFont="1" applyBorder="1" applyAlignment="1">
      <alignment horizontal="left"/>
    </xf>
    <xf numFmtId="0" fontId="27" fillId="0" borderId="1" xfId="50" applyBorder="1"/>
    <xf numFmtId="0" fontId="0" fillId="0" borderId="31" xfId="0" applyBorder="1"/>
    <xf numFmtId="1" fontId="31" fillId="0" borderId="1" xfId="0" applyNumberFormat="1" applyFont="1" applyBorder="1" applyAlignment="1">
      <alignment horizontal="center"/>
    </xf>
    <xf numFmtId="0" fontId="33" fillId="0" borderId="0" xfId="0" applyFont="1"/>
    <xf numFmtId="0" fontId="0" fillId="57" borderId="1" xfId="0" applyFill="1" applyBorder="1" applyAlignment="1">
      <alignment horizontal="left"/>
    </xf>
    <xf numFmtId="0" fontId="0" fillId="52" borderId="1" xfId="0" applyFill="1" applyBorder="1"/>
    <xf numFmtId="49" fontId="0" fillId="40" borderId="0" xfId="0" applyNumberFormat="1" applyFill="1"/>
    <xf numFmtId="0" fontId="0" fillId="40" borderId="2" xfId="0" applyFill="1" applyBorder="1"/>
    <xf numFmtId="0" fontId="0" fillId="46" borderId="11" xfId="0" applyFill="1" applyBorder="1"/>
    <xf numFmtId="0" fontId="0" fillId="45" borderId="2" xfId="0" applyFill="1" applyBorder="1"/>
    <xf numFmtId="0" fontId="0" fillId="50" borderId="11" xfId="0" applyFill="1" applyBorder="1"/>
    <xf numFmtId="0" fontId="33" fillId="0" borderId="0" xfId="0" applyFont="1" applyAlignment="1">
      <alignment horizontal="center"/>
    </xf>
    <xf numFmtId="16" fontId="33" fillId="0" borderId="1" xfId="0" applyNumberFormat="1" applyFont="1" applyBorder="1" applyAlignment="1">
      <alignment horizontal="center" wrapText="1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0" xfId="0" applyAlignment="1">
      <alignment vertical="center"/>
    </xf>
    <xf numFmtId="49" fontId="40" fillId="59" borderId="11" xfId="0" applyNumberFormat="1" applyFont="1" applyFill="1" applyBorder="1" applyAlignment="1">
      <alignment horizontal="center" vertical="center" wrapText="1"/>
    </xf>
    <xf numFmtId="0" fontId="40" fillId="58" borderId="11" xfId="0" applyFont="1" applyFill="1" applyBorder="1" applyAlignment="1">
      <alignment horizontal="center" vertical="center" wrapText="1"/>
    </xf>
    <xf numFmtId="0" fontId="40" fillId="59" borderId="11" xfId="0" applyFont="1" applyFill="1" applyBorder="1" applyAlignment="1">
      <alignment horizontal="center" vertical="center" wrapText="1"/>
    </xf>
    <xf numFmtId="0" fontId="40" fillId="59" borderId="1" xfId="0" applyFont="1" applyFill="1" applyBorder="1" applyAlignment="1">
      <alignment horizontal="center" vertical="center" wrapText="1"/>
    </xf>
    <xf numFmtId="0" fontId="40" fillId="44" borderId="1" xfId="0" applyFont="1" applyFill="1" applyBorder="1" applyAlignment="1">
      <alignment horizontal="center" vertical="center" wrapText="1"/>
    </xf>
    <xf numFmtId="0" fontId="40" fillId="52" borderId="1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42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0" borderId="1" xfId="0" applyFill="1" applyBorder="1" applyAlignment="1">
      <alignment horizontal="center" vertical="center"/>
    </xf>
    <xf numFmtId="0" fontId="39" fillId="40" borderId="1" xfId="60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40" borderId="1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42" fillId="40" borderId="1" xfId="6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pivotButton="1"/>
    <xf numFmtId="0" fontId="0" fillId="0" borderId="1" xfId="0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9" fillId="31" borderId="13" xfId="31" applyAlignment="1">
      <alignment horizontal="left" vertical="center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1" fontId="31" fillId="59" borderId="1" xfId="0" applyNumberFormat="1" applyFont="1" applyFill="1" applyBorder="1" applyAlignment="1">
      <alignment horizontal="center" vertical="center"/>
    </xf>
    <xf numFmtId="0" fontId="44" fillId="31" borderId="13" xfId="31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horizontal="left" vertical="center" wrapText="1"/>
    </xf>
    <xf numFmtId="0" fontId="38" fillId="40" borderId="1" xfId="0" applyFont="1" applyFill="1" applyBorder="1" applyAlignment="1">
      <alignment vertical="center" wrapText="1"/>
    </xf>
    <xf numFmtId="0" fontId="38" fillId="40" borderId="1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vertical="center"/>
    </xf>
    <xf numFmtId="0" fontId="31" fillId="59" borderId="1" xfId="0" applyFont="1" applyFill="1" applyBorder="1" applyAlignment="1">
      <alignment horizontal="center" vertical="center"/>
    </xf>
    <xf numFmtId="0" fontId="9" fillId="31" borderId="13" xfId="3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8" fontId="0" fillId="0" borderId="1" xfId="0" applyNumberFormat="1" applyBorder="1" applyAlignment="1">
      <alignment horizontal="center" vertical="center"/>
    </xf>
    <xf numFmtId="164" fontId="0" fillId="49" borderId="1" xfId="0" applyNumberFormat="1" applyFill="1" applyBorder="1" applyAlignment="1">
      <alignment horizontal="center" vertical="center"/>
    </xf>
    <xf numFmtId="164" fontId="10" fillId="60" borderId="1" xfId="0" applyNumberFormat="1" applyFont="1" applyFill="1" applyBorder="1" applyAlignment="1">
      <alignment horizontal="left" vertical="center"/>
    </xf>
    <xf numFmtId="18" fontId="10" fillId="60" borderId="1" xfId="0" applyNumberFormat="1" applyFont="1" applyFill="1" applyBorder="1" applyAlignment="1">
      <alignment horizontal="left" vertical="center"/>
    </xf>
    <xf numFmtId="1" fontId="31" fillId="59" borderId="0" xfId="0" applyNumberFormat="1" applyFont="1" applyFill="1" applyAlignment="1">
      <alignment horizontal="center" vertical="center"/>
    </xf>
    <xf numFmtId="0" fontId="0" fillId="43" borderId="1" xfId="0" applyFill="1" applyBorder="1" applyAlignment="1">
      <alignment horizontal="center" vertical="center"/>
    </xf>
    <xf numFmtId="0" fontId="46" fillId="56" borderId="11" xfId="0" applyFont="1" applyFill="1" applyBorder="1" applyAlignment="1">
      <alignment horizontal="center" vertical="top" wrapText="1"/>
    </xf>
    <xf numFmtId="0" fontId="10" fillId="56" borderId="1" xfId="0" applyFont="1" applyFill="1" applyBorder="1" applyAlignment="1">
      <alignment horizontal="center" vertical="top"/>
    </xf>
    <xf numFmtId="164" fontId="10" fillId="56" borderId="1" xfId="0" applyNumberFormat="1" applyFont="1" applyFill="1" applyBorder="1" applyAlignment="1">
      <alignment horizontal="left" vertical="top"/>
    </xf>
    <xf numFmtId="0" fontId="10" fillId="56" borderId="1" xfId="0" applyFont="1" applyFill="1" applyBorder="1" applyAlignment="1">
      <alignment horizontal="left" vertical="top"/>
    </xf>
    <xf numFmtId="18" fontId="10" fillId="56" borderId="1" xfId="0" applyNumberFormat="1" applyFont="1" applyFill="1" applyBorder="1" applyAlignment="1">
      <alignment horizontal="left" vertical="top"/>
    </xf>
    <xf numFmtId="0" fontId="46" fillId="58" borderId="11" xfId="0" applyFont="1" applyFill="1" applyBorder="1" applyAlignment="1">
      <alignment horizontal="center" vertical="top" wrapText="1"/>
    </xf>
    <xf numFmtId="0" fontId="31" fillId="59" borderId="1" xfId="0" applyFont="1" applyFill="1" applyBorder="1" applyAlignment="1">
      <alignment vertical="top"/>
    </xf>
    <xf numFmtId="0" fontId="10" fillId="61" borderId="13" xfId="31" applyFont="1" applyFill="1" applyAlignment="1">
      <alignment horizontal="center" vertical="top"/>
    </xf>
    <xf numFmtId="0" fontId="46" fillId="61" borderId="1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52" xfId="0" pivotButton="1" applyBorder="1"/>
    <xf numFmtId="0" fontId="0" fillId="0" borderId="23" xfId="0" applyBorder="1"/>
    <xf numFmtId="0" fontId="0" fillId="0" borderId="52" xfId="0" applyBorder="1"/>
    <xf numFmtId="0" fontId="0" fillId="0" borderId="53" xfId="0" applyBorder="1"/>
    <xf numFmtId="0" fontId="0" fillId="0" borderId="24" xfId="0" applyBorder="1"/>
    <xf numFmtId="0" fontId="0" fillId="0" borderId="54" xfId="0" applyBorder="1"/>
    <xf numFmtId="0" fontId="0" fillId="0" borderId="55" xfId="0" applyBorder="1"/>
    <xf numFmtId="0" fontId="10" fillId="60" borderId="1" xfId="0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1" xfId="0" applyBorder="1"/>
    <xf numFmtId="0" fontId="0" fillId="0" borderId="45" xfId="0" applyBorder="1" applyAlignment="1">
      <alignment horizontal="center" vertical="center"/>
    </xf>
    <xf numFmtId="0" fontId="0" fillId="0" borderId="33" xfId="0" applyBorder="1"/>
    <xf numFmtId="0" fontId="0" fillId="0" borderId="47" xfId="0" applyBorder="1" applyAlignment="1">
      <alignment horizontal="center" vertical="center"/>
    </xf>
    <xf numFmtId="0" fontId="0" fillId="0" borderId="48" xfId="0" applyBorder="1"/>
    <xf numFmtId="0" fontId="0" fillId="0" borderId="50" xfId="0" applyBorder="1" applyAlignment="1">
      <alignment vertical="center"/>
    </xf>
    <xf numFmtId="0" fontId="0" fillId="0" borderId="41" xfId="0" applyBorder="1"/>
    <xf numFmtId="0" fontId="0" fillId="0" borderId="2" xfId="0" applyBorder="1"/>
    <xf numFmtId="0" fontId="0" fillId="44" borderId="1" xfId="0" applyFill="1" applyBorder="1" applyAlignment="1">
      <alignment horizontal="center"/>
    </xf>
    <xf numFmtId="49" fontId="40" fillId="0" borderId="11" xfId="0" applyNumberFormat="1" applyFont="1" applyBorder="1" applyAlignment="1">
      <alignment horizontal="center" vertical="center" wrapText="1"/>
    </xf>
    <xf numFmtId="0" fontId="40" fillId="52" borderId="0" xfId="0" applyFont="1" applyFill="1" applyAlignment="1">
      <alignment horizontal="center" vertical="center" wrapText="1"/>
    </xf>
    <xf numFmtId="0" fontId="46" fillId="56" borderId="0" xfId="0" applyFont="1" applyFill="1" applyAlignment="1">
      <alignment horizontal="center" vertical="center" wrapText="1"/>
    </xf>
    <xf numFmtId="0" fontId="0" fillId="44" borderId="33" xfId="0" applyFill="1" applyBorder="1"/>
    <xf numFmtId="0" fontId="0" fillId="44" borderId="50" xfId="0" applyFill="1" applyBorder="1" applyAlignment="1">
      <alignment horizontal="center"/>
    </xf>
    <xf numFmtId="0" fontId="0" fillId="44" borderId="33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0" fillId="44" borderId="48" xfId="0" applyFill="1" applyBorder="1" applyAlignment="1">
      <alignment horizontal="center"/>
    </xf>
    <xf numFmtId="0" fontId="0" fillId="44" borderId="41" xfId="0" applyFill="1" applyBorder="1" applyAlignment="1">
      <alignment horizontal="center"/>
    </xf>
    <xf numFmtId="0" fontId="0" fillId="44" borderId="43" xfId="0" applyFill="1" applyBorder="1" applyAlignment="1">
      <alignment horizontal="center"/>
    </xf>
    <xf numFmtId="0" fontId="0" fillId="44" borderId="2" xfId="0" applyFill="1" applyBorder="1" applyAlignment="1">
      <alignment horizontal="center"/>
    </xf>
    <xf numFmtId="0" fontId="0" fillId="44" borderId="36" xfId="0" applyFill="1" applyBorder="1" applyAlignment="1">
      <alignment horizontal="center"/>
    </xf>
    <xf numFmtId="0" fontId="31" fillId="44" borderId="1" xfId="0" applyFont="1" applyFill="1" applyBorder="1" applyAlignment="1">
      <alignment vertical="center"/>
    </xf>
    <xf numFmtId="0" fontId="31" fillId="47" borderId="1" xfId="0" applyFont="1" applyFill="1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0" fontId="31" fillId="59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31" borderId="13" xfId="3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0" fillId="0" borderId="1" xfId="0" applyBorder="1" applyAlignment="1">
      <alignment vertical="center" wrapText="1"/>
    </xf>
    <xf numFmtId="0" fontId="33" fillId="40" borderId="1" xfId="60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62" borderId="1" xfId="0" applyFill="1" applyBorder="1" applyAlignment="1">
      <alignment horizontal="center" vertical="center" wrapText="1"/>
    </xf>
    <xf numFmtId="0" fontId="0" fillId="44" borderId="1" xfId="0" applyFill="1" applyBorder="1" applyAlignment="1">
      <alignment horizontal="center" vertical="center" wrapText="1"/>
    </xf>
    <xf numFmtId="0" fontId="0" fillId="49" borderId="1" xfId="0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6" fontId="31" fillId="59" borderId="1" xfId="0" applyNumberFormat="1" applyFont="1" applyFill="1" applyBorder="1" applyAlignment="1">
      <alignment horizontal="center" vertical="center" wrapText="1"/>
    </xf>
    <xf numFmtId="16" fontId="31" fillId="44" borderId="1" xfId="0" applyNumberFormat="1" applyFont="1" applyFill="1" applyBorder="1" applyAlignment="1">
      <alignment horizontal="center" vertical="center" wrapText="1"/>
    </xf>
    <xf numFmtId="0" fontId="0" fillId="44" borderId="0" xfId="0" applyFill="1" applyAlignment="1">
      <alignment horizontal="center" vertical="center" wrapText="1"/>
    </xf>
    <xf numFmtId="9" fontId="0" fillId="0" borderId="0" xfId="64" applyFont="1"/>
    <xf numFmtId="14" fontId="0" fillId="0" borderId="0" xfId="0" applyNumberFormat="1" applyAlignment="1">
      <alignment horizontal="left"/>
    </xf>
    <xf numFmtId="0" fontId="0" fillId="48" borderId="1" xfId="0" applyFill="1" applyBorder="1" applyAlignment="1">
      <alignment vertical="center" wrapText="1"/>
    </xf>
    <xf numFmtId="0" fontId="0" fillId="48" borderId="1" xfId="0" applyFill="1" applyBorder="1" applyAlignment="1">
      <alignment horizontal="left" vertical="center" wrapText="1"/>
    </xf>
    <xf numFmtId="0" fontId="0" fillId="48" borderId="0" xfId="0" applyFill="1" applyAlignment="1">
      <alignment wrapText="1"/>
    </xf>
    <xf numFmtId="0" fontId="0" fillId="48" borderId="0" xfId="0" applyFill="1" applyAlignment="1">
      <alignment vertical="center" wrapText="1"/>
    </xf>
    <xf numFmtId="0" fontId="31" fillId="47" borderId="1" xfId="0" applyFont="1" applyFill="1" applyBorder="1" applyAlignment="1">
      <alignment horizontal="center" vertical="center"/>
    </xf>
    <xf numFmtId="0" fontId="31" fillId="47" borderId="1" xfId="0" applyFont="1" applyFill="1" applyBorder="1" applyAlignment="1">
      <alignment vertical="center" wrapText="1"/>
    </xf>
    <xf numFmtId="0" fontId="38" fillId="0" borderId="1" xfId="0" applyFont="1" applyBorder="1" applyAlignment="1">
      <alignment vertical="center" wrapText="1"/>
    </xf>
    <xf numFmtId="0" fontId="38" fillId="0" borderId="1" xfId="0" applyFont="1" applyBorder="1" applyAlignment="1">
      <alignment horizontal="left" vertical="center" wrapText="1"/>
    </xf>
    <xf numFmtId="0" fontId="0" fillId="40" borderId="1" xfId="0" applyFill="1" applyBorder="1" applyAlignment="1">
      <alignment horizontal="left" vertical="center"/>
    </xf>
    <xf numFmtId="1" fontId="0" fillId="50" borderId="1" xfId="0" applyNumberFormat="1" applyFill="1" applyBorder="1" applyAlignment="1">
      <alignment horizontal="center" vertical="center"/>
    </xf>
    <xf numFmtId="1" fontId="33" fillId="50" borderId="1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/>
    </xf>
    <xf numFmtId="1" fontId="0" fillId="63" borderId="1" xfId="0" applyNumberFormat="1" applyFill="1" applyBorder="1" applyAlignment="1">
      <alignment horizontal="center" vertical="center"/>
    </xf>
    <xf numFmtId="0" fontId="33" fillId="63" borderId="1" xfId="0" applyFont="1" applyFill="1" applyBorder="1" applyAlignment="1">
      <alignment vertical="center"/>
    </xf>
    <xf numFmtId="0" fontId="33" fillId="63" borderId="1" xfId="0" applyFont="1" applyFill="1" applyBorder="1" applyAlignment="1">
      <alignment horizontal="center" vertical="center"/>
    </xf>
    <xf numFmtId="0" fontId="38" fillId="40" borderId="0" xfId="0" applyFont="1" applyFill="1" applyAlignment="1">
      <alignment horizontal="left" vertical="center" wrapText="1"/>
    </xf>
    <xf numFmtId="1" fontId="0" fillId="52" borderId="1" xfId="0" applyNumberFormat="1" applyFill="1" applyBorder="1" applyAlignment="1">
      <alignment horizontal="center" vertical="center"/>
    </xf>
    <xf numFmtId="18" fontId="0" fillId="52" borderId="1" xfId="0" applyNumberFormat="1" applyFill="1" applyBorder="1" applyAlignment="1">
      <alignment horizontal="center" vertical="center"/>
    </xf>
    <xf numFmtId="0" fontId="0" fillId="52" borderId="11" xfId="0" applyFill="1" applyBorder="1" applyAlignment="1">
      <alignment horizontal="center" vertical="center" wrapText="1"/>
    </xf>
    <xf numFmtId="0" fontId="0" fillId="52" borderId="2" xfId="0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</cellXfs>
  <cellStyles count="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" xfId="19" xr:uid="{00000000-0005-0000-0000-000012000000}"/>
    <cellStyle name="Accent 1" xfId="20" xr:uid="{00000000-0005-0000-0000-000013000000}"/>
    <cellStyle name="Accent 2" xfId="21" xr:uid="{00000000-0005-0000-0000-000014000000}"/>
    <cellStyle name="Accent 3" xfId="22" xr:uid="{00000000-0005-0000-0000-000015000000}"/>
    <cellStyle name="Accent1" xfId="23" builtinId="29" customBuiltin="1"/>
    <cellStyle name="Accent2" xfId="24" builtinId="33" customBuiltin="1"/>
    <cellStyle name="Accent3" xfId="25" builtinId="37" customBuiltin="1"/>
    <cellStyle name="Accent4" xfId="26" builtinId="41" customBuiltin="1"/>
    <cellStyle name="Accent5" xfId="27" builtinId="45" customBuiltin="1"/>
    <cellStyle name="Accent6" xfId="28" builtinId="49" customBuiltin="1"/>
    <cellStyle name="Bad" xfId="29" builtinId="27" customBuiltin="1"/>
    <cellStyle name="Bad 2" xfId="30" xr:uid="{00000000-0005-0000-0000-00001D000000}"/>
    <cellStyle name="Calculation" xfId="31" builtinId="22" customBuiltin="1"/>
    <cellStyle name="Check Cell" xfId="32" builtinId="23" customBuiltin="1"/>
    <cellStyle name="Error" xfId="33" xr:uid="{00000000-0005-0000-0000-000020000000}"/>
    <cellStyle name="Explanatory Text" xfId="34" builtinId="53" customBuiltin="1"/>
    <cellStyle name="Footnote" xfId="35" xr:uid="{00000000-0005-0000-0000-000022000000}"/>
    <cellStyle name="Good" xfId="36" builtinId="26" customBuiltin="1"/>
    <cellStyle name="Good 2" xfId="37" xr:uid="{00000000-0005-0000-0000-000024000000}"/>
    <cellStyle name="Heading" xfId="38" xr:uid="{00000000-0005-0000-0000-000025000000}"/>
    <cellStyle name="Heading 1" xfId="39" builtinId="16" customBuiltin="1"/>
    <cellStyle name="Heading 1 2" xfId="40" xr:uid="{00000000-0005-0000-0000-000027000000}"/>
    <cellStyle name="Heading 2" xfId="41" builtinId="17" customBuiltin="1"/>
    <cellStyle name="Heading 2 2" xfId="42" xr:uid="{00000000-0005-0000-0000-000029000000}"/>
    <cellStyle name="Heading 3" xfId="43" builtinId="18" customBuiltin="1"/>
    <cellStyle name="Heading 4" xfId="44" builtinId="19" customBuiltin="1"/>
    <cellStyle name="Hyperlink" xfId="60" builtinId="8"/>
    <cellStyle name="Hyperlink 2" xfId="45" xr:uid="{00000000-0005-0000-0000-00002C000000}"/>
    <cellStyle name="Input" xfId="46" builtinId="20" customBuiltin="1"/>
    <cellStyle name="Linked Cell" xfId="47" builtinId="24" customBuiltin="1"/>
    <cellStyle name="Neutral" xfId="48" builtinId="28" customBuiltin="1"/>
    <cellStyle name="Neutral 2" xfId="49" xr:uid="{00000000-0005-0000-0000-000030000000}"/>
    <cellStyle name="Normal" xfId="0" builtinId="0"/>
    <cellStyle name="Normal 2" xfId="50" xr:uid="{00000000-0005-0000-0000-000032000000}"/>
    <cellStyle name="Normal 2 2" xfId="62" xr:uid="{C3D6CA1D-74F0-4A16-89B1-AD8DCB1357C6}"/>
    <cellStyle name="Normal 3" xfId="63" xr:uid="{8C681A7C-F433-4CAC-9083-B973729D6274}"/>
    <cellStyle name="Normal 4" xfId="61" xr:uid="{B8C824B9-C583-4EB6-B632-6C3D8D88EAC1}"/>
    <cellStyle name="Note" xfId="51" builtinId="10" customBuiltin="1"/>
    <cellStyle name="Note 2" xfId="52" xr:uid="{00000000-0005-0000-0000-000034000000}"/>
    <cellStyle name="Output" xfId="53" builtinId="21" customBuiltin="1"/>
    <cellStyle name="Percent" xfId="64" builtinId="5"/>
    <cellStyle name="Status" xfId="54" xr:uid="{00000000-0005-0000-0000-000036000000}"/>
    <cellStyle name="Text" xfId="55" xr:uid="{00000000-0005-0000-0000-000037000000}"/>
    <cellStyle name="Title" xfId="56" builtinId="15" customBuiltin="1"/>
    <cellStyle name="Total" xfId="57" builtinId="25" customBuiltin="1"/>
    <cellStyle name="Warning" xfId="58" xr:uid="{00000000-0005-0000-0000-00003A000000}"/>
    <cellStyle name="Warning Text" xfId="59" builtinId="11" customBuiltin="1"/>
  </cellStyles>
  <dxfs count="506"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rgb="FFC00000"/>
      </font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fgColor rgb="FF0000FF"/>
          <bgColor rgb="FF1721DF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fgColor rgb="FF0000FF"/>
          <bgColor rgb="FF1721DF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fgColor rgb="FF0000FF"/>
          <bgColor rgb="FF1721DF"/>
        </patternFill>
      </fill>
    </dxf>
    <dxf>
      <font>
        <color theme="0"/>
      </font>
      <fill>
        <patternFill>
          <bgColor rgb="FF0000FF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theme="0"/>
      </font>
      <fill>
        <gradientFill degree="90">
          <stop position="0">
            <color rgb="FF0000FF"/>
          </stop>
          <stop position="1">
            <color rgb="FF0000FF"/>
          </stop>
        </gradientFill>
      </fill>
    </dxf>
    <dxf>
      <font>
        <color theme="0"/>
      </font>
      <fill>
        <patternFill>
          <bgColor rgb="FF0000FF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 patternType="solid">
          <fgColor rgb="FF00B0F0"/>
          <bgColor rgb="FF000000"/>
        </patternFill>
      </fill>
    </dxf>
  </dxfs>
  <tableStyles count="0" defaultTableStyle="TableStyleMedium2" defaultPivotStyle="PivotStyleLight16"/>
  <colors>
    <mruColors>
      <color rgb="FFFF0066"/>
      <color rgb="FF0000FF"/>
      <color rgb="FF1721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pivotCacheDefinition" Target="pivotCache/pivotCacheDefinition3.xml"/><Relationship Id="rId50" Type="http://schemas.openxmlformats.org/officeDocument/2006/relationships/pivotCacheDefinition" Target="pivotCache/pivotCacheDefinition6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1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pivotCacheDefinition" Target="pivotCache/pivotCacheDefinition4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2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5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58602</xdr:colOff>
      <xdr:row>4</xdr:row>
      <xdr:rowOff>134168</xdr:rowOff>
    </xdr:from>
    <xdr:to>
      <xdr:col>18</xdr:col>
      <xdr:colOff>131891</xdr:colOff>
      <xdr:row>23</xdr:row>
      <xdr:rowOff>15283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76013" y="859882"/>
          <a:ext cx="2522574" cy="33282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</xdr:colOff>
      <xdr:row>1</xdr:row>
      <xdr:rowOff>19050</xdr:rowOff>
    </xdr:from>
    <xdr:to>
      <xdr:col>23</xdr:col>
      <xdr:colOff>210039</xdr:colOff>
      <xdr:row>30</xdr:row>
      <xdr:rowOff>105247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82450" y="200025"/>
          <a:ext cx="5648814" cy="54106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95250</xdr:rowOff>
        </xdr:from>
        <xdr:to>
          <xdr:col>3</xdr:col>
          <xdr:colOff>76200</xdr:colOff>
          <xdr:row>74</xdr:row>
          <xdr:rowOff>173355</xdr:rowOff>
        </xdr:to>
        <xdr:sp macro="" textlink="">
          <xdr:nvSpPr>
            <xdr:cNvPr id="94209" name="Control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08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893445</xdr:colOff>
          <xdr:row>45</xdr:row>
          <xdr:rowOff>3810</xdr:rowOff>
        </xdr:from>
        <xdr:to>
          <xdr:col>3</xdr:col>
          <xdr:colOff>207645</xdr:colOff>
          <xdr:row>46</xdr:row>
          <xdr:rowOff>72390</xdr:rowOff>
        </xdr:to>
        <xdr:sp macro="" textlink="">
          <xdr:nvSpPr>
            <xdr:cNvPr id="108545" name="Control 1" hidden="1">
              <a:extLst>
                <a:ext uri="{63B3BB69-23CF-44E3-9099-C40C66FF867C}">
                  <a14:compatExt spid="_x0000_s108545"/>
                </a:ext>
                <a:ext uri="{FF2B5EF4-FFF2-40B4-BE49-F238E27FC236}">
                  <a16:creationId xmlns:a16="http://schemas.microsoft.com/office/drawing/2014/main" id="{00000000-0008-0000-1E00-00000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12</xdr:col>
      <xdr:colOff>1190625</xdr:colOff>
      <xdr:row>28</xdr:row>
      <xdr:rowOff>295275</xdr:rowOff>
    </xdr:from>
    <xdr:to>
      <xdr:col>23</xdr:col>
      <xdr:colOff>285750</xdr:colOff>
      <xdr:row>38</xdr:row>
      <xdr:rowOff>38100</xdr:rowOff>
    </xdr:to>
    <xdr:pic>
      <xdr:nvPicPr>
        <xdr:cNvPr id="108835" name="Picture 2">
          <a:extLst>
            <a:ext uri="{FF2B5EF4-FFF2-40B4-BE49-F238E27FC236}">
              <a16:creationId xmlns:a16="http://schemas.microsoft.com/office/drawing/2014/main" id="{00000000-0008-0000-1E00-000023A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5800725"/>
          <a:ext cx="66389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603885</xdr:colOff>
          <xdr:row>1911</xdr:row>
          <xdr:rowOff>144780</xdr:rowOff>
        </xdr:from>
        <xdr:to>
          <xdr:col>2</xdr:col>
          <xdr:colOff>908685</xdr:colOff>
          <xdr:row>1913</xdr:row>
          <xdr:rowOff>41910</xdr:rowOff>
        </xdr:to>
        <xdr:sp macro="" textlink="">
          <xdr:nvSpPr>
            <xdr:cNvPr id="62472" name="Control 8" hidden="1">
              <a:extLst>
                <a:ext uri="{63B3BB69-23CF-44E3-9099-C40C66FF867C}">
                  <a14:compatExt spid="_x0000_s62472"/>
                </a:ext>
                <a:ext uri="{FF2B5EF4-FFF2-40B4-BE49-F238E27FC236}">
                  <a16:creationId xmlns:a16="http://schemas.microsoft.com/office/drawing/2014/main" id="{00000000-0008-0000-1F00-00000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38100</xdr:colOff>
      <xdr:row>13</xdr:row>
      <xdr:rowOff>285750</xdr:rowOff>
    </xdr:from>
    <xdr:to>
      <xdr:col>23</xdr:col>
      <xdr:colOff>188119</xdr:colOff>
      <xdr:row>42</xdr:row>
      <xdr:rowOff>76200</xdr:rowOff>
    </xdr:to>
    <xdr:pic>
      <xdr:nvPicPr>
        <xdr:cNvPr id="63026" name="Picture 2">
          <a:extLst>
            <a:ext uri="{FF2B5EF4-FFF2-40B4-BE49-F238E27FC236}">
              <a16:creationId xmlns:a16="http://schemas.microsoft.com/office/drawing/2014/main" id="{00000000-0008-0000-1F00-000032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2705100"/>
          <a:ext cx="6477000" cy="574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1190625</xdr:colOff>
      <xdr:row>28</xdr:row>
      <xdr:rowOff>295275</xdr:rowOff>
    </xdr:from>
    <xdr:to>
      <xdr:col>23</xdr:col>
      <xdr:colOff>285750</xdr:colOff>
      <xdr:row>38</xdr:row>
      <xdr:rowOff>38100</xdr:rowOff>
    </xdr:to>
    <xdr:pic>
      <xdr:nvPicPr>
        <xdr:cNvPr id="63027" name="Picture 3">
          <a:extLst>
            <a:ext uri="{FF2B5EF4-FFF2-40B4-BE49-F238E27FC236}">
              <a16:creationId xmlns:a16="http://schemas.microsoft.com/office/drawing/2014/main" id="{00000000-0008-0000-1F00-000033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5600700"/>
          <a:ext cx="66389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95250</xdr:rowOff>
        </xdr:from>
        <xdr:to>
          <xdr:col>3</xdr:col>
          <xdr:colOff>76200</xdr:colOff>
          <xdr:row>74</xdr:row>
          <xdr:rowOff>173355</xdr:rowOff>
        </xdr:to>
        <xdr:sp macro="" textlink="">
          <xdr:nvSpPr>
            <xdr:cNvPr id="86017" name="Control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20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ony Smidl" id="{3B27632B-F68D-4EA6-8F3C-8ED961F43E64}" userId="S::amsmidl@rockwellautomation.com::45a6b8b1-819c-4e06-9384-11976d8d79f7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Smidl" refreshedDate="45145.517063310188" createdVersion="8" refreshedVersion="8" recordCount="77" xr:uid="{00000000-000A-0000-FFFF-FFFF0B000000}">
  <cacheSource type="worksheet">
    <worksheetSource ref="D1:J65536" sheet="Play"/>
  </cacheSource>
  <cacheFields count="7">
    <cacheField name="week" numFmtId="0">
      <sharedItems containsBlank="1" containsMixedTypes="1" containsNumber="1" containsInteger="1" minValue="1" maxValue="7"/>
    </cacheField>
    <cacheField name="club" numFmtId="0">
      <sharedItems containsBlank="1" containsMixedTypes="1" containsNumber="1" containsInteger="1" minValue="1" maxValue="7"/>
    </cacheField>
    <cacheField name="Home" numFmtId="0">
      <sharedItems containsBlank="1" containsMixedTypes="1" containsNumber="1" containsInteger="1" minValue="1" maxValue="8"/>
    </cacheField>
    <cacheField name="Home Team" numFmtId="0">
      <sharedItems containsBlank="1" count="40">
        <s v="U-8 HT Firehawks"/>
        <s v="U-8 SL Arsenal"/>
        <s v="U-8 SL Tigers"/>
        <s v="U-8 HU Lightning"/>
        <s v="U-8 RF Tornados"/>
        <s v="U-8 HT Pirates"/>
        <s v="U-8 KW Galaxy"/>
        <s v="U-8 RF Bandits"/>
        <m/>
        <s v="U14 KW Fire" u="1"/>
        <s v="U14 HU Renegades" u="1"/>
        <s v="U12 HU Avengers" u="1"/>
        <s v="U12 KW Rebels" u="1"/>
        <s v="U12 EW Kiel U12G" u="1"/>
        <s v="U14 BR Brownsville U14" u="1"/>
        <s v="U14 JK Wolves" u="1"/>
        <s v="U14 EW Random Lake U14G" u="1"/>
        <s v="U12 EW Waubedonia U12G" u="1"/>
        <s v="V" u="1"/>
        <s v="U14 SL Fire" u="1"/>
        <s v="U14 SL Rampage" u="1"/>
        <s v="U14 JK Lynx" u="1"/>
        <s v="U12 SL Lady Owls" u="1"/>
        <s v="U14 KW Panthers" u="1"/>
        <s v="U14 JK Valkyries 1" u="1"/>
        <s v="U14 EW Waubedonia U14G" u="1"/>
        <s v="U14 JK Valkyries 2" u="1"/>
        <s v="U12 HT Orioles" u="1"/>
        <s v="U14 HT Thunder" u="1"/>
        <e v="#N/A" u="1"/>
        <s v="U12 JK Phoenix" u="1"/>
        <s v="U14 HT Spurs" u="1"/>
        <s v="U14 RF Kickers" u="1"/>
        <s v="U14 HT Hurricanes" u="1"/>
        <s v="U14 KW Comets" u="1"/>
        <s v="U12 KW Storm" u="1"/>
        <s v="U14 ER Wolfhounds" u="1"/>
        <s v="U12 HT Blaze" u="1"/>
        <s v="U12 RF Strikers" u="1"/>
        <s v="U12 SL Breeze" u="1"/>
      </sharedItems>
    </cacheField>
    <cacheField name="club2" numFmtId="0">
      <sharedItems containsBlank="1"/>
    </cacheField>
    <cacheField name="Away" numFmtId="0">
      <sharedItems containsString="0" containsBlank="1" containsNumber="1" containsInteger="1" minValue="1" maxValue="8"/>
    </cacheField>
    <cacheField name="Away Team" numFmtId="0">
      <sharedItems containsBlank="1" containsMixedTypes="1" containsNumber="1" containsInteger="1" minValue="1" maxValue="7" count="16">
        <s v="U-8 HT Pirates"/>
        <s v="U-8 RF Bandits"/>
        <s v="U-8 RF Tornados"/>
        <s v="U-8 KW Galaxy"/>
        <s v="U-8 SL Tigers"/>
        <s v="U-8 SL Arsenal"/>
        <s v="U-8 HU Lightning"/>
        <s v="U-8 HT Firehawks"/>
        <m/>
        <n v="5" u="1"/>
        <n v="2" u="1"/>
        <n v="6" u="1"/>
        <n v="7" u="1"/>
        <n v="1" u="1"/>
        <n v="3" u="1"/>
        <n v="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Smidl" refreshedDate="45145.51706435185" createdVersion="8" refreshedVersion="8" recordCount="29" xr:uid="{00000000-000A-0000-FFFF-FFFF0A000000}">
  <cacheSource type="worksheet">
    <worksheetSource ref="D1:I65536" sheet="8 team"/>
  </cacheSource>
  <cacheFields count="6">
    <cacheField name="week" numFmtId="0">
      <sharedItems containsString="0" containsBlank="1" containsNumber="1" containsInteger="1" minValue="1" maxValue="7"/>
    </cacheField>
    <cacheField name="club" numFmtId="0">
      <sharedItems containsNonDate="0" containsString="0" containsBlank="1"/>
    </cacheField>
    <cacheField name="Home ID" numFmtId="0">
      <sharedItems containsString="0" containsBlank="1" containsNumber="1" containsInteger="1" minValue="1" maxValue="8"/>
    </cacheField>
    <cacheField name="Home Team" numFmtId="0">
      <sharedItems containsBlank="1" count="18">
        <s v="U-8 ER Leprechauns"/>
        <s v="U-8 KW Rays"/>
        <s v="U-8 RF Hammerheads"/>
        <s v="U-8 SL Chargers"/>
        <s v="U-8 RF Avengers"/>
        <s v="U-8 SL Lions"/>
        <s v="U-8 JU Rage"/>
        <s v="U-8 SL Cardinals"/>
        <m/>
        <s v="U10 ER Unicorns" u="1"/>
        <s v="U10 SL Rockets" u="1"/>
        <s v="U10 HT Hartford Soccer Club" u="1"/>
        <s v="U10 HU Thunder" u="1"/>
        <s v="U10 SL Crush" u="1"/>
        <e v="#N/A" u="1"/>
        <s v="U10 HT Wolves" u="1"/>
        <s v="U10 KW Phoenix" u="1"/>
        <s v="U10 WA WSC Infinity" u="1"/>
      </sharedItems>
    </cacheField>
    <cacheField name="Away ID" numFmtId="0">
      <sharedItems containsString="0" containsBlank="1" containsNumber="1" containsInteger="1" minValue="1" maxValue="8"/>
    </cacheField>
    <cacheField name="Away Team" numFmtId="0">
      <sharedItems containsBlank="1" count="18">
        <s v="U-8 JU Rage"/>
        <s v="U-8 RF Avengers"/>
        <s v="U-8 SL Cardinals"/>
        <s v="U-8 SL Lions"/>
        <s v="U-8 ER Leprechauns"/>
        <s v="U-8 RF Hammerheads"/>
        <s v="U-8 KW Rays"/>
        <s v="U-8 SL Chargers"/>
        <m/>
        <s v="U10 ER Unicorns" u="1"/>
        <s v="U10 SL Rockets" u="1"/>
        <s v="U10 HT Hartford Soccer Club" u="1"/>
        <s v="U10 HU Thunder" u="1"/>
        <s v="U10 SL Crush" u="1"/>
        <e v="#N/A" u="1"/>
        <s v="U10 HT Wolves" u="1"/>
        <s v="U10 KW Phoenix" u="1"/>
        <s v="U10 WA WSC Infinity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Smidl" refreshedDate="45145.517064699074" createdVersion="8" refreshedVersion="8" recordCount="81" xr:uid="{00000000-000A-0000-FFFF-FFFF09000000}">
  <cacheSource type="worksheet">
    <worksheetSource ref="D1:J65536" sheet="9 Team temp (2)"/>
  </cacheSource>
  <cacheFields count="7">
    <cacheField name="week" numFmtId="0">
      <sharedItems containsString="0" containsBlank="1" containsNumber="1" containsInteger="1" minValue="1" maxValue="7"/>
    </cacheField>
    <cacheField name="club" numFmtId="0">
      <sharedItems containsBlank="1"/>
    </cacheField>
    <cacheField name="Home" numFmtId="0">
      <sharedItems containsBlank="1" containsMixedTypes="1" containsNumber="1" containsInteger="1" minValue="1" maxValue="9"/>
    </cacheField>
    <cacheField name="Home Team" numFmtId="0">
      <sharedItems containsBlank="1" count="11">
        <s v="U14 ER Wolfhounds"/>
        <s v="U14 JK Lynx"/>
        <s v="U14 RF Kickers"/>
        <s v="U14 JK Wolves"/>
        <s v="U14 SL Rampage"/>
        <s v="U14 HT Spurs"/>
        <s v="U14 KW Panthers"/>
        <s v="U14 HU Renegades"/>
        <s v="U14 KW Comets"/>
        <e v="#N/A"/>
        <m/>
      </sharedItems>
    </cacheField>
    <cacheField name="club2" numFmtId="0">
      <sharedItems containsBlank="1"/>
    </cacheField>
    <cacheField name="Away" numFmtId="0">
      <sharedItems containsBlank="1" containsMixedTypes="1" containsNumber="1" containsInteger="1" minValue="1" maxValue="9"/>
    </cacheField>
    <cacheField name="Away Team" numFmtId="0">
      <sharedItems containsBlank="1" count="11">
        <s v="U14 HT Spurs"/>
        <s v="U14 KW Panthers"/>
        <s v="U14 HU Renegades"/>
        <s v="U14 KW Comets"/>
        <e v="#N/A"/>
        <s v="U14 JK Lynx"/>
        <s v="U14 RF Kickers"/>
        <s v="U14 JK Wolves"/>
        <s v="U14 SL Rampage"/>
        <s v="U14 ER Wolfhound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dl" refreshedDate="45173.718427546293" createdVersion="8" refreshedVersion="8" minRefreshableVersion="3" recordCount="158" xr:uid="{B71EBA4E-FE41-41B0-B6B0-77B92D071487}">
  <cacheSource type="worksheet">
    <worksheetSource ref="A1:J1048576" sheet="Team Info"/>
  </cacheSource>
  <cacheFields count="10">
    <cacheField name="Sort" numFmtId="0">
      <sharedItems containsString="0" containsBlank="1" containsNumber="1" containsInteger="1" minValue="1" maxValue="157"/>
    </cacheField>
    <cacheField name="Scheduled?" numFmtId="0">
      <sharedItems containsBlank="1"/>
    </cacheField>
    <cacheField name="Grp" numFmtId="0">
      <sharedItems containsString="0" containsBlank="1" containsNumber="1" containsInteger="1" minValue="1" maxValue="4"/>
    </cacheField>
    <cacheField name="ID" numFmtId="0">
      <sharedItems containsString="0" containsBlank="1" containsNumber="1" containsInteger="1" minValue="1001" maxValue="1157"/>
    </cacheField>
    <cacheField name=" Team ID" numFmtId="0">
      <sharedItems containsBlank="1" count="158">
        <s v="SL1001"/>
        <s v="SL1002"/>
        <s v="SL1003"/>
        <s v="SL1004"/>
        <s v="SL1005"/>
        <s v="SL1006"/>
        <s v="SL1007"/>
        <s v="SL1008"/>
        <s v="SL1009"/>
        <s v="SL1010"/>
        <s v="SL1011"/>
        <s v="SL1012"/>
        <s v="SL1013"/>
        <s v="SL1014"/>
        <s v="SL1015"/>
        <s v="SL1016"/>
        <s v="SL1017"/>
        <s v="SL1018"/>
        <s v="SL1019"/>
        <s v="SL1020"/>
        <s v="SL1021"/>
        <s v="SL1022"/>
        <s v="SL1023"/>
        <s v="SL1024"/>
        <s v="SL1025"/>
        <s v="SL1026"/>
        <s v="SL1027"/>
        <s v="SL1028"/>
        <s v="SL1029"/>
        <s v="SL1030"/>
        <s v="JU1031"/>
        <s v="JU1032"/>
        <s v="JU1033"/>
        <s v="JU1034"/>
        <s v="JU1035"/>
        <s v="JK1036"/>
        <s v="JK1037"/>
        <s v="JK1038"/>
        <s v="JK1039"/>
        <s v="JK1040"/>
        <s v="JK1041"/>
        <s v="JK1042"/>
        <s v="JK1043"/>
        <s v="JK1044"/>
        <s v="JK1045"/>
        <s v="JK1046"/>
        <s v="JK1047"/>
        <s v="JK1048"/>
        <s v="JK1049"/>
        <s v="JK1050"/>
        <s v="JK1051"/>
        <s v="JK1052"/>
        <s v="JK1053"/>
        <s v="JK1054"/>
        <s v="HU1055"/>
        <s v="HU1056"/>
        <s v="HU1057"/>
        <s v="HU1058"/>
        <s v="HU1059"/>
        <s v="HU1060"/>
        <s v="HU1061"/>
        <s v="HU1062"/>
        <s v="HU1063"/>
        <s v="HU1064"/>
        <s v="WA1065"/>
        <s v="WA1066"/>
        <s v="RF1067"/>
        <s v="RF1068"/>
        <s v="RF1069"/>
        <s v="RF1070"/>
        <s v="RF1071"/>
        <s v="RF1072"/>
        <s v="RF1073"/>
        <s v="RF1074"/>
        <s v="RF1075"/>
        <s v="RF1076"/>
        <s v="RF1077"/>
        <s v="RF1078"/>
        <s v="RF1079"/>
        <s v="RF1080"/>
        <s v="RF1081"/>
        <s v="RF1082"/>
        <s v="RF1083"/>
        <s v="RF1084"/>
        <s v="RF1085"/>
        <s v="RF1086"/>
        <s v="RF1087"/>
        <s v="WB1088"/>
        <s v="WB1089"/>
        <s v="WB1090"/>
        <s v="WB1091"/>
        <s v="BR1092"/>
        <s v="BR1093"/>
        <s v="BR1094"/>
        <s v="HT1095"/>
        <s v="HT1096"/>
        <s v="HT1097"/>
        <s v="HT1098"/>
        <s v="HT1099"/>
        <s v="HT1100"/>
        <s v="HT1101"/>
        <s v="HT1102"/>
        <s v="HT1103"/>
        <s v="HT1104"/>
        <s v="HT1105"/>
        <s v="HT1106"/>
        <s v="HT1107"/>
        <s v="HT1108"/>
        <s v="HT1109"/>
        <s v="HT1110"/>
        <s v="HT1111"/>
        <s v="HT1112"/>
        <s v="HT1113"/>
        <s v="HT1114"/>
        <s v="HT1115"/>
        <s v="HT1116"/>
        <s v="HT1117"/>
        <s v="HT1118"/>
        <s v="HT1119"/>
        <s v="HT1120"/>
        <s v="HT1121"/>
        <s v="HT1122"/>
        <s v="HT1123"/>
        <s v="HT1124"/>
        <s v="ER1125"/>
        <s v="ER1126"/>
        <s v="ER1127"/>
        <s v="ER1128"/>
        <s v="ER1129"/>
        <s v="ER1130"/>
        <s v="ER1131"/>
        <s v="ER1132"/>
        <s v="ER1133"/>
        <s v="KW1134"/>
        <s v="KW1135"/>
        <s v="KW1136"/>
        <s v="KW1137"/>
        <s v="KW1138"/>
        <s v="KW1139"/>
        <s v="KW1140"/>
        <s v="KW1141"/>
        <s v="KW1142"/>
        <s v="KW1143"/>
        <s v="KW1144"/>
        <s v="KW1145"/>
        <s v="KW1146"/>
        <s v="KW1147"/>
        <s v="KW1148"/>
        <s v="KW1149"/>
        <s v="KW1150"/>
        <s v="KW1151"/>
        <s v="KW1152"/>
        <s v="KW1153"/>
        <s v="KW1154"/>
        <s v="KW1155"/>
        <s v="KW1156"/>
        <s v="RL1157"/>
        <m/>
      </sharedItems>
    </cacheField>
    <cacheField name="Div" numFmtId="0">
      <sharedItems containsBlank="1"/>
    </cacheField>
    <cacheField name="Coed/_x000a_Girls" numFmtId="0">
      <sharedItems containsBlank="1"/>
    </cacheField>
    <cacheField name="CL" numFmtId="0">
      <sharedItems containsBlank="1"/>
    </cacheField>
    <cacheField name="Club" numFmtId="0">
      <sharedItems containsBlank="1" count="13">
        <s v="Slinger"/>
        <s v="Juneau"/>
        <s v="Jackson"/>
        <s v="Hustisford"/>
        <s v="Waubedonia"/>
        <s v="Richfield"/>
        <s v="West Bend"/>
        <s v="Brownsville"/>
        <s v="Hartford"/>
        <s v="Erin"/>
        <s v="Kewaskum"/>
        <s v="Random Lake"/>
        <m/>
      </sharedItems>
    </cacheField>
    <cacheField name="Combined Name_x000a_(For Schedule)" numFmtId="0">
      <sharedItems containsBlank="1" count="158">
        <s v="U-7 SL Earthquakes"/>
        <s v="U-7 SL Blizzards"/>
        <s v="U-7 SL Asteroids"/>
        <s v="U-7 SL Bolts"/>
        <s v="U-7 SL Cyclones"/>
        <s v="U-7 SL Hurricanes"/>
        <s v="U-7 SL Volcanoes"/>
        <s v="U-8 SL Cowboys"/>
        <s v="U-8 SL Raptors"/>
        <s v="U-8 SL Bulldogs"/>
        <s v="U-8 SL Eagles"/>
        <s v="U-8 SL Flames"/>
        <s v="U-8 SL Jaguars"/>
        <s v="U-9 SL Tigers"/>
        <s v="U-9 SL Knights"/>
        <s v="U-9 SL Arsenal"/>
        <s v="U-9 SL Bears"/>
        <s v="U-9 SL Chargers"/>
        <s v="U-9 SL Rangers"/>
        <s v="U10 SL Bolt"/>
        <s v="U10 SL Union"/>
        <s v="U10G SL Lasers"/>
        <s v="U10G SL Bobcats"/>
        <s v="U12 SL Warriors"/>
        <s v="U12 SL Wolves"/>
        <s v="U12G SL Lady Owls"/>
        <s v="U12G SL Royals"/>
        <s v="U12G SL Crush"/>
        <s v="U14 SL Vipers"/>
        <s v="U14G SL Breeze"/>
        <s v="U-7 JU Rage"/>
        <s v="U-8 JU Rage"/>
        <s v="U-9 JU Rage"/>
        <s v="U10 JU Rage"/>
        <s v="U12 JU Rage"/>
        <s v="U-7 JK Gunners"/>
        <s v="U-7 JK Spurs"/>
        <s v="U-7 JK The Reds"/>
        <s v="U-7 JK The Sky Blues"/>
        <s v="U-8 JK Adrenaline"/>
        <s v="U-8 JK Avengers"/>
        <s v="U-8 JK Lightning "/>
        <s v="U-8 JK Rattlesnakes "/>
        <s v="U-9 JK Black Widows"/>
        <s v="U-9 JK Galaxy"/>
        <s v="U-9 JK Tarantulas "/>
        <s v="U10 JK Eliminators"/>
        <s v="U12 JK Leopards"/>
        <s v="U12 JK Panthers"/>
        <s v="U12 JK Sirens"/>
        <s v="U12G JK Phoenix"/>
        <s v="U14 JK Wolves 1"/>
        <s v="U14 JK Wolves 2"/>
        <s v="U14G JK Wasted Opportunities "/>
        <s v="U-7 HU Vipers"/>
        <s v="U-7 HU Stingers"/>
        <s v="U-7 HU Lightning"/>
        <s v="U-8 HU Cyclones"/>
        <s v="U-9 HU Panthers"/>
        <s v="U10 HU Cougars"/>
        <s v="U10G HU Thunder"/>
        <s v="U12 HU Cobras"/>
        <s v="U12G HU Avengers"/>
        <s v="U14 HU Renegades"/>
        <s v="U14 WA Waubedonia U14 Boys"/>
        <s v="U14G WA Waubedonia U14 Girls"/>
        <s v="U-7 RF Dynamite"/>
        <s v="U-7 RF Rich City"/>
        <s v="U-7 RF Challengers"/>
        <s v="U-7 RF Bullseyes"/>
        <s v="U-8 RF Gladiators"/>
        <s v="U-8 RF Cheetahs"/>
        <s v="U-8 RF Timberwolves"/>
        <s v="U-8 RF Rampage"/>
        <s v="U-8 RF Wildcats"/>
        <s v="U-8 RF Eagles"/>
        <s v="U-9 RF Raptors"/>
        <s v="U-9 RF Storm"/>
        <s v="U-9 RF Avengers"/>
        <s v="U-9 RF Thunder"/>
        <s v="U10 RF Red Foxes"/>
        <s v="U10 RF Rampage"/>
        <s v="U10 RF Lightning"/>
        <s v="U12 RF Net Busters"/>
        <s v="U12 RF Cyclones"/>
        <s v="U12 RF Comets"/>
        <s v="U14 RF Raptors"/>
        <s v="U-7 WB Storm"/>
        <s v="U-8 WB Stars"/>
        <s v="U-8 WB Fire"/>
        <s v="U-9 WB Magic"/>
        <s v="U12 BR Blue Heron"/>
        <s v="U12G BR Blue Heron"/>
        <s v="U14 BR Blue Heron"/>
        <s v="U-7 HT Sharks"/>
        <s v="U-7 HT Goal Getters"/>
        <s v="U-7 HT Fire"/>
        <s v="U-7 HT Goal Diggers"/>
        <s v="U-7 HT Lions"/>
        <s v="U-7 HT Heros"/>
        <s v="U-8 HT Falcons"/>
        <s v="U-8 HT Orioles"/>
        <s v="U-8 HT Tigers"/>
        <s v="U-8 HT Orange Crush"/>
        <s v="U-8 HT Dragons"/>
        <s v="U-9 HT Firehawks"/>
        <s v="U-9 HT Mustangs"/>
        <s v="U-9 HT Dragons"/>
        <s v="U-9 HT Bolts"/>
        <s v="U10 HT SC Hartford"/>
        <s v="U10 HT Cobras"/>
        <s v="U10 HT Orange Crush"/>
        <s v="U10G HT Lightning Leopards"/>
        <s v="U10G HT Pumas"/>
        <s v="U10G HT Phoenix"/>
        <s v="U12 HT Hornets"/>
        <s v="U12 HT Rhinos"/>
        <s v="U12 HT HSC-Orange"/>
        <s v="U12G HT Wolves"/>
        <s v="U12G HT Blaze"/>
        <s v="U14 HT Lightning"/>
        <s v="U14 HT Raptors"/>
        <s v="U14G HT Orioles"/>
        <s v="U14G HT Hurricanes"/>
        <s v="U-7 ER Celtics "/>
        <s v="U-7 ER Emeralds"/>
        <s v="U-8 ER Leprechauns"/>
        <s v="U-8 ER Shamrocks"/>
        <s v="U-9 ER Cyclones"/>
        <s v="U10 ER Clovers"/>
        <s v="U12 ER Hooligans"/>
        <s v="U12G ER Unicorns "/>
        <s v="U14 ER Wolfhounds"/>
        <s v="U-7 KW Vortex"/>
        <s v="U-7 KW Avalanche"/>
        <s v="U-7 KW Thunderhawks"/>
        <s v="U-7 KW Inferno"/>
        <s v="U-8 KW Cyclones"/>
        <s v="U-8 KW Thunder"/>
        <s v="U-8 KW Suns"/>
        <s v="U-8 KW Twisters"/>
        <s v="U-8 KW Lightning"/>
        <s v="U-8 KW Hurricanes"/>
        <s v="U-9 KW Stars"/>
        <s v="U-9 KW Galaxy"/>
        <s v="U-9 KW Rays"/>
        <s v="U10 KW Barracudas"/>
        <s v="U10 KW Stingrays"/>
        <s v="U10 KW Sharks"/>
        <s v="U12 KW Predators"/>
        <s v="U12 KW Jaguars"/>
        <s v="U12G KW Phoenix"/>
        <s v="U12G KW Storm"/>
        <s v="U14 KW Comets"/>
        <s v="U14G KW Rebels"/>
        <s v="U14G KW Fire"/>
        <s v="U14G RL RL U14 Girl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Smidl" refreshedDate="45361.98526666667" createdVersion="8" refreshedVersion="8" minRefreshableVersion="3" recordCount="163" xr:uid="{3BAF382D-2084-490F-9F3A-B34490015228}">
  <cacheSource type="worksheet">
    <worksheetSource ref="A1:O1048576" sheet="Team Info"/>
  </cacheSource>
  <cacheFields count="15">
    <cacheField name="Sort" numFmtId="0">
      <sharedItems containsString="0" containsBlank="1" containsNumber="1" minValue="1" maxValue="157"/>
    </cacheField>
    <cacheField name="Scheduled?" numFmtId="0">
      <sharedItems containsBlank="1" count="4">
        <s v="x"/>
        <m/>
        <s v="Y" u="1"/>
        <s v="N" u="1"/>
      </sharedItems>
    </cacheField>
    <cacheField name="Grp" numFmtId="0">
      <sharedItems containsBlank="1"/>
    </cacheField>
    <cacheField name="ID" numFmtId="0">
      <sharedItems containsString="0" containsBlank="1" containsNumber="1" minValue="1001" maxValue="1157"/>
    </cacheField>
    <cacheField name=" Team ID" numFmtId="0">
      <sharedItems containsBlank="1"/>
    </cacheField>
    <cacheField name="Div" numFmtId="0">
      <sharedItems containsBlank="1" count="10">
        <s v="U-7"/>
        <s v="U-8"/>
        <s v="U-9"/>
        <s v="U10"/>
        <s v="U10G"/>
        <s v="U12"/>
        <s v="U12G"/>
        <s v="U14"/>
        <s v="U14G"/>
        <m/>
      </sharedItems>
    </cacheField>
    <cacheField name="Coed/_x000a_Girls" numFmtId="0">
      <sharedItems containsBlank="1"/>
    </cacheField>
    <cacheField name="CL" numFmtId="0">
      <sharedItems containsBlank="1"/>
    </cacheField>
    <cacheField name="Club" numFmtId="0">
      <sharedItems containsBlank="1" count="13">
        <s v="Slinger"/>
        <s v="Juneau"/>
        <s v="Jackson"/>
        <s v="Hustisford"/>
        <s v="Waubedonia"/>
        <s v="Richfield"/>
        <s v="West Bend"/>
        <s v="Brownsville"/>
        <s v="Hartford"/>
        <s v="Erin"/>
        <s v="Kewaskum"/>
        <s v="Random Lake"/>
        <m/>
      </sharedItems>
    </cacheField>
    <cacheField name="Combined Name_x000a_(For Schedule)" numFmtId="0">
      <sharedItems containsBlank="1"/>
    </cacheField>
    <cacheField name="Team Name" numFmtId="0">
      <sharedItems containsBlank="1"/>
    </cacheField>
    <cacheField name="Contact Name_x000a_(Head Coach)" numFmtId="0">
      <sharedItems containsBlank="1"/>
    </cacheField>
    <cacheField name="HC Contact Number" numFmtId="0">
      <sharedItems containsBlank="1"/>
    </cacheField>
    <cacheField name="HC Contact Email" numFmtId="0">
      <sharedItems containsBlank="1"/>
    </cacheField>
    <cacheField name="Special 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Smidl" refreshedDate="45514.379592708334" createdVersion="8" refreshedVersion="8" minRefreshableVersion="3" recordCount="162" xr:uid="{755FEF20-CDD9-4867-8472-651789C6351F}">
  <cacheSource type="worksheet">
    <worksheetSource ref="A1:V1048576" sheet="Team Info"/>
  </cacheSource>
  <cacheFields count="22">
    <cacheField name="Sort" numFmtId="0">
      <sharedItems containsString="0" containsBlank="1" containsNumber="1" containsInteger="1" minValue="1" maxValue="163"/>
    </cacheField>
    <cacheField name="Scheduled?" numFmtId="0">
      <sharedItems containsBlank="1" count="2">
        <s v="x"/>
        <m/>
      </sharedItems>
    </cacheField>
    <cacheField name="Grp" numFmtId="0">
      <sharedItems containsBlank="1"/>
    </cacheField>
    <cacheField name="ID" numFmtId="0">
      <sharedItems containsString="0" containsBlank="1" containsNumber="1" containsInteger="1" minValue="1001" maxValue="1163"/>
    </cacheField>
    <cacheField name=" Team ID" numFmtId="0">
      <sharedItems containsBlank="1"/>
    </cacheField>
    <cacheField name="Div" numFmtId="0">
      <sharedItems containsBlank="1" count="10">
        <s v="U12G"/>
        <s v="U12"/>
        <s v="U14"/>
        <s v="U-7"/>
        <s v="U-8"/>
        <s v="U-9"/>
        <s v="U10"/>
        <s v="U10G"/>
        <s v="U14G"/>
        <m/>
      </sharedItems>
    </cacheField>
    <cacheField name="Coed/_x000a_Girls" numFmtId="0">
      <sharedItems containsBlank="1"/>
    </cacheField>
    <cacheField name="CL" numFmtId="0">
      <sharedItems containsBlank="1"/>
    </cacheField>
    <cacheField name="Club" numFmtId="0">
      <sharedItems containsBlank="1"/>
    </cacheField>
    <cacheField name="Combined Name_x000a_(For Schedule)" numFmtId="0">
      <sharedItems containsBlank="1"/>
    </cacheField>
    <cacheField name="Team Name" numFmtId="0">
      <sharedItems containsBlank="1"/>
    </cacheField>
    <cacheField name="Contact Name_x000a_(Head Coach)" numFmtId="0">
      <sharedItems containsBlank="1"/>
    </cacheField>
    <cacheField name="HC Contact Number" numFmtId="0">
      <sharedItems containsBlank="1"/>
    </cacheField>
    <cacheField name="HC Contact Email" numFmtId="0">
      <sharedItems containsBlank="1"/>
    </cacheField>
    <cacheField name="Special Notes" numFmtId="0">
      <sharedItems containsBlank="1"/>
    </cacheField>
    <cacheField name="W's" numFmtId="0">
      <sharedItems containsNonDate="0" containsString="0" containsBlank="1"/>
    </cacheField>
    <cacheField name="L's" numFmtId="0">
      <sharedItems containsNonDate="0" containsString="0" containsBlank="1"/>
    </cacheField>
    <cacheField name="T's" numFmtId="0">
      <sharedItems containsNonDate="0" containsString="0" containsBlank="1"/>
    </cacheField>
    <cacheField name="W's2" numFmtId="0">
      <sharedItems containsNonDate="0" containsString="0" containsBlank="1"/>
    </cacheField>
    <cacheField name="T's2" numFmtId="0">
      <sharedItems containsNonDate="0" containsString="0" containsBlank="1"/>
    </cacheField>
    <cacheField name="Pts" numFmtId="0">
      <sharedItems containsString="0" containsBlank="1" containsNumber="1" containsInteger="1" minValue="0" maxValue="0"/>
    </cacheField>
    <cacheField name="Divis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Smidl" refreshedDate="45514.498281134256" createdVersion="8" refreshedVersion="8" minRefreshableVersion="3" recordCount="645" xr:uid="{5A6DB3F1-91A0-41F5-B901-74509E24B654}">
  <cacheSource type="worksheet">
    <worksheetSource ref="A1:Q1048576" sheet="Master FINAL 2024 8-19-24"/>
  </cacheSource>
  <cacheFields count="17">
    <cacheField name="GID" numFmtId="0">
      <sharedItems containsString="0" containsBlank="1" containsNumber="1" containsInteger="1" minValue="1" maxValue="644"/>
    </cacheField>
    <cacheField name="Home Club" numFmtId="0">
      <sharedItems containsBlank="1" count="27">
        <s v="Kewaskum"/>
        <s v="Waubedonia"/>
        <s v="Slinger"/>
        <s v="Hartford"/>
        <s v="Hustisford"/>
        <s v="Richfield"/>
        <s v="Jackson"/>
        <s v="Juneau"/>
        <s v="Erin"/>
        <s v="West Bend"/>
        <s v="Wash County"/>
        <s v="Brownsville"/>
        <s v="Random Lake"/>
        <m/>
        <s v="A" u="1"/>
        <s v="B" u="1"/>
        <s v="C" u="1"/>
        <s v="D" u="1"/>
        <s v="E" u="1"/>
        <s v="F" u="1"/>
        <s v="G" u="1"/>
        <s v="H" u="1"/>
        <s v="I" u="1"/>
        <s v="J" u="1"/>
        <s v="K" u="1"/>
        <s v="L" u="1"/>
        <s v="M" u="1"/>
      </sharedItems>
    </cacheField>
    <cacheField name="Concatenate" numFmtId="0">
      <sharedItems containsBlank="1"/>
    </cacheField>
    <cacheField name="AWAY ID" numFmtId="0">
      <sharedItems containsBlank="1"/>
    </cacheField>
    <cacheField name="HOME ID" numFmtId="0">
      <sharedItems containsBlank="1"/>
    </cacheField>
    <cacheField name="Day" numFmtId="0">
      <sharedItems containsBlank="1"/>
    </cacheField>
    <cacheField name="1. Date" numFmtId="0">
      <sharedItems containsDate="1" containsBlank="1" containsMixedTypes="1" minDate="2024-04-13T00:00:00" maxDate="2024-10-27T00:00:00" count="34">
        <d v="2024-09-07T00:00:00"/>
        <d v="2024-09-12T00:00:00"/>
        <d v="2024-09-14T00:00:00"/>
        <d v="2024-09-21T00:00:00"/>
        <d v="2024-09-28T00:00:00"/>
        <d v="2024-10-01T00:00:00"/>
        <d v="2024-10-03T00:00:00"/>
        <d v="2024-10-05T00:00:00"/>
        <d v="2024-10-12T00:00:00"/>
        <d v="2024-10-19T00:00:00"/>
        <d v="2024-10-26T00:00:00"/>
        <s v="Weekday"/>
        <m/>
        <d v="2024-09-13T00:00:00" u="1"/>
        <d v="2024-09-20T00:00:00" u="1"/>
        <d v="2024-09-27T00:00:00" u="1"/>
        <d v="2024-10-11T00:00:00" u="1"/>
        <d v="2024-10-18T00:00:00" u="1"/>
        <d v="2024-10-25T00:00:00" u="1"/>
        <d v="2024-04-13T00:00:00" u="1"/>
        <d v="2024-04-20T00:00:00" u="1"/>
        <d v="2024-04-24T00:00:00" u="1"/>
        <d v="2024-04-27T00:00:00" u="1"/>
        <d v="2024-05-01T00:00:00" u="1"/>
        <d v="2024-05-04T00:00:00" u="1"/>
        <d v="2024-05-05T00:00:00" u="1"/>
        <d v="2024-05-08T00:00:00" u="1"/>
        <d v="2024-05-11T00:00:00" u="1"/>
        <d v="2024-05-18T00:00:00" u="1"/>
        <d v="2024-05-25T00:00:00" u="1"/>
        <d v="2024-05-29T00:00:00" u="1"/>
        <d v="2024-05-15T00:00:00" u="1"/>
        <d v="2024-05-22T00:00:00" u="1"/>
        <d v="2024-04-17T00:00:00" u="1"/>
      </sharedItems>
    </cacheField>
    <cacheField name="2. Field" numFmtId="0">
      <sharedItems containsBlank="1"/>
    </cacheField>
    <cacheField name="3. Time" numFmtId="0">
      <sharedItems containsNonDate="0" containsDate="1" containsString="0" containsBlank="1" minDate="1899-12-30T08:00:00" maxDate="1899-12-30T17:45:00"/>
    </cacheField>
    <cacheField name="Division" numFmtId="0">
      <sharedItems containsBlank="1"/>
    </cacheField>
    <cacheField name="Away Club" numFmtId="0">
      <sharedItems containsBlank="1"/>
    </cacheField>
    <cacheField name="Away Team" numFmtId="0">
      <sharedItems containsBlank="1" count="324">
        <s v="U14G SL Reign (Breeze)"/>
        <s v="U14G JK Phoenix"/>
        <s v="U14G HT Orioles"/>
        <s v="U10G KW Sparks"/>
        <s v="U10G JK Power"/>
        <s v="U10G JK Magic"/>
        <s v="U10G SL Arsenal"/>
        <s v="U12 BR Blue Heron"/>
        <s v="U12G ER Unicorns"/>
        <s v="U12G KW Phoenix"/>
        <s v="U12G KW Fury"/>
        <s v="U12G JK Majestics"/>
        <s v="U12G HT Pumas"/>
        <s v="U-8 HT Sharks"/>
        <s v="U-8 WB Stars"/>
        <s v="U-8 KW Avalanche"/>
        <s v="U-8 RF Bullseyes"/>
        <s v="U-8 ER Shamrocks"/>
        <s v="U-8 HT Goal Diggers"/>
        <s v="U-8 HU Stingers"/>
        <s v="U-8 JU Juneau Rage U8 Purple"/>
        <s v="U-8 RF Challengers"/>
        <s v="U-8 SL Volcanoes"/>
        <s v="U-8 JK The Reds"/>
        <s v="U-8 HT Heroes"/>
        <s v="U-8 KW Skyhawks"/>
        <s v="U-8 SL Valencia (Bolts)"/>
        <s v="U-8 HT Lions"/>
        <s v="U-8 KW Vortex"/>
        <s v="U-8 RF Rich City"/>
        <s v="U-8 SL Hurricanes"/>
        <s v="U12 ER Hooligans"/>
        <s v="U12 RF Comets"/>
        <s v="U12 KW Jaguars"/>
        <s v="U12 HU Cougars"/>
        <s v="U12 JK Fusion"/>
        <s v="U12 JK Stars"/>
        <s v="U12 RF Red Foxes"/>
        <s v="U14 HT Lightning"/>
        <s v="U14 ER Wolfhounds"/>
        <s v="U14 RF Raptors"/>
        <s v="U14 HU Renegades"/>
        <s v="U14 WA Waubedonia U14 Coed"/>
        <s v="U-9 HT Lady Orioles (Orange Crush)"/>
        <s v="U-9 HT Tigers"/>
        <s v="U-9 RF Timberwolves"/>
        <s v="U-9 SL Raptors"/>
        <s v="U-9 JK Rattlesnakes"/>
        <s v="U-9 WB Magic"/>
        <s v="U-9 HU Cyclones"/>
        <s v="U-9 ER Cyclones"/>
        <s v="U-9 KW Cyclones"/>
        <s v="U-9 RF Cheetahs"/>
        <s v="U-9 SL Cowboys (Bulldogs)"/>
        <s v="U-7 ER Emeralds"/>
        <s v="U-7 HT Spicey Meatball Boys"/>
        <s v="U-7 ER Celtics"/>
        <s v="U-7 JK Cheetahs"/>
        <s v="U-7 KW Astros"/>
        <s v="U-7 RF Kickers"/>
        <s v="U-7 ER Leprechauns"/>
        <s v="U-7 JK Cougars"/>
        <s v="U-7 HU Hurricanes"/>
        <s v="U-7 JK Tigers"/>
        <s v="U-7 RF Rebels"/>
        <s v="U-7 KW Rockets"/>
        <s v="U-7 RF Power"/>
        <s v="U10 ER Clovers"/>
        <s v="U10 HU Panthers"/>
        <s v="U10 JU Juneau Rage U10"/>
        <s v="U10 KW Rays"/>
        <s v="U10 JK Galaxy"/>
        <s v="U10 HT Dragons"/>
        <s v="U10 RF Thunder"/>
        <s v="U10 HT Firehawks"/>
        <s v="U10 RF Avengers"/>
        <s v="U12G SL Lady Owls"/>
        <s v="U12G RF Gunners"/>
        <s v="U14 RF Cyclones"/>
        <s v="U12G HT Crazy Lady Lightning Leopards"/>
        <s v="U12 JK Eliminators"/>
        <s v="U12 HT Cobra Crush"/>
        <s v="U14G RL Random Lake U14 Girls"/>
        <s v="U10G SL Lady Owlets (Tigers)"/>
        <s v="U12G SL Red Stars (Royals)"/>
        <s v="U-8 JU Juneau Rage U8"/>
        <s v="U-8 SL Bayern Munich (Asteroids)"/>
        <s v="U-8 SL Earthquakes"/>
        <s v="U-8 HU Vipers"/>
        <s v="U-8 HT Baby Sharks"/>
        <s v="U-8 JK Spurs"/>
        <s v="U-8 KW Inferno"/>
        <s v="U-8 SL TBD"/>
        <s v="U-8 SL Cyclones"/>
        <s v="U-8 JK The Sky Blues"/>
        <s v="U-8 RF Dynamite"/>
        <s v="U-8 JK Adrenaline"/>
        <s v="U-8 SL Blizzards"/>
        <s v="U12 JU Juneau Rage U12"/>
        <s v="U12 HT Hornets"/>
        <s v="U12 KW Stingrays"/>
        <s v="U14 JK Panthers"/>
        <s v="U14 SL Wolfsburg (Vipers)"/>
        <s v="U14 JU Juneau Rage U14"/>
        <s v="U-9 JU Juneau Rage U9"/>
        <s v="U-9 KW Thunder"/>
        <s v="U-9 RF Gladiators"/>
        <s v="U-9 ER Lucky Charms"/>
        <s v="U-9 HT Warriors"/>
        <s v="U-9 JK Avalanche"/>
        <s v="U-9 KW Lightning"/>
        <s v="U-9 RF Eagles"/>
        <s v="U-9 SL Barcelona (Flames)"/>
        <s v="U-7 HU Cobras"/>
        <s v="U-7 RF Hawks"/>
        <s v="U-7 HT Panthers"/>
        <s v="U-7 KW Starbursts"/>
        <s v="U10 HT Bolts"/>
        <s v="U10 JK Black Widows"/>
        <s v="U10 KW Galaxy"/>
        <s v="U10 SL Aletico Madrid (Rangers)"/>
        <s v="U10 JK Tarantulas"/>
        <s v="U10 RF Storm"/>
        <s v="U10 WCHSA TBD"/>
        <s v="U12G BR Blue Heron Yellow"/>
        <s v="U14 BR Blue Heron"/>
        <s v="U14G KW Rebels"/>
        <s v="U10G RF Wildcats"/>
        <s v="U12G SL Crush"/>
        <s v="U-8 JK Gunners"/>
        <s v="U-8 KW Thunderhawks"/>
        <s v="U-8 HU Lightning"/>
        <s v="U-8 RF Hornets"/>
        <s v="U12 SL Union"/>
        <s v="U12 RF Lightning"/>
        <s v="U14 KW Comets"/>
        <s v="U-9 KW Twisters"/>
        <s v="U-7 HT Honey Badgers"/>
        <s v="U-7 JK Pumas"/>
        <s v="U-7 WB Storm"/>
        <s v="U-7 HT Power Rangers"/>
        <s v="U-7 JK Bobcats"/>
        <s v="U-7 JK Panthers"/>
        <s v="U10 KW Stars"/>
        <s v="U10 SL Wolves (Bears)"/>
        <s v="U14 JK Leopards"/>
        <s v="U-9 SL Chelsea (Anacondas)"/>
        <s v="U-7 RF Lightning U7"/>
        <s v="U12G HU Avengers"/>
        <s v="U14G WA Waubedonia U14 Girls"/>
        <s v="U10G HT Wildcats"/>
        <s v="U10G HU Thunder"/>
        <s v="U12G HT Phoenix"/>
        <s v="U-8 HT Goal Getters"/>
        <s v="U12 HT SC Hartford"/>
        <s v="U-7 KW Blazers"/>
        <s v="U-7 KW Pioneers"/>
        <s v="U14G KW Storm"/>
        <s v="U-7 HT Wolves"/>
        <s v="U10 SL Manchester City (Chargers)"/>
        <s v="U12G BR Blue Heron Blue"/>
        <m/>
        <s v="U14G SL Breeze" u="1"/>
        <s v="U-8 SL Bolts" u="1"/>
        <s v="U-9 HT Orange Crush" u="1"/>
        <s v="U-9 HT Team 14" u="1"/>
        <s v="U-9 SL Bulldogs" u="1"/>
        <s v="U10G SL Tigers" u="1"/>
        <s v="U12G SL Royals" u="1"/>
        <s v="U-8 SL Asteroids" u="1"/>
        <s v="U-8 HT Team 11" u="1"/>
        <s v="U12 HT Cobras" u="1"/>
        <s v="U14 SL Vipers" u="1"/>
        <s v="U-9 SL Flames" u="1"/>
        <s v="U-7 HT Team 4" u="1"/>
        <s v="U10 SL Rangers" u="1"/>
        <s v="U10 SL Bears" u="1"/>
        <s v="U-9 SL Anacondas" u="1"/>
        <s v="U10G HT Team 15" u="1"/>
        <s v="U-7 HT Team 5" u="1"/>
        <s v="U10 SL Chargers" u="1"/>
        <e v="#N/A" u="1"/>
        <s v="U10 RF Raptors" u="1"/>
        <s v="U14G RL RL U14 Girls" u="1"/>
        <s v="U14G JK Wasted Opportunities " u="1"/>
        <s v="U14G KW Blaze" u="1"/>
        <s v="U14G HT Hurricanes" u="1"/>
        <s v="U10 KW Sharks" u="1"/>
        <s v="U10 HU Cougars" u="1"/>
        <s v="U10 RF Lightning" u="1"/>
        <s v="U10 HT SC Hartford" u="1"/>
        <s v="U10 RF Rampage" u="1"/>
        <s v="U10 JU Rage" u="1"/>
        <s v="U10 JK Eliminators" u="1"/>
        <s v="U10 KW Barracudas" u="1"/>
        <s v="U10 SL TBD" u="1"/>
        <s v="U10 SL Union" u="1"/>
        <s v="U10 KW Stingrays" u="1"/>
        <s v="U10 RF Red Foxes" u="1"/>
        <s v="U10 SL Bolt" u="1"/>
        <s v="U10 HT Orange Crush" u="1"/>
        <s v="U10G HT Phoenix" u="1"/>
        <s v="U10G HT Pumas" u="1"/>
        <s v="U10G SL Bobcats" u="1"/>
        <s v="U10G HT Lightning Leopards" u="1"/>
        <s v="U10G SL Lasers" u="1"/>
        <s v="U-8 RF Gladiators" u="1"/>
        <s v="U-8 JK Rattlesnakes " u="1"/>
        <s v="U-8 SL Eagles" u="1"/>
        <s v="U-8 JU Rage" u="1"/>
        <s v="U-8 WB Fire" u="1"/>
        <s v="U-8 JK Lightning " u="1"/>
        <s v="U-8 HT Orioles" u="1"/>
        <s v="U-8 RF Timberwolves" u="1"/>
        <s v="U-8 KW Hurricanes" u="1"/>
        <s v="U-8 KW Twisters" u="1"/>
        <s v="U-8 SL Flames" u="1"/>
        <s v="U-8 RF Wildcats" u="1"/>
        <s v="U-8 KW Suns" u="1"/>
        <s v="U-8 RF Eagles" u="1"/>
        <s v="U-8 HU Cyclones" u="1"/>
        <s v="U-8 SL Cowboys" u="1"/>
        <s v="U-8 ER Leprechauns" u="1"/>
        <s v="U-8 KW Thunder" u="1"/>
        <s v="U-8 ER TBD" u="1"/>
        <s v="U-8 RF Rampage" u="1"/>
        <s v="U-8 SL Raptors" u="1"/>
        <s v="U-8 SL Jaguars" u="1"/>
        <s v="U-8 RF Cheetahs" u="1"/>
        <s v="U-8 JK Avengers" u="1"/>
        <s v="U-8 HT Dragons" u="1"/>
        <s v="U-8 HT Tigers" u="1"/>
        <s v="U-8 JK Avalanche" u="1"/>
        <s v="U-8 KW Cyclones" u="1"/>
        <s v="U-8 HT Falcons" u="1"/>
        <s v="U-8 SL Bulldogs" u="1"/>
        <s v="U-8 KW Lightning" u="1"/>
        <s v="U-8 HT Orange Crush" u="1"/>
        <s v="U-7 KW Thunderhawks" u="1"/>
        <s v="U-7 SL Volcanoes" u="1"/>
        <s v="U-7 JK The Sky Blues" u="1"/>
        <s v="U-7 SL Cyclones" u="1"/>
        <s v="U-7 SL Bolts" u="1"/>
        <s v="U-7 HU Stingers" u="1"/>
        <s v="U-7 SL Asteroids" u="1"/>
        <s v="U-7 SL TBD" u="1"/>
        <s v="U-7 JU Rage" u="1"/>
        <s v="U-7 SL Blizzards" u="1"/>
        <s v="U-7 SL Hurricanes" u="1"/>
        <s v="U-7 JK The Reds" u="1"/>
        <s v="U-7 SL Earthquakes" u="1"/>
        <s v="U-7 HT Goal Diggers" u="1"/>
        <s v="U-7 KW Avalanche" u="1"/>
        <s v="U-7 KW Vortex" u="1"/>
        <s v="U-7 HU Lightning" u="1"/>
        <s v="U-7 HT Lions" u="1"/>
        <s v="U-7 KW Inferno" u="1"/>
        <s v="U-7 HT Fire" u="1"/>
        <s v="U-7 HT Sharks" u="1"/>
        <s v="U-7 JK Gunners" u="1"/>
        <s v="U-7 RF Rich City" u="1"/>
        <s v="U-7 HT Goal Getters" u="1"/>
        <s v="U-7 HT Heros" u="1"/>
        <s v="U-7 HU Vipers" u="1"/>
        <s v="U-7 JK Spurs" u="1"/>
        <s v="U-7 RF Dynamite" u="1"/>
        <s v="U-7 RF Bullseyes" u="1"/>
        <s v="U-7 ER Celtics " u="1"/>
        <s v="U-7 RF Challengers" u="1"/>
        <s v="U-9 SL Knights" u="1"/>
        <s v="U-9 KW Stars" u="1"/>
        <s v="U-9 JK Galaxy" u="1"/>
        <s v="U-9 HT Dragons" u="1"/>
        <s v="U-9 SL Bears" u="1"/>
        <s v="U-9 SL Chargers" u="1"/>
        <s v="U-9 SL Tigers" u="1"/>
        <s v="U-9 KW Galaxy" u="1"/>
        <s v="U-9 HT Mustangs" u="1"/>
        <s v="U-9 KW Rays" u="1"/>
        <s v="U-9 JU Rage" u="1"/>
        <s v="U-9 RF Raptors" u="1"/>
        <s v="U-9 JK Tarantulas " u="1"/>
        <s v="U-9 RF Avengers" u="1"/>
        <s v="U-9 HT Firehawks" u="1"/>
        <s v="U-9 SL Arsenal" u="1"/>
        <s v="U-9 RF Storm" u="1"/>
        <s v="U-9 JK Black Widows" u="1"/>
        <s v="U-9 RF Thunder" u="1"/>
        <s v="U-9 HT Bolts" u="1"/>
        <s v="U-9 HU Panthers" u="1"/>
        <s v="U-9 SL Rangers" u="1"/>
        <s v="U12 KW Predators" u="1"/>
        <s v="U12 JK Leopards" u="1"/>
        <s v="U12 RF Cyclones" u="1"/>
        <s v="U12 HT HSC-Orange" u="1"/>
        <s v="U12 JK Sirens" u="1"/>
        <s v="U12 JK Panthers" u="1"/>
        <s v="U12 HU Cobras" u="1"/>
        <s v="U12 JU Rage" u="1"/>
        <s v="U12 RF Net Busters" u="1"/>
        <s v="U12 SL Warriors" u="1"/>
        <s v="U12 HT Rhinos" u="1"/>
        <s v="U12 SL Wolves" u="1"/>
        <s v="U12G HT Wolves" u="1"/>
        <s v="U12G KW Storm" u="1"/>
        <s v="U12G JK Phoenix" u="1"/>
        <s v="U12G ER Unicorns " u="1"/>
        <s v="U12G BR Blue Heron" u="1"/>
        <s v="U12G HT Blaze" u="1"/>
        <s v="U14 JK Wolves 2" u="1"/>
        <s v="U14 JK Wolves 1" u="1"/>
        <s v="U14 WA Waubedonia U14 Boys" u="1"/>
        <s v="U14 HT Raptors" u="1"/>
        <s v="U14G WA Team 2" u="1"/>
        <s v="U14G KW Fire" u="1"/>
        <s v="U14G RL Team 1" u="1"/>
        <s v="U10 HT Cobras" u="1"/>
        <s v="U10 HT HSC" u="1"/>
        <s v="U10G HT Lions" u="1"/>
        <s v="U-8 HT Hurricanes" u="1"/>
        <s v="U-8 HT Cheetahs" u="1"/>
        <s v="U-7 HT Team 1" u="1"/>
        <s v="U-7 HT Team 2" u="1"/>
        <s v="U14 WA Team 1" u="1"/>
      </sharedItems>
    </cacheField>
    <cacheField name="At" numFmtId="0">
      <sharedItems containsBlank="1"/>
    </cacheField>
    <cacheField name="Home Club2" numFmtId="0">
      <sharedItems containsBlank="1" count="15">
        <s v="KW"/>
        <s v="WA"/>
        <s v="SL"/>
        <s v="HT"/>
        <s v="HU"/>
        <s v="RF"/>
        <s v="JK"/>
        <s v="JU"/>
        <s v="ER"/>
        <s v="WB"/>
        <s v="WCHSA"/>
        <s v="BR"/>
        <s v="RL"/>
        <m/>
        <e v="#N/A" u="1"/>
      </sharedItems>
    </cacheField>
    <cacheField name="Home Team" numFmtId="0">
      <sharedItems containsBlank="1" count="324">
        <s v="U14G KW Rebels"/>
        <s v="U14G KW Storm"/>
        <s v="U14G WA Waubedonia U14 Girls"/>
        <s v="U10G SL Lady Owlets (Tigers)"/>
        <s v="U10G HT Wildcats"/>
        <s v="U10G HU Thunder"/>
        <s v="U10G RF Wildcats"/>
        <s v="U12 HT Cobra Crush"/>
        <s v="U12G HT Phoenix"/>
        <s v="U12G HT Crazy Lady Lightning Leopards"/>
        <s v="U12G SL Red Stars (Royals)"/>
        <s v="U12G HU Avengers"/>
        <s v="U12G SL Crush"/>
        <s v="U-8 HU Vipers"/>
        <s v="U-8 JK Gunners"/>
        <s v="U-8 JU Juneau Rage U8"/>
        <s v="U-8 SL Bayern Munich (Asteroids)"/>
        <s v="U-8 SL Earthquakes"/>
        <s v="U-8 HT Baby Sharks"/>
        <s v="U-8 JK Spurs"/>
        <s v="U-8 KW Inferno"/>
        <s v="U-8 SL TBD"/>
        <s v="U-8 SL Cyclones"/>
        <s v="U-8 HT Goal Getters"/>
        <s v="U-8 JK The Sky Blues"/>
        <s v="U-8 RF Dynamite"/>
        <s v="U-8 KW Thunderhawks"/>
        <s v="U-8 JK Adrenaline"/>
        <s v="U-8 HU Lightning"/>
        <s v="U-8 SL Blizzards"/>
        <s v="U-8 RF Hornets"/>
        <s v="U12 JK Eliminators"/>
        <s v="U12 JU Juneau Rage U12"/>
        <s v="U12 SL Union"/>
        <s v="U12 HT SC Hartford"/>
        <s v="U12 HT Hornets"/>
        <s v="U12 RF Lightning"/>
        <s v="U12 KW Stingrays"/>
        <s v="U14 JU Juneau Rage U14"/>
        <s v="U14 JK Panthers"/>
        <s v="U14 JK Leopards"/>
        <s v="U14 KW Comets"/>
        <s v="U14 SL Wolfsburg (Vipers)"/>
        <s v="U-9 ER Lucky Charms"/>
        <s v="U-9 KW Twisters"/>
        <s v="U-9 JU Juneau Rage U9"/>
        <s v="U-9 KW Thunder"/>
        <s v="U-9 RF Gladiators"/>
        <s v="U-9 SL Chelsea (Anacondas)"/>
        <s v="U-9 HT Warriors"/>
        <s v="U-9 JK Avalanche"/>
        <s v="U-9 KW Lightning"/>
        <s v="U-9 RF Eagles"/>
        <s v="U-9 SL Barcelona (Flames)"/>
        <s v="U-7 KW Blazers"/>
        <s v="U-7 JK Pumas"/>
        <s v="U-7 HU Cobras"/>
        <s v="U-7 RF Hawks"/>
        <s v="U-7 WB Storm"/>
        <s v="U-7 RF Lightning U7"/>
        <s v="U-7 HT Power Rangers"/>
        <s v="U-7 HT Panthers"/>
        <s v="U-7 JK Panthers"/>
        <s v="U-7 KW Pioneers"/>
        <s v="U-7 JK Bobcats"/>
        <s v="U-7 KW Starbursts"/>
        <s v="U-7 HT Wolves"/>
        <s v="U10 HT Bolts"/>
        <s v="U10 JK Black Widows"/>
        <s v="U10 KW Galaxy"/>
        <s v="U10 SL Aletico Madrid (Rangers)"/>
        <s v="U10 KW Stars"/>
        <s v="U10 JK Tarantulas"/>
        <s v="U10 WCHSA TBD"/>
        <s v="U10 SL Wolves (Bears)"/>
        <s v="U10 RF Storm"/>
        <s v="U12G BR Blue Heron Yellow"/>
        <s v="U14 BR Blue Heron"/>
        <s v="U12G BR Blue Heron Blue"/>
        <s v="U12 BR Blue Heron"/>
        <s v="U12 ER Hooligans"/>
        <s v="U10G KW Sparks"/>
        <s v="U12G ER Unicorns"/>
        <s v="U12G RF Gunners"/>
        <s v="U12G JK Majestics"/>
        <s v="U-8 HT Sharks"/>
        <s v="U-8 KW Avalanche"/>
        <s v="U-8 RF Bullseyes"/>
        <s v="U-8 ER Shamrocks"/>
        <s v="U-8 HU Stingers"/>
        <s v="U-8 JU Juneau Rage U8 Purple"/>
        <s v="U-8 RF Challengers"/>
        <s v="U-8 SL Volcanoes"/>
        <s v="U-8 HT Goal Diggers"/>
        <s v="U-8 HT Heroes"/>
        <s v="U-8 KW Skyhawks"/>
        <s v="U-8 HT Lions"/>
        <s v="U-8 RF Rich City"/>
        <s v="U12 RF Comets"/>
        <s v="U12 HU Cougars"/>
        <s v="U12 JK Stars"/>
        <s v="U14 HU Renegades"/>
        <s v="U14 HT Lightning"/>
        <s v="U14 WA Waubedonia U14 Coed"/>
        <s v="U-9 JK Rattlesnakes"/>
        <s v="U-9 HT Tigers"/>
        <s v="U-9 RF Timberwolves"/>
        <s v="U-9 WB Magic"/>
        <s v="U-9 ER Cyclones"/>
        <s v="U-9 KW Cyclones"/>
        <s v="U-9 RF Cheetahs"/>
        <s v="U-9 SL Cowboys (Bulldogs)"/>
        <s v="U-9 HU Cyclones"/>
        <s v="U-7 HT Honey Badgers"/>
        <s v="U-7 HT Spicey Meatball Boys"/>
        <s v="U-7 RF Kickers"/>
        <s v="U-7 JK Tigers"/>
        <s v="U-7 RF Power"/>
        <s v="U10 HU Panthers"/>
        <s v="U10 JU Juneau Rage U10"/>
        <s v="U10 KW Rays"/>
        <s v="U10 SL Manchester City (Chargers)"/>
        <s v="U10 JK Galaxy"/>
        <s v="U10 RF Thunder"/>
        <s v="U10 HT Dragons"/>
        <s v="U14 ER Wolfhounds"/>
        <s v="U14G JK Phoenix"/>
        <s v="U10G JK Power"/>
        <s v="U12G SL Lady Owls"/>
        <s v="U12G KW Phoenix"/>
        <s v="U-8 WB Stars"/>
        <s v="U-8 JK The Reds"/>
        <s v="U-8 SL Valencia (Bolts)"/>
        <s v="U-8 SL Hurricanes"/>
        <s v="U12 KW Jaguars"/>
        <s v="U12 RF Red Foxes"/>
        <s v="U14 RF Cyclones"/>
        <s v="U14 RF Raptors"/>
        <s v="U-9 HT Lady Orioles (Orange Crush)"/>
        <s v="U-9 SL Raptors"/>
        <s v="U-7 ER Emeralds"/>
        <s v="U-7 JK Cheetahs"/>
        <s v="U-7 ER Celtics"/>
        <s v="U-7 HU Hurricanes"/>
        <s v="U-7 RF Rebels"/>
        <s v="U10 RF Avengers"/>
        <s v="U14G HT Orioles"/>
        <s v="U14G RL Random Lake U14 Girls"/>
        <s v="U10G JK Magic"/>
        <s v="U12G HT Pumas"/>
        <s v="U-8 KW Vortex"/>
        <s v="U12 JK Fusion"/>
        <s v="U-7 KW Astros"/>
        <s v="U-7 KW Rockets"/>
        <s v="U-7 ER Leprechauns"/>
        <s v="U10 ER Clovers"/>
        <s v="U10 HT Firehawks"/>
        <s v="U14G SL Reign (Breeze)"/>
        <s v="U-7 JK Cougars"/>
        <s v="U10G SL Arsenal"/>
        <s v="U12G KW Fury"/>
        <m/>
        <s v="U10G SL Tigers" u="1"/>
        <s v="U10G HT Team 15" u="1"/>
        <s v="U12G SL Royals" u="1"/>
        <s v="U-8 SL Asteroids" u="1"/>
        <s v="U-8 HT Team 11" u="1"/>
        <s v="U12 HT Cobras" u="1"/>
        <s v="U14 SL Vipers" u="1"/>
        <s v="U-9 SL Anacondas" u="1"/>
        <s v="U-9 SL Flames" u="1"/>
        <s v="U-7 HT Team 4" u="1"/>
        <s v="U-7 HT Team 5" u="1"/>
        <s v="U10 SL Rangers" u="1"/>
        <s v="U10 SL Bears" u="1"/>
        <s v="U-9 HT Team 14" u="1"/>
        <s v="U-9 SL Bulldogs" u="1"/>
        <s v="U10 SL Chargers" u="1"/>
        <s v="U-8 SL Bolts" u="1"/>
        <s v="U-9 HT Orange Crush" u="1"/>
        <s v="U14G SL Breeze" u="1"/>
        <e v="#N/A" u="1"/>
        <s v="U10 RF Raptors" u="1"/>
        <s v="U14G HT Hurricanes" u="1"/>
        <s v="U14G JK Wasted Opportunities " u="1"/>
        <s v="U14G KW Blaze" u="1"/>
        <s v="U14G RL RL U14 Girls" u="1"/>
        <s v="U10 HT Orange Crush" u="1"/>
        <s v="U10 SL Union" u="1"/>
        <s v="U10 KW Barracudas" u="1"/>
        <s v="U10 KW Stingrays" u="1"/>
        <s v="U10 SL Bolt" u="1"/>
        <s v="U10 SL TBD" u="1"/>
        <s v="U10 RF Lightning" u="1"/>
        <s v="U10 RF Red Foxes" u="1"/>
        <s v="U10 HT SC Hartford" u="1"/>
        <s v="U10 KW Sharks" u="1"/>
        <s v="U10 HU Cougars" u="1"/>
        <s v="U10 RF Rampage" u="1"/>
        <s v="U10 JK Eliminators" u="1"/>
        <s v="U10 JU Rage" u="1"/>
        <s v="U10G SL Lasers" u="1"/>
        <s v="U10G HT Lightning Leopards" u="1"/>
        <s v="U10G HT Phoenix" u="1"/>
        <s v="U10G HT Pumas" u="1"/>
        <s v="U10G SL Bobcats" u="1"/>
        <s v="U-8 SL Raptors" u="1"/>
        <s v="U-8 HT Falcons" u="1"/>
        <s v="U-8 HT Orange Crush" u="1"/>
        <s v="U-8 SL Jaguars" u="1"/>
        <s v="U-8 SL Cowboys" u="1"/>
        <s v="U-8 RF Cheetahs" u="1"/>
        <s v="U-8 SL Bulldogs" u="1"/>
        <s v="U-8 JK Avengers" u="1"/>
        <s v="U-8 ER Leprechauns" u="1"/>
        <s v="U-8 HT Dragons" u="1"/>
        <s v="U-8 HT Tigers" u="1"/>
        <s v="U-8 ER TBD" u="1"/>
        <s v="U-8 JK Avalanche" u="1"/>
        <s v="U-8 KW Cyclones" u="1"/>
        <s v="U-8 RF Rampage" u="1"/>
        <s v="U-8 SL Eagles" u="1"/>
        <s v="U-8 JK Lightning " u="1"/>
        <s v="U-8 KW Twisters" u="1"/>
        <s v="U-8 KW Lightning" u="1"/>
        <s v="U-8 RF Wildcats" u="1"/>
        <s v="U-8 HU Cyclones" u="1"/>
        <s v="U-8 RF Gladiators" u="1"/>
        <s v="U-8 JK Rattlesnakes " u="1"/>
        <s v="U-8 JU Rage" u="1"/>
        <s v="U-8 HT Orioles" u="1"/>
        <s v="U-8 RF Timberwolves" u="1"/>
        <s v="U-8 SL Flames" u="1"/>
        <s v="U-8 KW Thunder" u="1"/>
        <s v="U-8 KW Suns" u="1"/>
        <s v="U-8 WB Fire" u="1"/>
        <s v="U-8 KW Hurricanes" u="1"/>
        <s v="U-8 RF Eagles" u="1"/>
        <s v="U-7 HT Goal Getters" u="1"/>
        <s v="U-7 HU Lightning" u="1"/>
        <s v="U-7 KW Inferno" u="1"/>
        <s v="U-7 HT Lions" u="1"/>
        <s v="U-7 HT Heros" u="1"/>
        <s v="U-7 HT Fire" u="1"/>
        <s v="U-7 HU Vipers" u="1"/>
        <s v="U-7 JK Spurs" u="1"/>
        <s v="U-7 HT Sharks" u="1"/>
        <s v="U-7 RF Dynamite" u="1"/>
        <s v="U-7 ER Celtics " u="1"/>
        <s v="U-7 JK Gunners" u="1"/>
        <s v="U-7 RF Challengers" u="1"/>
        <s v="U-7 RF Bullseyes" u="1"/>
        <s v="U-7 RF Rich City" u="1"/>
        <s v="U-7 SL Volcanoes" u="1"/>
        <s v="U-7 JK The Sky Blues" u="1"/>
        <s v="U-7 SL Cyclones" u="1"/>
        <s v="U-7 SL Bolts" u="1"/>
        <s v="U-7 SL Blizzards" u="1"/>
        <s v="U-7 SL TBD" u="1"/>
        <s v="U-7 SL Hurricanes" u="1"/>
        <s v="U-7 SL Earthquakes" u="1"/>
        <s v="U-7 KW Thunderhawks" u="1"/>
        <s v="U-7 SL Asteroids" u="1"/>
        <s v="U-7 HT Goal Diggers" u="1"/>
        <s v="U-7 KW Vortex" u="1"/>
        <s v="U-7 HU Stingers" u="1"/>
        <s v="U-7 JU Rage" u="1"/>
        <s v="U-7 JK The Reds" u="1"/>
        <s v="U-7 KW Avalanche" u="1"/>
        <s v="U-9 HT Firehawks" u="1"/>
        <s v="U-9 RF Storm" u="1"/>
        <s v="U-9 RF Raptors" u="1"/>
        <s v="U-9 HU Panthers" u="1"/>
        <s v="U-9 JK Black Widows" u="1"/>
        <s v="U-9 JK Tarantulas " u="1"/>
        <s v="U-9 SL Arsenal" u="1"/>
        <s v="U-9 SL Rangers" u="1"/>
        <s v="U-9 RF Thunder" u="1"/>
        <s v="U-9 RF Avengers" u="1"/>
        <s v="U-9 HT Bolts" u="1"/>
        <s v="U-9 JK Galaxy" u="1"/>
        <s v="U-9 SL Tigers" u="1"/>
        <s v="U-9 HT Dragons" u="1"/>
        <s v="U-9 SL Chargers" u="1"/>
        <s v="U-9 SL Bears" u="1"/>
        <s v="U-9 KW Galaxy" u="1"/>
        <s v="U-9 HT Mustangs" u="1"/>
        <s v="U-9 SL Knights" u="1"/>
        <s v="U-9 KW Stars" u="1"/>
        <s v="U-9 KW Rays" u="1"/>
        <s v="U-9 JU Rage" u="1"/>
        <s v="U12 SL Wolves" u="1"/>
        <s v="U12 HU Cobras" u="1"/>
        <s v="U12 HT Rhinos" u="1"/>
        <s v="U12 JU Rage" u="1"/>
        <s v="U12 RF Net Busters" u="1"/>
        <s v="U12 SL Warriors" u="1"/>
        <s v="U12 KW Predators" u="1"/>
        <s v="U12 JK Leopards" u="1"/>
        <s v="U12 HT HSC-Orange" u="1"/>
        <s v="U12 JK Panthers" u="1"/>
        <s v="U12 JK Sirens" u="1"/>
        <s v="U12 RF Cyclones" u="1"/>
        <s v="U12G HT Blaze" u="1"/>
        <s v="U12G BR Blue Heron" u="1"/>
        <s v="U12G HT Wolves" u="1"/>
        <s v="U12G ER Unicorns " u="1"/>
        <s v="U12G KW Storm" u="1"/>
        <s v="U12G JK Phoenix" u="1"/>
        <s v="U14 HT Raptors" u="1"/>
        <s v="U14 WA Waubedonia U14 Boys" u="1"/>
        <s v="U14 JK Wolves 1" u="1"/>
        <s v="U14 JK Wolves 2" u="1"/>
        <s v="U14G RL Team 1" u="1"/>
        <s v="U14G KW Fire" u="1"/>
        <s v="U14G WA Team 2" u="1"/>
        <s v="U10 HT HSC" u="1"/>
        <s v="U10 HT Cobras" u="1"/>
        <s v="U-8 HT Cheetahs" u="1"/>
        <s v="U10G HT Lions" u="1"/>
        <s v="U-8 HT Hurricanes" u="1"/>
        <s v="U-7 HT Team 1" u="1"/>
        <s v="U-7 HT Team 2" u="1"/>
        <s v="U14 WA Team 1" u="1"/>
      </sharedItems>
    </cacheField>
    <cacheField name="League" numFmtId="0">
      <sharedItems containsBlank="1"/>
    </cacheField>
    <cacheField name="Combined Requests" numFmtId="0">
      <sharedItems containsBlank="1"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n v="1"/>
    <s v="HT"/>
    <n v="1"/>
    <x v="0"/>
    <s v="HT"/>
    <n v="3"/>
    <x v="0"/>
  </r>
  <r>
    <n v="1"/>
    <s v="SL"/>
    <n v="2"/>
    <x v="1"/>
    <s v="RF"/>
    <n v="4"/>
    <x v="1"/>
  </r>
  <r>
    <n v="1"/>
    <s v="SL"/>
    <n v="7"/>
    <x v="2"/>
    <s v="RF"/>
    <n v="5"/>
    <x v="2"/>
  </r>
  <r>
    <n v="1"/>
    <s v="HU"/>
    <n v="6"/>
    <x v="3"/>
    <s v="KW"/>
    <n v="8"/>
    <x v="3"/>
  </r>
  <r>
    <n v="2"/>
    <s v="HT"/>
    <n v="1"/>
    <x v="0"/>
    <s v="RF"/>
    <n v="4"/>
    <x v="1"/>
  </r>
  <r>
    <n v="2"/>
    <s v="SL"/>
    <n v="2"/>
    <x v="1"/>
    <s v="HT"/>
    <n v="3"/>
    <x v="0"/>
  </r>
  <r>
    <n v="2"/>
    <s v="RF"/>
    <n v="5"/>
    <x v="4"/>
    <s v="KW"/>
    <n v="8"/>
    <x v="3"/>
  </r>
  <r>
    <n v="2"/>
    <s v="HU"/>
    <n v="6"/>
    <x v="3"/>
    <s v="SL"/>
    <n v="7"/>
    <x v="4"/>
  </r>
  <r>
    <n v="3"/>
    <s v="HT"/>
    <n v="1"/>
    <x v="0"/>
    <s v="SL"/>
    <n v="2"/>
    <x v="5"/>
  </r>
  <r>
    <n v="3"/>
    <s v="HT"/>
    <n v="3"/>
    <x v="5"/>
    <s v="RF"/>
    <n v="4"/>
    <x v="1"/>
  </r>
  <r>
    <n v="3"/>
    <s v="RF"/>
    <n v="5"/>
    <x v="4"/>
    <s v="HU"/>
    <n v="6"/>
    <x v="6"/>
  </r>
  <r>
    <n v="3"/>
    <s v="KW"/>
    <n v="8"/>
    <x v="6"/>
    <s v="SL"/>
    <n v="7"/>
    <x v="4"/>
  </r>
  <r>
    <n v="4"/>
    <s v="HT"/>
    <n v="1"/>
    <x v="0"/>
    <s v="RF"/>
    <n v="5"/>
    <x v="2"/>
  </r>
  <r>
    <n v="4"/>
    <s v="SL"/>
    <n v="2"/>
    <x v="1"/>
    <s v="HU"/>
    <n v="6"/>
    <x v="6"/>
  </r>
  <r>
    <n v="4"/>
    <s v="HT"/>
    <n v="3"/>
    <x v="5"/>
    <s v="SL"/>
    <n v="7"/>
    <x v="4"/>
  </r>
  <r>
    <n v="4"/>
    <s v="RF"/>
    <n v="4"/>
    <x v="7"/>
    <s v="KW"/>
    <n v="8"/>
    <x v="3"/>
  </r>
  <r>
    <n v="5"/>
    <s v="HU"/>
    <n v="6"/>
    <x v="3"/>
    <s v="HT"/>
    <n v="1"/>
    <x v="7"/>
  </r>
  <r>
    <n v="5"/>
    <s v="RF"/>
    <n v="5"/>
    <x v="4"/>
    <s v="SL"/>
    <n v="2"/>
    <x v="5"/>
  </r>
  <r>
    <n v="5"/>
    <s v="KW"/>
    <n v="8"/>
    <x v="6"/>
    <s v="HT"/>
    <n v="3"/>
    <x v="0"/>
  </r>
  <r>
    <n v="5"/>
    <s v="SL"/>
    <n v="7"/>
    <x v="2"/>
    <s v="RF"/>
    <n v="4"/>
    <x v="1"/>
  </r>
  <r>
    <n v="6"/>
    <s v="SL"/>
    <n v="7"/>
    <x v="2"/>
    <s v="HT"/>
    <n v="1"/>
    <x v="7"/>
  </r>
  <r>
    <n v="6"/>
    <s v="KW"/>
    <n v="8"/>
    <x v="6"/>
    <s v="SL"/>
    <n v="2"/>
    <x v="5"/>
  </r>
  <r>
    <n v="6"/>
    <s v="RF"/>
    <n v="5"/>
    <x v="4"/>
    <s v="HT"/>
    <n v="3"/>
    <x v="0"/>
  </r>
  <r>
    <n v="6"/>
    <s v="RF"/>
    <n v="4"/>
    <x v="7"/>
    <s v="HU"/>
    <n v="6"/>
    <x v="6"/>
  </r>
  <r>
    <n v="7"/>
    <s v="KW"/>
    <n v="8"/>
    <x v="6"/>
    <s v="HT"/>
    <n v="1"/>
    <x v="7"/>
  </r>
  <r>
    <n v="7"/>
    <s v="SL"/>
    <n v="2"/>
    <x v="1"/>
    <s v="SL"/>
    <n v="7"/>
    <x v="4"/>
  </r>
  <r>
    <n v="7"/>
    <s v="HT"/>
    <n v="3"/>
    <x v="5"/>
    <s v="HU"/>
    <n v="6"/>
    <x v="6"/>
  </r>
  <r>
    <n v="7"/>
    <s v="RF"/>
    <n v="4"/>
    <x v="7"/>
    <s v="RF"/>
    <n v="5"/>
    <x v="2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s v="Week"/>
    <s v="Home Team #"/>
    <s v="Away Team #"/>
    <x v="8"/>
    <m/>
    <m/>
    <x v="8"/>
  </r>
  <r>
    <n v="1"/>
    <n v="1"/>
    <n v="3"/>
    <x v="8"/>
    <m/>
    <m/>
    <x v="8"/>
  </r>
  <r>
    <m/>
    <n v="2"/>
    <n v="4"/>
    <x v="8"/>
    <m/>
    <m/>
    <x v="8"/>
  </r>
  <r>
    <m/>
    <n v="5"/>
    <n v="7"/>
    <x v="8"/>
    <m/>
    <m/>
    <x v="8"/>
  </r>
  <r>
    <m/>
    <n v="6"/>
    <n v="8"/>
    <x v="8"/>
    <m/>
    <m/>
    <x v="8"/>
  </r>
  <r>
    <n v="2"/>
    <n v="1"/>
    <n v="4"/>
    <x v="8"/>
    <m/>
    <m/>
    <x v="8"/>
  </r>
  <r>
    <m/>
    <n v="2"/>
    <n v="3"/>
    <x v="8"/>
    <m/>
    <m/>
    <x v="8"/>
  </r>
  <r>
    <m/>
    <n v="5"/>
    <n v="8"/>
    <x v="8"/>
    <m/>
    <m/>
    <x v="8"/>
  </r>
  <r>
    <m/>
    <n v="6"/>
    <n v="7"/>
    <x v="8"/>
    <m/>
    <m/>
    <x v="8"/>
  </r>
  <r>
    <n v="3"/>
    <n v="1"/>
    <n v="2"/>
    <x v="8"/>
    <m/>
    <m/>
    <x v="8"/>
  </r>
  <r>
    <m/>
    <n v="3"/>
    <n v="4"/>
    <x v="8"/>
    <m/>
    <m/>
    <x v="8"/>
  </r>
  <r>
    <m/>
    <n v="5"/>
    <n v="6"/>
    <x v="8"/>
    <m/>
    <m/>
    <x v="8"/>
  </r>
  <r>
    <m/>
    <n v="7"/>
    <n v="8"/>
    <x v="8"/>
    <m/>
    <m/>
    <x v="8"/>
  </r>
  <r>
    <n v="4"/>
    <n v="1"/>
    <n v="5"/>
    <x v="8"/>
    <m/>
    <m/>
    <x v="8"/>
  </r>
  <r>
    <m/>
    <n v="2"/>
    <n v="6"/>
    <x v="8"/>
    <m/>
    <m/>
    <x v="8"/>
  </r>
  <r>
    <m/>
    <n v="3"/>
    <n v="7"/>
    <x v="8"/>
    <m/>
    <m/>
    <x v="8"/>
  </r>
  <r>
    <m/>
    <n v="4"/>
    <n v="8"/>
    <x v="8"/>
    <m/>
    <m/>
    <x v="8"/>
  </r>
  <r>
    <n v="5"/>
    <n v="1"/>
    <n v="6"/>
    <x v="8"/>
    <m/>
    <m/>
    <x v="8"/>
  </r>
  <r>
    <m/>
    <n v="2"/>
    <n v="5"/>
    <x v="8"/>
    <m/>
    <m/>
    <x v="8"/>
  </r>
  <r>
    <m/>
    <n v="3"/>
    <n v="8"/>
    <x v="8"/>
    <m/>
    <m/>
    <x v="8"/>
  </r>
  <r>
    <m/>
    <n v="4"/>
    <n v="7"/>
    <x v="8"/>
    <m/>
    <m/>
    <x v="8"/>
  </r>
  <r>
    <n v="6"/>
    <n v="1"/>
    <n v="7"/>
    <x v="8"/>
    <m/>
    <m/>
    <x v="8"/>
  </r>
  <r>
    <m/>
    <n v="2"/>
    <n v="8"/>
    <x v="8"/>
    <m/>
    <m/>
    <x v="8"/>
  </r>
  <r>
    <m/>
    <n v="3"/>
    <n v="5"/>
    <x v="8"/>
    <m/>
    <m/>
    <x v="8"/>
  </r>
  <r>
    <m/>
    <n v="4"/>
    <n v="6"/>
    <x v="8"/>
    <m/>
    <m/>
    <x v="8"/>
  </r>
  <r>
    <n v="7"/>
    <n v="1"/>
    <n v="8"/>
    <x v="8"/>
    <m/>
    <m/>
    <x v="8"/>
  </r>
  <r>
    <m/>
    <n v="2"/>
    <n v="7"/>
    <x v="8"/>
    <m/>
    <m/>
    <x v="8"/>
  </r>
  <r>
    <m/>
    <n v="3"/>
    <n v="6"/>
    <x v="8"/>
    <m/>
    <m/>
    <x v="8"/>
  </r>
  <r>
    <m/>
    <n v="4"/>
    <n v="5"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  <r>
    <m/>
    <m/>
    <m/>
    <x v="8"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n v="1"/>
    <m/>
    <n v="1"/>
    <x v="0"/>
    <n v="2"/>
    <x v="0"/>
  </r>
  <r>
    <n v="1"/>
    <m/>
    <n v="3"/>
    <x v="1"/>
    <n v="4"/>
    <x v="1"/>
  </r>
  <r>
    <n v="1"/>
    <m/>
    <n v="5"/>
    <x v="2"/>
    <n v="6"/>
    <x v="2"/>
  </r>
  <r>
    <n v="1"/>
    <m/>
    <n v="7"/>
    <x v="3"/>
    <n v="8"/>
    <x v="3"/>
  </r>
  <r>
    <n v="2"/>
    <m/>
    <n v="3"/>
    <x v="1"/>
    <n v="1"/>
    <x v="4"/>
  </r>
  <r>
    <n v="2"/>
    <m/>
    <n v="4"/>
    <x v="4"/>
    <n v="2"/>
    <x v="0"/>
  </r>
  <r>
    <n v="2"/>
    <m/>
    <n v="7"/>
    <x v="3"/>
    <n v="5"/>
    <x v="5"/>
  </r>
  <r>
    <n v="2"/>
    <m/>
    <n v="8"/>
    <x v="5"/>
    <n v="6"/>
    <x v="2"/>
  </r>
  <r>
    <n v="3"/>
    <m/>
    <n v="4"/>
    <x v="4"/>
    <n v="1"/>
    <x v="4"/>
  </r>
  <r>
    <n v="3"/>
    <m/>
    <n v="2"/>
    <x v="6"/>
    <n v="3"/>
    <x v="6"/>
  </r>
  <r>
    <n v="3"/>
    <m/>
    <n v="8"/>
    <x v="5"/>
    <n v="5"/>
    <x v="5"/>
  </r>
  <r>
    <n v="3"/>
    <m/>
    <n v="6"/>
    <x v="7"/>
    <n v="7"/>
    <x v="7"/>
  </r>
  <r>
    <n v="4"/>
    <m/>
    <n v="5"/>
    <x v="2"/>
    <n v="1"/>
    <x v="4"/>
  </r>
  <r>
    <n v="4"/>
    <m/>
    <n v="2"/>
    <x v="6"/>
    <n v="6"/>
    <x v="2"/>
  </r>
  <r>
    <n v="4"/>
    <m/>
    <n v="3"/>
    <x v="1"/>
    <n v="7"/>
    <x v="7"/>
  </r>
  <r>
    <n v="4"/>
    <m/>
    <n v="4"/>
    <x v="4"/>
    <n v="8"/>
    <x v="3"/>
  </r>
  <r>
    <n v="5"/>
    <m/>
    <n v="6"/>
    <x v="7"/>
    <n v="1"/>
    <x v="4"/>
  </r>
  <r>
    <n v="5"/>
    <m/>
    <n v="5"/>
    <x v="2"/>
    <n v="2"/>
    <x v="0"/>
  </r>
  <r>
    <n v="5"/>
    <m/>
    <n v="8"/>
    <x v="5"/>
    <n v="3"/>
    <x v="6"/>
  </r>
  <r>
    <n v="5"/>
    <m/>
    <n v="7"/>
    <x v="3"/>
    <n v="4"/>
    <x v="1"/>
  </r>
  <r>
    <n v="6"/>
    <m/>
    <n v="7"/>
    <x v="3"/>
    <n v="1"/>
    <x v="4"/>
  </r>
  <r>
    <n v="6"/>
    <m/>
    <n v="2"/>
    <x v="6"/>
    <n v="8"/>
    <x v="3"/>
  </r>
  <r>
    <n v="6"/>
    <m/>
    <n v="3"/>
    <x v="1"/>
    <n v="5"/>
    <x v="5"/>
  </r>
  <r>
    <n v="6"/>
    <m/>
    <n v="6"/>
    <x v="7"/>
    <n v="4"/>
    <x v="1"/>
  </r>
  <r>
    <n v="7"/>
    <m/>
    <n v="8"/>
    <x v="5"/>
    <n v="1"/>
    <x v="4"/>
  </r>
  <r>
    <n v="7"/>
    <m/>
    <n v="2"/>
    <x v="6"/>
    <n v="7"/>
    <x v="7"/>
  </r>
  <r>
    <n v="7"/>
    <m/>
    <n v="6"/>
    <x v="7"/>
    <n v="3"/>
    <x v="6"/>
  </r>
  <r>
    <n v="7"/>
    <m/>
    <n v="5"/>
    <x v="2"/>
    <n v="4"/>
    <x v="1"/>
  </r>
  <r>
    <m/>
    <m/>
    <m/>
    <x v="8"/>
    <m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">
  <r>
    <n v="1"/>
    <s v="ER"/>
    <n v="1"/>
    <x v="0"/>
    <s v="HT"/>
    <n v="2"/>
    <x v="0"/>
  </r>
  <r>
    <n v="1"/>
    <s v="JK"/>
    <n v="3"/>
    <x v="1"/>
    <s v="KW"/>
    <n v="4"/>
    <x v="1"/>
  </r>
  <r>
    <n v="1"/>
    <s v="RF"/>
    <n v="5"/>
    <x v="2"/>
    <s v="HU"/>
    <n v="6"/>
    <x v="2"/>
  </r>
  <r>
    <n v="1"/>
    <s v="JK"/>
    <n v="7"/>
    <x v="3"/>
    <s v="KW"/>
    <n v="8"/>
    <x v="3"/>
  </r>
  <r>
    <n v="1"/>
    <s v="SL"/>
    <n v="9"/>
    <x v="4"/>
    <e v="#N/A"/>
    <s v="Bye"/>
    <x v="4"/>
  </r>
  <r>
    <n v="2"/>
    <s v="HT"/>
    <n v="2"/>
    <x v="5"/>
    <s v="JK"/>
    <n v="3"/>
    <x v="5"/>
  </r>
  <r>
    <n v="2"/>
    <s v="KW"/>
    <n v="4"/>
    <x v="6"/>
    <s v="RF"/>
    <n v="5"/>
    <x v="6"/>
  </r>
  <r>
    <n v="2"/>
    <s v="HU"/>
    <n v="6"/>
    <x v="7"/>
    <s v="JK"/>
    <n v="7"/>
    <x v="7"/>
  </r>
  <r>
    <n v="2"/>
    <s v="KW"/>
    <n v="8"/>
    <x v="8"/>
    <s v="SL"/>
    <n v="9"/>
    <x v="8"/>
  </r>
  <r>
    <n v="2"/>
    <e v="#N/A"/>
    <s v="Bye"/>
    <x v="9"/>
    <s v="ER"/>
    <n v="1"/>
    <x v="9"/>
  </r>
  <r>
    <n v="3"/>
    <s v="JK"/>
    <n v="3"/>
    <x v="1"/>
    <s v="RF"/>
    <n v="5"/>
    <x v="6"/>
  </r>
  <r>
    <n v="3"/>
    <s v="ER"/>
    <n v="1"/>
    <x v="0"/>
    <s v="HU"/>
    <n v="6"/>
    <x v="2"/>
  </r>
  <r>
    <n v="3"/>
    <s v="HT"/>
    <n v="2"/>
    <x v="5"/>
    <s v="KW"/>
    <n v="8"/>
    <x v="3"/>
  </r>
  <r>
    <n v="3"/>
    <s v="KW"/>
    <n v="4"/>
    <x v="6"/>
    <s v="SL"/>
    <n v="9"/>
    <x v="8"/>
  </r>
  <r>
    <n v="3"/>
    <s v="JK"/>
    <n v="7"/>
    <x v="3"/>
    <e v="#N/A"/>
    <s v="Bye"/>
    <x v="4"/>
  </r>
  <r>
    <n v="4"/>
    <s v="HU"/>
    <n v="6"/>
    <x v="7"/>
    <s v="KW"/>
    <n v="4"/>
    <x v="1"/>
  </r>
  <r>
    <n v="4"/>
    <s v="KW"/>
    <n v="8"/>
    <x v="8"/>
    <s v="RF"/>
    <n v="5"/>
    <x v="6"/>
  </r>
  <r>
    <n v="4"/>
    <s v="SL"/>
    <n v="9"/>
    <x v="4"/>
    <s v="JK"/>
    <n v="7"/>
    <x v="7"/>
  </r>
  <r>
    <n v="4"/>
    <e v="#N/A"/>
    <s v="Bye"/>
    <x v="9"/>
    <s v="JK"/>
    <n v="3"/>
    <x v="5"/>
  </r>
  <r>
    <n v="4"/>
    <s v="ER"/>
    <n v="1"/>
    <x v="0"/>
    <s v="HT"/>
    <n v="2"/>
    <x v="0"/>
  </r>
  <r>
    <n v="5"/>
    <s v="RF"/>
    <n v="5"/>
    <x v="2"/>
    <s v="SL"/>
    <n v="9"/>
    <x v="8"/>
  </r>
  <r>
    <n v="5"/>
    <s v="JK"/>
    <n v="7"/>
    <x v="3"/>
    <s v="ER"/>
    <n v="1"/>
    <x v="9"/>
  </r>
  <r>
    <n v="5"/>
    <s v="KW"/>
    <n v="4"/>
    <x v="6"/>
    <s v="HT"/>
    <n v="2"/>
    <x v="0"/>
  </r>
  <r>
    <n v="5"/>
    <s v="JK"/>
    <n v="3"/>
    <x v="1"/>
    <s v="HU"/>
    <n v="6"/>
    <x v="2"/>
  </r>
  <r>
    <n v="5"/>
    <s v="KW"/>
    <n v="8"/>
    <x v="8"/>
    <e v="#N/A"/>
    <s v="Bye"/>
    <x v="4"/>
  </r>
  <r>
    <n v="6"/>
    <s v="SL"/>
    <n v="9"/>
    <x v="4"/>
    <s v="HT"/>
    <n v="2"/>
    <x v="0"/>
  </r>
  <r>
    <n v="6"/>
    <s v="ER"/>
    <n v="1"/>
    <x v="0"/>
    <s v="KW"/>
    <n v="4"/>
    <x v="1"/>
  </r>
  <r>
    <n v="6"/>
    <s v="RF"/>
    <n v="5"/>
    <x v="2"/>
    <s v="KW"/>
    <n v="8"/>
    <x v="3"/>
  </r>
  <r>
    <n v="6"/>
    <s v="HU"/>
    <n v="6"/>
    <x v="7"/>
    <s v="JK"/>
    <n v="3"/>
    <x v="5"/>
  </r>
  <r>
    <n v="6"/>
    <e v="#N/A"/>
    <s v="Bye"/>
    <x v="9"/>
    <s v="JK"/>
    <n v="7"/>
    <x v="7"/>
  </r>
  <r>
    <n v="7"/>
    <s v="HT"/>
    <n v="2"/>
    <x v="5"/>
    <s v="HU"/>
    <n v="6"/>
    <x v="2"/>
  </r>
  <r>
    <n v="7"/>
    <s v="KW"/>
    <n v="8"/>
    <x v="8"/>
    <s v="JK"/>
    <n v="3"/>
    <x v="5"/>
  </r>
  <r>
    <n v="7"/>
    <s v="SL"/>
    <n v="9"/>
    <x v="4"/>
    <s v="KW"/>
    <n v="4"/>
    <x v="1"/>
  </r>
  <r>
    <n v="7"/>
    <s v="ER"/>
    <n v="1"/>
    <x v="0"/>
    <s v="JK"/>
    <n v="7"/>
    <x v="7"/>
  </r>
  <r>
    <n v="7"/>
    <e v="#N/A"/>
    <s v="Bye"/>
    <x v="9"/>
    <s v="RF"/>
    <n v="5"/>
    <x v="6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  <r>
    <m/>
    <m/>
    <m/>
    <x v="10"/>
    <m/>
    <m/>
    <x v="1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">
  <r>
    <n v="1"/>
    <s v="Y"/>
    <n v="1"/>
    <n v="1001"/>
    <x v="0"/>
    <s v="U-7"/>
    <s v="Coed"/>
    <s v="SL"/>
    <x v="0"/>
    <x v="0"/>
  </r>
  <r>
    <n v="2"/>
    <s v="Y"/>
    <n v="2"/>
    <n v="1002"/>
    <x v="1"/>
    <s v="U-7"/>
    <s v="Coed"/>
    <s v="SL"/>
    <x v="0"/>
    <x v="1"/>
  </r>
  <r>
    <n v="3"/>
    <s v="Y"/>
    <n v="3"/>
    <n v="1003"/>
    <x v="2"/>
    <s v="U-7"/>
    <s v="Coed"/>
    <s v="SL"/>
    <x v="0"/>
    <x v="2"/>
  </r>
  <r>
    <n v="4"/>
    <s v="Y"/>
    <n v="4"/>
    <n v="1004"/>
    <x v="3"/>
    <s v="U-7"/>
    <s v="Coed"/>
    <s v="SL"/>
    <x v="0"/>
    <x v="3"/>
  </r>
  <r>
    <n v="5"/>
    <s v="Y"/>
    <n v="4"/>
    <n v="1005"/>
    <x v="4"/>
    <s v="U-7"/>
    <s v="Coed"/>
    <s v="SL"/>
    <x v="0"/>
    <x v="4"/>
  </r>
  <r>
    <n v="6"/>
    <s v="Y"/>
    <n v="2"/>
    <n v="1006"/>
    <x v="5"/>
    <s v="U-7"/>
    <s v="Coed"/>
    <s v="SL"/>
    <x v="0"/>
    <x v="5"/>
  </r>
  <r>
    <n v="7"/>
    <s v="Y"/>
    <n v="3"/>
    <n v="1007"/>
    <x v="6"/>
    <s v="U-7"/>
    <s v="Coed"/>
    <s v="SL"/>
    <x v="0"/>
    <x v="6"/>
  </r>
  <r>
    <n v="8"/>
    <s v="Y"/>
    <n v="1"/>
    <n v="1008"/>
    <x v="7"/>
    <s v="U-8"/>
    <s v="Coed"/>
    <s v="SL"/>
    <x v="0"/>
    <x v="7"/>
  </r>
  <r>
    <n v="9"/>
    <s v="Y"/>
    <n v="2"/>
    <n v="1009"/>
    <x v="8"/>
    <s v="U-8"/>
    <s v="Coed"/>
    <s v="SL"/>
    <x v="0"/>
    <x v="8"/>
  </r>
  <r>
    <n v="10"/>
    <s v="Y"/>
    <n v="3"/>
    <n v="1010"/>
    <x v="9"/>
    <s v="U-8"/>
    <s v="Coed"/>
    <s v="SL"/>
    <x v="0"/>
    <x v="9"/>
  </r>
  <r>
    <n v="11"/>
    <s v="Y"/>
    <n v="4"/>
    <n v="1011"/>
    <x v="10"/>
    <s v="U-8"/>
    <s v="Coed"/>
    <s v="SL"/>
    <x v="0"/>
    <x v="10"/>
  </r>
  <r>
    <n v="12"/>
    <s v="Y"/>
    <n v="1"/>
    <n v="1012"/>
    <x v="11"/>
    <s v="U-8"/>
    <s v="Coed"/>
    <s v="SL"/>
    <x v="0"/>
    <x v="11"/>
  </r>
  <r>
    <n v="13"/>
    <s v="Y"/>
    <n v="3"/>
    <n v="1013"/>
    <x v="12"/>
    <s v="U-8"/>
    <s v="Coed"/>
    <s v="SL"/>
    <x v="0"/>
    <x v="12"/>
  </r>
  <r>
    <n v="14"/>
    <s v="Y"/>
    <n v="1"/>
    <n v="1014"/>
    <x v="13"/>
    <s v="U-9"/>
    <s v="Coed"/>
    <s v="SL"/>
    <x v="0"/>
    <x v="13"/>
  </r>
  <r>
    <n v="15"/>
    <s v="Y"/>
    <n v="2"/>
    <n v="1015"/>
    <x v="14"/>
    <s v="U-9"/>
    <s v="Coed"/>
    <s v="SL"/>
    <x v="0"/>
    <x v="14"/>
  </r>
  <r>
    <n v="16"/>
    <s v="Y"/>
    <n v="3"/>
    <n v="1016"/>
    <x v="15"/>
    <s v="U-9"/>
    <s v="Coed"/>
    <s v="SL"/>
    <x v="0"/>
    <x v="15"/>
  </r>
  <r>
    <n v="17"/>
    <s v="Y"/>
    <n v="1"/>
    <n v="1017"/>
    <x v="16"/>
    <s v="U-9"/>
    <s v="Coed"/>
    <s v="SL"/>
    <x v="0"/>
    <x v="16"/>
  </r>
  <r>
    <n v="18"/>
    <s v="Y"/>
    <n v="2"/>
    <n v="1018"/>
    <x v="17"/>
    <s v="U-9"/>
    <s v="Coed"/>
    <s v="SL"/>
    <x v="0"/>
    <x v="17"/>
  </r>
  <r>
    <n v="19"/>
    <s v="Y"/>
    <n v="3"/>
    <n v="1019"/>
    <x v="18"/>
    <s v="U-9"/>
    <s v="Coed"/>
    <s v="SL"/>
    <x v="0"/>
    <x v="18"/>
  </r>
  <r>
    <n v="20"/>
    <s v="Y"/>
    <m/>
    <n v="1020"/>
    <x v="19"/>
    <s v="U10"/>
    <s v="Coed"/>
    <s v="SL"/>
    <x v="0"/>
    <x v="19"/>
  </r>
  <r>
    <n v="21"/>
    <s v="Y"/>
    <m/>
    <n v="1021"/>
    <x v="20"/>
    <s v="U10"/>
    <s v="Coed"/>
    <s v="SL"/>
    <x v="0"/>
    <x v="20"/>
  </r>
  <r>
    <n v="22"/>
    <s v="Y"/>
    <m/>
    <n v="1022"/>
    <x v="21"/>
    <s v="U10G"/>
    <s v="Girls"/>
    <s v="SL"/>
    <x v="0"/>
    <x v="21"/>
  </r>
  <r>
    <n v="23"/>
    <s v="Y"/>
    <m/>
    <n v="1023"/>
    <x v="22"/>
    <s v="U10G"/>
    <s v="Girls"/>
    <s v="SL"/>
    <x v="0"/>
    <x v="22"/>
  </r>
  <r>
    <n v="24"/>
    <s v="Y"/>
    <n v="1"/>
    <n v="1024"/>
    <x v="23"/>
    <s v="U12"/>
    <s v="Coed"/>
    <s v="SL"/>
    <x v="0"/>
    <x v="23"/>
  </r>
  <r>
    <n v="25"/>
    <s v="Y"/>
    <n v="2"/>
    <n v="1025"/>
    <x v="24"/>
    <s v="U12"/>
    <s v="Coed"/>
    <s v="SL"/>
    <x v="0"/>
    <x v="24"/>
  </r>
  <r>
    <n v="26"/>
    <s v="Y"/>
    <m/>
    <n v="1026"/>
    <x v="25"/>
    <s v="U12G"/>
    <s v="Girls"/>
    <s v="SL"/>
    <x v="0"/>
    <x v="25"/>
  </r>
  <r>
    <n v="27"/>
    <s v="Y"/>
    <m/>
    <n v="1027"/>
    <x v="26"/>
    <s v="U12G"/>
    <s v="Girls"/>
    <s v="SL"/>
    <x v="0"/>
    <x v="26"/>
  </r>
  <r>
    <n v="28"/>
    <s v="Y"/>
    <m/>
    <n v="1028"/>
    <x v="27"/>
    <s v="U12G"/>
    <s v="Girls"/>
    <s v="SL"/>
    <x v="0"/>
    <x v="27"/>
  </r>
  <r>
    <n v="29"/>
    <s v="Y"/>
    <m/>
    <n v="1029"/>
    <x v="28"/>
    <s v="U14"/>
    <s v="Coed"/>
    <s v="SL"/>
    <x v="0"/>
    <x v="28"/>
  </r>
  <r>
    <n v="30"/>
    <s v="Y"/>
    <m/>
    <n v="1030"/>
    <x v="29"/>
    <s v="U14G"/>
    <s v="Girls"/>
    <s v="SL"/>
    <x v="0"/>
    <x v="29"/>
  </r>
  <r>
    <n v="31"/>
    <s v="Y"/>
    <n v="4"/>
    <n v="1031"/>
    <x v="30"/>
    <s v="U-7"/>
    <s v="Coed"/>
    <s v="JU"/>
    <x v="1"/>
    <x v="30"/>
  </r>
  <r>
    <n v="32"/>
    <s v="Y"/>
    <n v="3"/>
    <n v="1032"/>
    <x v="31"/>
    <s v="U-8"/>
    <s v="Coed"/>
    <s v="JU"/>
    <x v="1"/>
    <x v="31"/>
  </r>
  <r>
    <n v="33"/>
    <s v="Y"/>
    <n v="1"/>
    <n v="1033"/>
    <x v="32"/>
    <s v="U-9"/>
    <s v="Coed"/>
    <s v="JU"/>
    <x v="1"/>
    <x v="32"/>
  </r>
  <r>
    <n v="34"/>
    <s v="Y"/>
    <m/>
    <n v="1034"/>
    <x v="33"/>
    <s v="U10"/>
    <s v="Coed"/>
    <s v="JU"/>
    <x v="1"/>
    <x v="33"/>
  </r>
  <r>
    <n v="35"/>
    <s v="Y"/>
    <n v="1"/>
    <n v="1035"/>
    <x v="34"/>
    <s v="U12"/>
    <s v="Coed"/>
    <s v="JU"/>
    <x v="1"/>
    <x v="34"/>
  </r>
  <r>
    <n v="36"/>
    <s v="Y"/>
    <n v="1"/>
    <n v="1036"/>
    <x v="35"/>
    <s v="U-7"/>
    <s v="Coed"/>
    <s v="JK"/>
    <x v="2"/>
    <x v="35"/>
  </r>
  <r>
    <n v="37"/>
    <s v="Y"/>
    <n v="2"/>
    <n v="1037"/>
    <x v="36"/>
    <s v="U-7"/>
    <s v="Coed"/>
    <s v="JK"/>
    <x v="2"/>
    <x v="36"/>
  </r>
  <r>
    <n v="38"/>
    <s v="Y"/>
    <n v="3"/>
    <n v="1038"/>
    <x v="37"/>
    <s v="U-7"/>
    <s v="Coed"/>
    <s v="JK"/>
    <x v="2"/>
    <x v="37"/>
  </r>
  <r>
    <n v="39"/>
    <s v="Y"/>
    <n v="4"/>
    <n v="1039"/>
    <x v="38"/>
    <s v="U-7"/>
    <s v="Coed"/>
    <s v="JK"/>
    <x v="2"/>
    <x v="38"/>
  </r>
  <r>
    <n v="40"/>
    <s v="Y"/>
    <n v="4"/>
    <n v="1040"/>
    <x v="39"/>
    <s v="U-8"/>
    <s v="Coed"/>
    <s v="JK"/>
    <x v="2"/>
    <x v="39"/>
  </r>
  <r>
    <n v="41"/>
    <s v="Y"/>
    <n v="1"/>
    <n v="1041"/>
    <x v="40"/>
    <s v="U-8"/>
    <s v="Coed"/>
    <s v="JK"/>
    <x v="2"/>
    <x v="40"/>
  </r>
  <r>
    <n v="42"/>
    <s v="Y"/>
    <n v="2"/>
    <n v="1042"/>
    <x v="41"/>
    <s v="U-8"/>
    <s v="Coed"/>
    <s v="JK"/>
    <x v="2"/>
    <x v="41"/>
  </r>
  <r>
    <n v="43"/>
    <s v="Y"/>
    <n v="3"/>
    <n v="1043"/>
    <x v="42"/>
    <s v="U-8"/>
    <s v="Coed"/>
    <s v="JK"/>
    <x v="2"/>
    <x v="42"/>
  </r>
  <r>
    <n v="44"/>
    <s v="Y"/>
    <n v="2"/>
    <n v="1044"/>
    <x v="43"/>
    <s v="U-9"/>
    <s v="Coed"/>
    <s v="JK"/>
    <x v="2"/>
    <x v="43"/>
  </r>
  <r>
    <n v="45"/>
    <s v="Y"/>
    <n v="3"/>
    <n v="1045"/>
    <x v="44"/>
    <s v="U-9"/>
    <s v="Coed"/>
    <s v="JK"/>
    <x v="2"/>
    <x v="44"/>
  </r>
  <r>
    <n v="46"/>
    <s v="Y"/>
    <n v="1"/>
    <n v="1046"/>
    <x v="45"/>
    <s v="U-9"/>
    <s v="Coed"/>
    <s v="JK"/>
    <x v="2"/>
    <x v="45"/>
  </r>
  <r>
    <n v="47"/>
    <s v="Y"/>
    <m/>
    <n v="1047"/>
    <x v="46"/>
    <s v="U10"/>
    <s v="Coed"/>
    <s v="JK"/>
    <x v="2"/>
    <x v="46"/>
  </r>
  <r>
    <n v="48"/>
    <s v="Y"/>
    <n v="1"/>
    <n v="1048"/>
    <x v="47"/>
    <s v="U12"/>
    <s v="Coed"/>
    <s v="JK"/>
    <x v="2"/>
    <x v="47"/>
  </r>
  <r>
    <n v="49"/>
    <s v="Y"/>
    <n v="2"/>
    <n v="1049"/>
    <x v="48"/>
    <s v="U12"/>
    <s v="Coed"/>
    <s v="JK"/>
    <x v="2"/>
    <x v="48"/>
  </r>
  <r>
    <n v="50"/>
    <s v="Y"/>
    <n v="2"/>
    <n v="1050"/>
    <x v="49"/>
    <s v="U12"/>
    <s v="Coed"/>
    <s v="JK"/>
    <x v="2"/>
    <x v="49"/>
  </r>
  <r>
    <n v="51"/>
    <s v="Y"/>
    <m/>
    <n v="1051"/>
    <x v="50"/>
    <s v="U12G"/>
    <s v="Girls"/>
    <s v="JK"/>
    <x v="2"/>
    <x v="50"/>
  </r>
  <r>
    <n v="52"/>
    <s v="Y"/>
    <m/>
    <n v="1052"/>
    <x v="51"/>
    <s v="U14"/>
    <s v="Coed"/>
    <s v="JK"/>
    <x v="2"/>
    <x v="51"/>
  </r>
  <r>
    <n v="53"/>
    <s v="Y"/>
    <m/>
    <n v="1053"/>
    <x v="52"/>
    <s v="U14"/>
    <s v="Coed"/>
    <s v="JK"/>
    <x v="2"/>
    <x v="52"/>
  </r>
  <r>
    <n v="54"/>
    <s v="Y"/>
    <m/>
    <n v="1054"/>
    <x v="53"/>
    <s v="U14G"/>
    <s v="Girls"/>
    <s v="JK"/>
    <x v="2"/>
    <x v="53"/>
  </r>
  <r>
    <n v="55"/>
    <s v="Y"/>
    <n v="1"/>
    <n v="1055"/>
    <x v="54"/>
    <s v="U-7"/>
    <s v="Coed"/>
    <s v="HU"/>
    <x v="3"/>
    <x v="54"/>
  </r>
  <r>
    <n v="56"/>
    <s v="Y"/>
    <n v="2"/>
    <n v="1056"/>
    <x v="55"/>
    <s v="U-7"/>
    <s v="Coed"/>
    <s v="HU"/>
    <x v="3"/>
    <x v="55"/>
  </r>
  <r>
    <n v="57"/>
    <s v="Y"/>
    <n v="3"/>
    <n v="1057"/>
    <x v="56"/>
    <s v="U-7"/>
    <s v="Coed"/>
    <s v="HU"/>
    <x v="3"/>
    <x v="56"/>
  </r>
  <r>
    <n v="58"/>
    <s v="Y"/>
    <n v="1"/>
    <n v="1058"/>
    <x v="57"/>
    <s v="U-8"/>
    <s v="Coed"/>
    <s v="HU"/>
    <x v="3"/>
    <x v="57"/>
  </r>
  <r>
    <n v="59"/>
    <s v="Y"/>
    <n v="2"/>
    <n v="1059"/>
    <x v="58"/>
    <s v="U-9"/>
    <s v="Coed"/>
    <s v="HU"/>
    <x v="3"/>
    <x v="58"/>
  </r>
  <r>
    <n v="60"/>
    <s v="Y"/>
    <m/>
    <n v="1060"/>
    <x v="59"/>
    <s v="U10"/>
    <s v="Coed"/>
    <s v="HU"/>
    <x v="3"/>
    <x v="59"/>
  </r>
  <r>
    <n v="61"/>
    <s v="Y"/>
    <m/>
    <n v="1061"/>
    <x v="60"/>
    <s v="U10G"/>
    <s v="Girls"/>
    <s v="HU"/>
    <x v="3"/>
    <x v="60"/>
  </r>
  <r>
    <n v="62"/>
    <s v="Y"/>
    <n v="1"/>
    <n v="1062"/>
    <x v="61"/>
    <s v="U12"/>
    <s v="Coed"/>
    <s v="HU"/>
    <x v="3"/>
    <x v="61"/>
  </r>
  <r>
    <n v="63"/>
    <s v="Y"/>
    <m/>
    <n v="1063"/>
    <x v="62"/>
    <s v="U12G"/>
    <s v="Girls"/>
    <s v="HU"/>
    <x v="3"/>
    <x v="62"/>
  </r>
  <r>
    <n v="64"/>
    <s v="Y"/>
    <m/>
    <n v="1064"/>
    <x v="63"/>
    <s v="U14"/>
    <s v="Coed"/>
    <s v="HU"/>
    <x v="3"/>
    <x v="63"/>
  </r>
  <r>
    <n v="65"/>
    <s v="Y"/>
    <m/>
    <n v="1065"/>
    <x v="64"/>
    <s v="U14"/>
    <s v="Coed"/>
    <s v="WA"/>
    <x v="4"/>
    <x v="64"/>
  </r>
  <r>
    <n v="66"/>
    <s v="Y"/>
    <m/>
    <n v="1066"/>
    <x v="65"/>
    <s v="U14G"/>
    <s v="Girls"/>
    <s v="WA"/>
    <x v="4"/>
    <x v="65"/>
  </r>
  <r>
    <n v="67"/>
    <s v="Y"/>
    <n v="1"/>
    <n v="1067"/>
    <x v="66"/>
    <s v="U-7"/>
    <s v="Coed"/>
    <s v="RF"/>
    <x v="5"/>
    <x v="66"/>
  </r>
  <r>
    <n v="68"/>
    <s v="Y"/>
    <n v="2"/>
    <n v="1068"/>
    <x v="67"/>
    <s v="U-7"/>
    <s v="Coed"/>
    <s v="RF"/>
    <x v="5"/>
    <x v="67"/>
  </r>
  <r>
    <n v="69"/>
    <s v="Y"/>
    <n v="3"/>
    <n v="1069"/>
    <x v="68"/>
    <s v="U-7"/>
    <s v="Coed"/>
    <s v="RF"/>
    <x v="5"/>
    <x v="68"/>
  </r>
  <r>
    <n v="70"/>
    <s v="Y"/>
    <n v="4"/>
    <n v="1070"/>
    <x v="69"/>
    <s v="U-7"/>
    <s v="Coed"/>
    <s v="RF"/>
    <x v="5"/>
    <x v="69"/>
  </r>
  <r>
    <n v="71"/>
    <s v="Y"/>
    <n v="2"/>
    <n v="1071"/>
    <x v="70"/>
    <s v="U-8"/>
    <s v="Coed"/>
    <s v="RF"/>
    <x v="5"/>
    <x v="70"/>
  </r>
  <r>
    <n v="72"/>
    <s v="Y"/>
    <n v="4"/>
    <n v="1072"/>
    <x v="71"/>
    <s v="U-8"/>
    <s v="Coed"/>
    <s v="RF"/>
    <x v="5"/>
    <x v="71"/>
  </r>
  <r>
    <n v="73"/>
    <s v="Y"/>
    <n v="1"/>
    <n v="1073"/>
    <x v="72"/>
    <s v="U-8"/>
    <s v="Coed"/>
    <s v="RF"/>
    <x v="5"/>
    <x v="72"/>
  </r>
  <r>
    <n v="74"/>
    <s v="Y"/>
    <n v="2"/>
    <n v="1074"/>
    <x v="73"/>
    <s v="U-8"/>
    <s v="Coed"/>
    <s v="RF"/>
    <x v="5"/>
    <x v="73"/>
  </r>
  <r>
    <n v="75"/>
    <s v="Y"/>
    <n v="3"/>
    <n v="1075"/>
    <x v="74"/>
    <s v="U-8"/>
    <s v="Coed"/>
    <s v="RF"/>
    <x v="5"/>
    <x v="74"/>
  </r>
  <r>
    <n v="76"/>
    <s v="Y"/>
    <n v="4"/>
    <n v="1076"/>
    <x v="75"/>
    <s v="U-8"/>
    <s v="Coed"/>
    <s v="RF"/>
    <x v="5"/>
    <x v="75"/>
  </r>
  <r>
    <n v="77"/>
    <s v="Y"/>
    <n v="3"/>
    <n v="1077"/>
    <x v="76"/>
    <s v="U-9"/>
    <s v="Coed"/>
    <s v="RF"/>
    <x v="5"/>
    <x v="76"/>
  </r>
  <r>
    <n v="78"/>
    <s v="Y"/>
    <n v="1"/>
    <n v="1078"/>
    <x v="77"/>
    <s v="U-9"/>
    <s v="Coed"/>
    <s v="RF"/>
    <x v="5"/>
    <x v="77"/>
  </r>
  <r>
    <n v="79"/>
    <s v="Y"/>
    <n v="2"/>
    <n v="1079"/>
    <x v="78"/>
    <s v="U-9"/>
    <s v="Coed"/>
    <s v="RF"/>
    <x v="5"/>
    <x v="78"/>
  </r>
  <r>
    <n v="80"/>
    <s v="Y"/>
    <n v="3"/>
    <n v="1080"/>
    <x v="79"/>
    <s v="U-9"/>
    <s v="Coed"/>
    <s v="RF"/>
    <x v="5"/>
    <x v="79"/>
  </r>
  <r>
    <n v="81"/>
    <s v="Y"/>
    <m/>
    <n v="1081"/>
    <x v="80"/>
    <s v="U10"/>
    <s v="Coed"/>
    <s v="RF"/>
    <x v="5"/>
    <x v="80"/>
  </r>
  <r>
    <n v="82"/>
    <s v="Y"/>
    <m/>
    <n v="1082"/>
    <x v="81"/>
    <s v="U10"/>
    <s v="Coed"/>
    <s v="RF"/>
    <x v="5"/>
    <x v="81"/>
  </r>
  <r>
    <n v="83"/>
    <s v="Y"/>
    <m/>
    <n v="1083"/>
    <x v="82"/>
    <s v="U10"/>
    <s v="Coed"/>
    <s v="RF"/>
    <x v="5"/>
    <x v="82"/>
  </r>
  <r>
    <n v="84"/>
    <s v="Y"/>
    <n v="1"/>
    <n v="1084"/>
    <x v="83"/>
    <s v="U12"/>
    <s v="Coed"/>
    <s v="RF"/>
    <x v="5"/>
    <x v="83"/>
  </r>
  <r>
    <n v="85"/>
    <s v="Y"/>
    <n v="2"/>
    <n v="1085"/>
    <x v="84"/>
    <s v="U12"/>
    <s v="Coed"/>
    <s v="RF"/>
    <x v="5"/>
    <x v="84"/>
  </r>
  <r>
    <n v="86"/>
    <s v="Y"/>
    <n v="2"/>
    <n v="1086"/>
    <x v="85"/>
    <s v="U12"/>
    <s v="Coed"/>
    <s v="RF"/>
    <x v="5"/>
    <x v="85"/>
  </r>
  <r>
    <n v="87"/>
    <s v="Y"/>
    <m/>
    <n v="1087"/>
    <x v="86"/>
    <s v="U14"/>
    <s v="Coed"/>
    <s v="RF"/>
    <x v="5"/>
    <x v="86"/>
  </r>
  <r>
    <n v="88"/>
    <s v="Y"/>
    <n v="1"/>
    <n v="1088"/>
    <x v="87"/>
    <s v="U-7"/>
    <s v="Coed"/>
    <s v="WB"/>
    <x v="6"/>
    <x v="87"/>
  </r>
  <r>
    <n v="89"/>
    <s v="Y"/>
    <n v="4"/>
    <n v="1089"/>
    <x v="88"/>
    <s v="U-8"/>
    <s v="Coed"/>
    <s v="WB"/>
    <x v="6"/>
    <x v="88"/>
  </r>
  <r>
    <n v="90"/>
    <s v="Y"/>
    <n v="3"/>
    <n v="1090"/>
    <x v="89"/>
    <s v="U-8"/>
    <s v="Coed"/>
    <s v="WB"/>
    <x v="6"/>
    <x v="89"/>
  </r>
  <r>
    <n v="91"/>
    <s v="Y"/>
    <n v="1"/>
    <n v="1091"/>
    <x v="90"/>
    <s v="U-9"/>
    <s v="Coed"/>
    <s v="WB"/>
    <x v="6"/>
    <x v="90"/>
  </r>
  <r>
    <n v="92"/>
    <s v="Y"/>
    <n v="2"/>
    <n v="1092"/>
    <x v="91"/>
    <s v="U12"/>
    <s v="Coed"/>
    <s v="BR"/>
    <x v="7"/>
    <x v="91"/>
  </r>
  <r>
    <n v="93"/>
    <s v="Y"/>
    <m/>
    <n v="1093"/>
    <x v="92"/>
    <s v="U12G"/>
    <s v="Girls"/>
    <s v="BR"/>
    <x v="7"/>
    <x v="92"/>
  </r>
  <r>
    <n v="94"/>
    <s v="Y"/>
    <m/>
    <n v="1094"/>
    <x v="93"/>
    <s v="U14"/>
    <s v="Coed"/>
    <s v="BR"/>
    <x v="7"/>
    <x v="93"/>
  </r>
  <r>
    <n v="95"/>
    <s v="Y"/>
    <n v="2"/>
    <n v="1095"/>
    <x v="94"/>
    <s v="U-7"/>
    <s v="Coed"/>
    <s v="HT"/>
    <x v="8"/>
    <x v="94"/>
  </r>
  <r>
    <n v="96"/>
    <s v="Y"/>
    <n v="3"/>
    <n v="1096"/>
    <x v="95"/>
    <s v="U-7"/>
    <s v="Coed"/>
    <s v="HT"/>
    <x v="8"/>
    <x v="95"/>
  </r>
  <r>
    <n v="97"/>
    <s v="Y"/>
    <n v="4"/>
    <n v="1097"/>
    <x v="96"/>
    <s v="U-7"/>
    <s v="Coed"/>
    <s v="HT"/>
    <x v="8"/>
    <x v="96"/>
  </r>
  <r>
    <n v="98"/>
    <s v="Y"/>
    <n v="1"/>
    <n v="1098"/>
    <x v="97"/>
    <s v="U-7"/>
    <s v="Coed"/>
    <s v="HT"/>
    <x v="8"/>
    <x v="97"/>
  </r>
  <r>
    <n v="99"/>
    <s v="Y"/>
    <n v="2"/>
    <n v="1099"/>
    <x v="98"/>
    <s v="U-7"/>
    <s v="Coed"/>
    <s v="HT"/>
    <x v="8"/>
    <x v="98"/>
  </r>
  <r>
    <n v="100"/>
    <s v="Y"/>
    <n v="3"/>
    <n v="1100"/>
    <x v="99"/>
    <s v="U-7"/>
    <s v="Coed"/>
    <s v="HT"/>
    <x v="8"/>
    <x v="99"/>
  </r>
  <r>
    <n v="101"/>
    <s v="Y"/>
    <n v="1"/>
    <n v="1101"/>
    <x v="100"/>
    <s v="U-8"/>
    <s v="Coed"/>
    <s v="HT"/>
    <x v="8"/>
    <x v="100"/>
  </r>
  <r>
    <n v="102"/>
    <s v="Y"/>
    <n v="3"/>
    <n v="1102"/>
    <x v="101"/>
    <s v="U-8"/>
    <s v="Coed"/>
    <s v="HT"/>
    <x v="8"/>
    <x v="101"/>
  </r>
  <r>
    <n v="103"/>
    <s v="Y"/>
    <n v="1"/>
    <n v="1103"/>
    <x v="102"/>
    <s v="U-8"/>
    <s v="Coed"/>
    <s v="HT"/>
    <x v="8"/>
    <x v="102"/>
  </r>
  <r>
    <n v="104"/>
    <s v="Y"/>
    <n v="2"/>
    <n v="1104"/>
    <x v="103"/>
    <s v="U-8"/>
    <s v="Coed"/>
    <s v="HT"/>
    <x v="8"/>
    <x v="103"/>
  </r>
  <r>
    <n v="105"/>
    <s v="Y"/>
    <n v="4"/>
    <n v="1105"/>
    <x v="104"/>
    <s v="U-8"/>
    <s v="Coed"/>
    <s v="HT"/>
    <x v="8"/>
    <x v="104"/>
  </r>
  <r>
    <n v="106"/>
    <s v="Y"/>
    <n v="2"/>
    <n v="1106"/>
    <x v="105"/>
    <s v="U-9"/>
    <s v="Coed"/>
    <s v="HT"/>
    <x v="8"/>
    <x v="105"/>
  </r>
  <r>
    <n v="107"/>
    <s v="Y"/>
    <n v="3"/>
    <n v="1107"/>
    <x v="106"/>
    <s v="U-9"/>
    <s v="Coed"/>
    <s v="HT"/>
    <x v="8"/>
    <x v="106"/>
  </r>
  <r>
    <n v="108"/>
    <s v="Y"/>
    <n v="1"/>
    <n v="1108"/>
    <x v="107"/>
    <s v="U-9"/>
    <s v="Coed"/>
    <s v="HT"/>
    <x v="8"/>
    <x v="107"/>
  </r>
  <r>
    <n v="109"/>
    <s v="Y"/>
    <n v="2"/>
    <n v="1109"/>
    <x v="108"/>
    <s v="U-9"/>
    <s v="Coed"/>
    <s v="HT"/>
    <x v="8"/>
    <x v="108"/>
  </r>
  <r>
    <n v="110"/>
    <s v="Y"/>
    <m/>
    <n v="1110"/>
    <x v="109"/>
    <s v="U10"/>
    <s v="Coed"/>
    <s v="HT"/>
    <x v="8"/>
    <x v="109"/>
  </r>
  <r>
    <n v="111"/>
    <s v="Y"/>
    <m/>
    <n v="1111"/>
    <x v="110"/>
    <s v="U10"/>
    <s v="Coed"/>
    <s v="HT"/>
    <x v="8"/>
    <x v="110"/>
  </r>
  <r>
    <n v="112"/>
    <s v="Y"/>
    <m/>
    <n v="1112"/>
    <x v="111"/>
    <s v="U10"/>
    <s v="Coed"/>
    <s v="HT"/>
    <x v="8"/>
    <x v="111"/>
  </r>
  <r>
    <n v="113"/>
    <s v="Y"/>
    <m/>
    <n v="1113"/>
    <x v="112"/>
    <s v="U10G"/>
    <s v="Girls"/>
    <s v="HT"/>
    <x v="8"/>
    <x v="112"/>
  </r>
  <r>
    <n v="114"/>
    <s v="Y"/>
    <m/>
    <n v="1114"/>
    <x v="113"/>
    <s v="U10G"/>
    <s v="Girls"/>
    <s v="HT"/>
    <x v="8"/>
    <x v="113"/>
  </r>
  <r>
    <n v="115"/>
    <s v="Y"/>
    <m/>
    <n v="1115"/>
    <x v="114"/>
    <s v="U10G"/>
    <s v="Girls"/>
    <s v="HT"/>
    <x v="8"/>
    <x v="114"/>
  </r>
  <r>
    <n v="116"/>
    <s v="Y"/>
    <n v="1"/>
    <n v="1116"/>
    <x v="115"/>
    <s v="U12"/>
    <s v="Coed"/>
    <s v="HT"/>
    <x v="8"/>
    <x v="115"/>
  </r>
  <r>
    <n v="117"/>
    <s v="Y"/>
    <n v="2"/>
    <n v="1117"/>
    <x v="116"/>
    <s v="U12"/>
    <s v="Coed"/>
    <s v="HT"/>
    <x v="8"/>
    <x v="116"/>
  </r>
  <r>
    <n v="118"/>
    <s v="Y"/>
    <n v="1"/>
    <n v="1118"/>
    <x v="117"/>
    <s v="U12"/>
    <s v="Coed"/>
    <s v="HT"/>
    <x v="8"/>
    <x v="117"/>
  </r>
  <r>
    <n v="119"/>
    <s v="Y"/>
    <m/>
    <n v="1119"/>
    <x v="118"/>
    <s v="U12G"/>
    <s v="Girls"/>
    <s v="HT"/>
    <x v="8"/>
    <x v="118"/>
  </r>
  <r>
    <n v="120"/>
    <s v="Y"/>
    <m/>
    <n v="1120"/>
    <x v="119"/>
    <s v="U12G"/>
    <s v="Girls"/>
    <s v="HT"/>
    <x v="8"/>
    <x v="119"/>
  </r>
  <r>
    <n v="121"/>
    <s v="Y"/>
    <m/>
    <n v="1121"/>
    <x v="120"/>
    <s v="U14"/>
    <s v="Coed"/>
    <s v="HT"/>
    <x v="8"/>
    <x v="120"/>
  </r>
  <r>
    <n v="122"/>
    <s v="Y"/>
    <m/>
    <n v="1122"/>
    <x v="121"/>
    <s v="U14"/>
    <s v="Coed"/>
    <s v="HT"/>
    <x v="8"/>
    <x v="121"/>
  </r>
  <r>
    <n v="123"/>
    <s v="Y"/>
    <m/>
    <n v="1123"/>
    <x v="122"/>
    <s v="U14G"/>
    <s v="Girls"/>
    <s v="HT"/>
    <x v="8"/>
    <x v="122"/>
  </r>
  <r>
    <n v="124"/>
    <s v="Y"/>
    <m/>
    <n v="1124"/>
    <x v="123"/>
    <s v="U14G"/>
    <s v="Girls"/>
    <s v="HT"/>
    <x v="8"/>
    <x v="123"/>
  </r>
  <r>
    <n v="125"/>
    <s v="Y"/>
    <n v="4"/>
    <n v="1125"/>
    <x v="124"/>
    <s v="U-7"/>
    <s v="Coed"/>
    <s v="ER"/>
    <x v="9"/>
    <x v="124"/>
  </r>
  <r>
    <n v="126"/>
    <s v="Y"/>
    <n v="1"/>
    <n v="1126"/>
    <x v="125"/>
    <s v="U-7"/>
    <s v="Coed"/>
    <s v="ER"/>
    <x v="9"/>
    <x v="125"/>
  </r>
  <r>
    <n v="127"/>
    <s v="Y"/>
    <n v="2"/>
    <n v="1127"/>
    <x v="126"/>
    <s v="U-8"/>
    <s v="Coed"/>
    <s v="ER"/>
    <x v="9"/>
    <x v="126"/>
  </r>
  <r>
    <n v="128"/>
    <s v="Y"/>
    <n v="4"/>
    <n v="1128"/>
    <x v="127"/>
    <s v="U-8"/>
    <s v="Coed"/>
    <s v="ER"/>
    <x v="9"/>
    <x v="127"/>
  </r>
  <r>
    <n v="129"/>
    <s v="Y"/>
    <n v="3"/>
    <n v="1129"/>
    <x v="128"/>
    <s v="U-9"/>
    <s v="Coed"/>
    <s v="ER"/>
    <x v="9"/>
    <x v="128"/>
  </r>
  <r>
    <n v="130"/>
    <s v="Y"/>
    <m/>
    <n v="1130"/>
    <x v="129"/>
    <s v="U10"/>
    <s v="Coed"/>
    <s v="ER"/>
    <x v="9"/>
    <x v="129"/>
  </r>
  <r>
    <n v="131"/>
    <s v="Y"/>
    <n v="1"/>
    <n v="1131"/>
    <x v="130"/>
    <s v="U12"/>
    <s v="Coed"/>
    <s v="ER"/>
    <x v="9"/>
    <x v="130"/>
  </r>
  <r>
    <n v="132"/>
    <s v="Y"/>
    <m/>
    <n v="1132"/>
    <x v="131"/>
    <s v="U12G"/>
    <s v="Girls"/>
    <s v="ER"/>
    <x v="9"/>
    <x v="131"/>
  </r>
  <r>
    <n v="133"/>
    <s v="Y"/>
    <m/>
    <n v="1133"/>
    <x v="132"/>
    <s v="U14"/>
    <s v="Coed"/>
    <s v="ER"/>
    <x v="9"/>
    <x v="132"/>
  </r>
  <r>
    <n v="134"/>
    <s v="Y"/>
    <n v="2"/>
    <n v="1134"/>
    <x v="133"/>
    <s v="U-7"/>
    <s v="Coed"/>
    <s v="KW"/>
    <x v="10"/>
    <x v="133"/>
  </r>
  <r>
    <n v="135"/>
    <s v="Y"/>
    <n v="3"/>
    <n v="1135"/>
    <x v="134"/>
    <s v="U-7"/>
    <s v="Coed"/>
    <s v="KW"/>
    <x v="10"/>
    <x v="134"/>
  </r>
  <r>
    <n v="136"/>
    <s v="Y"/>
    <n v="4"/>
    <n v="1136"/>
    <x v="135"/>
    <s v="U-7"/>
    <s v="Coed"/>
    <s v="KW"/>
    <x v="10"/>
    <x v="135"/>
  </r>
  <r>
    <n v="137"/>
    <s v="Y"/>
    <n v="1"/>
    <n v="1137"/>
    <x v="136"/>
    <s v="U-7"/>
    <s v="Coed"/>
    <s v="KW"/>
    <x v="10"/>
    <x v="136"/>
  </r>
  <r>
    <n v="138"/>
    <s v="Y"/>
    <n v="1"/>
    <n v="1138"/>
    <x v="137"/>
    <s v="U-8"/>
    <s v="Coed"/>
    <s v="KW"/>
    <x v="10"/>
    <x v="137"/>
  </r>
  <r>
    <n v="139"/>
    <s v="Y"/>
    <n v="1"/>
    <n v="1139"/>
    <x v="138"/>
    <s v="U-8"/>
    <s v="Coed"/>
    <s v="KW"/>
    <x v="10"/>
    <x v="138"/>
  </r>
  <r>
    <n v="140"/>
    <s v="Y"/>
    <n v="3"/>
    <n v="1140"/>
    <x v="139"/>
    <s v="U-8"/>
    <s v="Coed"/>
    <s v="KW"/>
    <x v="10"/>
    <x v="139"/>
  </r>
  <r>
    <n v="141"/>
    <s v="Y"/>
    <n v="2"/>
    <n v="1141"/>
    <x v="140"/>
    <s v="U-8"/>
    <s v="Coed"/>
    <s v="KW"/>
    <x v="10"/>
    <x v="140"/>
  </r>
  <r>
    <n v="142"/>
    <s v="Y"/>
    <n v="2"/>
    <n v="1142"/>
    <x v="141"/>
    <s v="U-8"/>
    <s v="Coed"/>
    <s v="KW"/>
    <x v="10"/>
    <x v="141"/>
  </r>
  <r>
    <n v="143"/>
    <s v="Y"/>
    <n v="4"/>
    <n v="1143"/>
    <x v="142"/>
    <s v="U-8"/>
    <s v="Coed"/>
    <s v="KW"/>
    <x v="10"/>
    <x v="142"/>
  </r>
  <r>
    <n v="144"/>
    <s v="Y"/>
    <n v="1"/>
    <n v="1144"/>
    <x v="143"/>
    <s v="U-9"/>
    <s v="Coed"/>
    <s v="KW"/>
    <x v="10"/>
    <x v="143"/>
  </r>
  <r>
    <n v="145"/>
    <s v="Y"/>
    <n v="2"/>
    <n v="1145"/>
    <x v="144"/>
    <s v="U-9"/>
    <s v="Coed"/>
    <s v="KW"/>
    <x v="10"/>
    <x v="144"/>
  </r>
  <r>
    <n v="146"/>
    <s v="Y"/>
    <n v="3"/>
    <n v="1146"/>
    <x v="145"/>
    <s v="U-9"/>
    <s v="Coed"/>
    <s v="KW"/>
    <x v="10"/>
    <x v="145"/>
  </r>
  <r>
    <n v="147"/>
    <s v="Y"/>
    <m/>
    <n v="1147"/>
    <x v="146"/>
    <s v="U10"/>
    <s v="Coed"/>
    <s v="KW"/>
    <x v="10"/>
    <x v="146"/>
  </r>
  <r>
    <n v="148"/>
    <s v="Y"/>
    <m/>
    <n v="1148"/>
    <x v="147"/>
    <s v="U10"/>
    <s v="Coed"/>
    <s v="KW"/>
    <x v="10"/>
    <x v="147"/>
  </r>
  <r>
    <n v="149"/>
    <s v="Y"/>
    <m/>
    <n v="1149"/>
    <x v="148"/>
    <s v="U10"/>
    <s v="Coed"/>
    <s v="KW"/>
    <x v="10"/>
    <x v="148"/>
  </r>
  <r>
    <n v="150"/>
    <s v="Y"/>
    <n v="1"/>
    <n v="1150"/>
    <x v="149"/>
    <s v="U12"/>
    <s v="Coed"/>
    <s v="KW"/>
    <x v="10"/>
    <x v="149"/>
  </r>
  <r>
    <n v="151"/>
    <s v="Y"/>
    <n v="2"/>
    <n v="1151"/>
    <x v="150"/>
    <s v="U12"/>
    <s v="Coed"/>
    <s v="KW"/>
    <x v="10"/>
    <x v="150"/>
  </r>
  <r>
    <n v="152"/>
    <s v="Y"/>
    <m/>
    <n v="1152"/>
    <x v="151"/>
    <s v="U12G"/>
    <s v="Girls"/>
    <s v="KW"/>
    <x v="10"/>
    <x v="151"/>
  </r>
  <r>
    <n v="153"/>
    <s v="Y"/>
    <m/>
    <n v="1153"/>
    <x v="152"/>
    <s v="U12G"/>
    <s v="Girls"/>
    <s v="KW"/>
    <x v="10"/>
    <x v="152"/>
  </r>
  <r>
    <n v="154"/>
    <s v="Y"/>
    <m/>
    <n v="1154"/>
    <x v="153"/>
    <s v="U14"/>
    <s v="Coed"/>
    <s v="KW"/>
    <x v="10"/>
    <x v="153"/>
  </r>
  <r>
    <n v="155"/>
    <s v="Y"/>
    <m/>
    <n v="1155"/>
    <x v="154"/>
    <s v="U14G"/>
    <s v="Girls"/>
    <s v="KW"/>
    <x v="10"/>
    <x v="154"/>
  </r>
  <r>
    <n v="156"/>
    <s v="Y"/>
    <m/>
    <n v="1156"/>
    <x v="155"/>
    <s v="U14G"/>
    <s v="Girls"/>
    <s v="KW"/>
    <x v="10"/>
    <x v="155"/>
  </r>
  <r>
    <n v="157"/>
    <s v="Y"/>
    <m/>
    <n v="1157"/>
    <x v="156"/>
    <s v="U14G"/>
    <s v="Girls"/>
    <s v="RL"/>
    <x v="11"/>
    <x v="156"/>
  </r>
  <r>
    <m/>
    <m/>
    <m/>
    <m/>
    <x v="157"/>
    <m/>
    <m/>
    <m/>
    <x v="12"/>
    <x v="15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">
  <r>
    <n v="1"/>
    <x v="0"/>
    <s v="B"/>
    <n v="1001"/>
    <s v="SL1001"/>
    <x v="0"/>
    <s v="Coed"/>
    <s v="SL"/>
    <x v="0"/>
    <s v="U-7 SL Earthquakes"/>
    <s v="Earthquakes"/>
    <s v="Andy Kempf"/>
    <s v="262-705-6344_x0009_"/>
    <s v="andykempf@icloud.com"/>
    <s v="3 Team Coordination - U7 Earthquakes, U9 Tigers, U12G Lady Owls"/>
  </r>
  <r>
    <n v="2"/>
    <x v="0"/>
    <s v="C"/>
    <n v="1002"/>
    <s v="SL1002"/>
    <x v="0"/>
    <s v="Coed"/>
    <s v="SL"/>
    <x v="0"/>
    <s v="U-7 SL Blizzards"/>
    <s v="Blizzards"/>
    <s v="Andrew Gradisher"/>
    <s v="262-388-1879"/>
    <s v="fishsfd@gmail.com"/>
    <s v="2 Team Coordination - U7 Blizzards &amp; U14G Breeze"/>
  </r>
  <r>
    <n v="3"/>
    <x v="0"/>
    <s v="A"/>
    <n v="1003"/>
    <s v="SL1003"/>
    <x v="0"/>
    <s v="Coed"/>
    <s v="SL"/>
    <x v="0"/>
    <s v="U-7 SL Asteroids"/>
    <s v="Asteroids"/>
    <s v="Chad Bonlender"/>
    <s v="262-409-8745"/>
    <s v="cbonlender@gmail.com"/>
    <m/>
  </r>
  <r>
    <n v="3.5"/>
    <x v="0"/>
    <s v="C"/>
    <n v="1003.5"/>
    <s v="SL1003.5"/>
    <x v="0"/>
    <s v="Coed"/>
    <s v="SL"/>
    <x v="0"/>
    <s v="U-7 SL TBD"/>
    <s v="TBD"/>
    <s v="Brad Schultz"/>
    <s v="262-388-2036"/>
    <s v="brad@gundrumii.com"/>
    <m/>
  </r>
  <r>
    <n v="4"/>
    <x v="0"/>
    <s v="A"/>
    <n v="1004"/>
    <s v="SL1004"/>
    <x v="0"/>
    <s v="Coed"/>
    <s v="SL"/>
    <x v="0"/>
    <s v="U-7 SL Bolts"/>
    <s v="Bolts"/>
    <s v="Eric Tabaska"/>
    <s v="414-416-5186"/>
    <s v="eman53132@gmail.com"/>
    <m/>
  </r>
  <r>
    <n v="5"/>
    <x v="0"/>
    <s v="D"/>
    <n v="1005"/>
    <s v="SL1005"/>
    <x v="0"/>
    <s v="Coed"/>
    <s v="SL"/>
    <x v="0"/>
    <s v="U-7 SL Cyclones"/>
    <s v="Cyclones"/>
    <s v="Ryan Schmitt"/>
    <s v="262-573-9679"/>
    <s v="ryansarahschmitt@gmail.com"/>
    <m/>
  </r>
  <r>
    <n v="6"/>
    <x v="0"/>
    <s v="B"/>
    <n v="1006"/>
    <s v="SL1006"/>
    <x v="0"/>
    <s v="Coed"/>
    <s v="SL"/>
    <x v="0"/>
    <s v="U-7 SL Hurricanes"/>
    <s v="Hurricanes"/>
    <s v="Kale Wenzel"/>
    <s v="262-891-2731"/>
    <s v="Kalewenzel@gmail.com"/>
    <m/>
  </r>
  <r>
    <n v="7"/>
    <x v="0"/>
    <s v="D"/>
    <n v="1007"/>
    <s v="SL1007"/>
    <x v="0"/>
    <s v="Coed"/>
    <s v="SL"/>
    <x v="0"/>
    <s v="U-7 SL Volcanoes"/>
    <s v="Volcanoes"/>
    <s v="Peter Nichols"/>
    <s v="262-617-6831"/>
    <s v="pete@statzrestoration.com"/>
    <m/>
  </r>
  <r>
    <n v="8"/>
    <x v="0"/>
    <s v="B"/>
    <n v="1008"/>
    <s v="SL1008"/>
    <x v="1"/>
    <s v="Coed"/>
    <s v="SL"/>
    <x v="0"/>
    <s v="U-8 SL Cowboys"/>
    <s v="Cowboys"/>
    <s v="Ted Malesevich"/>
    <s v="920-210-5808_x0009_"/>
    <s v="edmundomalesevich@gmail.com"/>
    <s v="2 Team Coordination - U8 Cowboys &amp; U10G Lasers"/>
  </r>
  <r>
    <n v="9"/>
    <x v="0"/>
    <s v="A"/>
    <n v="1009"/>
    <s v="SL1009"/>
    <x v="1"/>
    <s v="Coed"/>
    <s v="SL"/>
    <x v="0"/>
    <s v="U-8 SL Raptors"/>
    <s v="Raptors"/>
    <s v="Kate Steedman"/>
    <s v="608-345-1077_x0009_"/>
    <s v="katy.steedman@gmail.com"/>
    <s v="2 Team Coordination - U8 Raptors &amp; U10 Bolt"/>
  </r>
  <r>
    <n v="9.5"/>
    <x v="0"/>
    <s v="D"/>
    <n v="1009.5"/>
    <s v="SL1009.5"/>
    <x v="1"/>
    <s v="Coed"/>
    <s v="SL"/>
    <x v="0"/>
    <s v="U-8 SL TBD"/>
    <s v="TBD"/>
    <s v="Nathaniel Becker"/>
    <s v="262-224-3110"/>
    <s v="dcsbecker@hotmail.com"/>
    <m/>
  </r>
  <r>
    <n v="10"/>
    <x v="0"/>
    <s v="C"/>
    <n v="1010"/>
    <s v="SL1010"/>
    <x v="1"/>
    <s v="Coed"/>
    <s v="SL"/>
    <x v="0"/>
    <s v="U-8 SL Bulldogs"/>
    <s v="Bulldogs"/>
    <s v="Angie Spaeth"/>
    <s v="262-483-4312"/>
    <s v="amlenny10@gmail.com"/>
    <m/>
  </r>
  <r>
    <n v="11"/>
    <x v="0"/>
    <s v="A"/>
    <n v="1011"/>
    <s v="SL1011"/>
    <x v="1"/>
    <s v="Coed"/>
    <s v="SL"/>
    <x v="0"/>
    <s v="U-8 SL Eagles"/>
    <s v="Eagles"/>
    <s v="Justin Schwartz"/>
    <s v="262-490-2907"/>
    <s v="Justin.Schwartz@harken.com"/>
    <m/>
  </r>
  <r>
    <n v="12"/>
    <x v="0"/>
    <s v="C"/>
    <n v="1012"/>
    <s v="SL1012"/>
    <x v="1"/>
    <s v="Coed"/>
    <s v="SL"/>
    <x v="0"/>
    <s v="U-8 SL Flames"/>
    <s v="Flames"/>
    <s v="Matthew Schmitz"/>
    <s v="608-658-5156"/>
    <s v="schmitz.matthew@gmail.com"/>
    <m/>
  </r>
  <r>
    <n v="13"/>
    <x v="0"/>
    <s v="B"/>
    <n v="1013"/>
    <s v="SL1013"/>
    <x v="1"/>
    <s v="Coed"/>
    <s v="SL"/>
    <x v="0"/>
    <s v="U-8 SL Jaguars"/>
    <s v="Jaguars"/>
    <s v="Kayla Crawford"/>
    <s v="407-473-5242"/>
    <s v="herecomesthesun3@yahoo.com"/>
    <m/>
  </r>
  <r>
    <n v="14"/>
    <x v="0"/>
    <s v="B"/>
    <n v="1014"/>
    <s v="SL1014"/>
    <x v="2"/>
    <s v="Coed"/>
    <s v="SL"/>
    <x v="0"/>
    <s v="U-9 SL Tigers"/>
    <s v="Tigers"/>
    <s v="David Zukowski"/>
    <s v="414-324-9256_x0009_"/>
    <s v="bevndave@outlook.com"/>
    <s v="3 Team Coordination - U7 Earthquakes, U9 Tigers, U12G Lady Owls"/>
  </r>
  <r>
    <n v="15"/>
    <x v="0"/>
    <s v="A"/>
    <n v="1015"/>
    <s v="SL1015"/>
    <x v="2"/>
    <s v="Coed"/>
    <s v="SL"/>
    <x v="0"/>
    <s v="U-9 SL Knights"/>
    <s v="Knights"/>
    <s v="Stephanie Peters"/>
    <s v="262-707-6029"/>
    <s v="smpeters414@gmail.com"/>
    <s v="2 Team Coordination - U9 Knights &amp; U12G Royals"/>
  </r>
  <r>
    <n v="16"/>
    <x v="0"/>
    <s v="B"/>
    <n v="1016"/>
    <s v="SL1016"/>
    <x v="2"/>
    <s v="Coed"/>
    <s v="SL"/>
    <x v="0"/>
    <s v="U-9 SL Arsenal"/>
    <s v="Arsenal"/>
    <s v="Brian Kiley"/>
    <s v="262-224-1796"/>
    <s v="bnkiley@gmail.com"/>
    <s v="2 Team Coordination - U9 Arsenal &amp; U10 Union_x000a_Date: U9 Arsenals no games May 4th or May 5th"/>
  </r>
  <r>
    <n v="17"/>
    <x v="0"/>
    <s v="B"/>
    <n v="1017"/>
    <s v="SL1017"/>
    <x v="2"/>
    <s v="Coed"/>
    <s v="SL"/>
    <x v="0"/>
    <s v="U-9 SL Bears"/>
    <s v="Bears"/>
    <s v="James Morrow"/>
    <s v="414-426-6515"/>
    <s v="jamesmorrow411@gmail.com"/>
    <m/>
  </r>
  <r>
    <n v="18"/>
    <x v="0"/>
    <s v="B"/>
    <n v="1018"/>
    <s v="SL1018"/>
    <x v="2"/>
    <s v="Coed"/>
    <s v="SL"/>
    <x v="0"/>
    <s v="U-9 SL Chargers"/>
    <s v="Chargers"/>
    <s v="Lauren Leunig"/>
    <s v="920-579-2464"/>
    <s v="laurenwolf09@gmail.com"/>
    <m/>
  </r>
  <r>
    <n v="19"/>
    <x v="0"/>
    <s v="C"/>
    <n v="1019"/>
    <s v="SL1019"/>
    <x v="2"/>
    <s v="Coed"/>
    <s v="SL"/>
    <x v="0"/>
    <s v="U-9 SL Rangers"/>
    <s v="Rangers"/>
    <s v="Jason Holz"/>
    <s v="262-308-6964"/>
    <s v="jaholz001@yahoo.com"/>
    <m/>
  </r>
  <r>
    <n v="20"/>
    <x v="0"/>
    <s v="B"/>
    <n v="1020"/>
    <s v="SL1020"/>
    <x v="3"/>
    <s v="Coed"/>
    <s v="SL"/>
    <x v="0"/>
    <s v="U10 SL Bolt"/>
    <s v="Bolt"/>
    <s v="Ryan Peters"/>
    <s v="262-366-9074"/>
    <s v="rmpeters135@gmail.com"/>
    <s v="2 Team Coordination - U8 Raptors &amp; U10 Bolt_x000a_Date: May 4th is Prom so our older refs will not be available so we would prefer as many away games as possible for U10, U12 and U14. "/>
  </r>
  <r>
    <n v="21"/>
    <x v="0"/>
    <s v="A"/>
    <n v="1021"/>
    <s v="SL1021"/>
    <x v="3"/>
    <s v="Coed"/>
    <s v="SL"/>
    <x v="0"/>
    <s v="U10 SL Union"/>
    <s v="Union"/>
    <s v="Brian Kiley"/>
    <s v="262-224-1796_x0009_"/>
    <s v="bnkiley@gmail.com"/>
    <s v="2 Team Coordination - U9 Arsenal &amp; U10 Union_x000a_Date: U10 Union no games May 4th or 5th_x000a_Date: May 4th is Prom so our older refs will not be available so we would prefer as many away games as possible for U10, U12 and U14. "/>
  </r>
  <r>
    <n v="21.5"/>
    <x v="0"/>
    <s v="B"/>
    <n v="1021.5"/>
    <s v="SL1021.5"/>
    <x v="3"/>
    <s v="Coed"/>
    <s v="SL"/>
    <x v="0"/>
    <s v="U10 SL TBD"/>
    <s v="TBD"/>
    <s v="Kyle Rate"/>
    <s v="262-224-4265"/>
    <s v="kylerate@hotmail.com"/>
    <s v="Date: May 4th is Prom so our older refs will not be available so we would prefer as many away games as possible for U10, U12 and U14. "/>
  </r>
  <r>
    <n v="22"/>
    <x v="0"/>
    <s v="A"/>
    <n v="1022"/>
    <s v="SL1022"/>
    <x v="4"/>
    <s v="Girls"/>
    <s v="SL"/>
    <x v="0"/>
    <s v="U10G SL Lasers"/>
    <s v="Lasers"/>
    <s v="Matt Haldemann"/>
    <s v="920-728-0809"/>
    <s v="haldy44@hotmail.com"/>
    <s v="2 Team Coordination - U8 Cowboys &amp; U10G Lasers_x000a_Date: May 4th is Prom so our older refs will not be available so we would prefer as many away games as possible for U10, U12 and U14. "/>
  </r>
  <r>
    <n v="23"/>
    <x v="0"/>
    <s v="A"/>
    <n v="1023"/>
    <s v="SL1023"/>
    <x v="4"/>
    <s v="Girls"/>
    <s v="SL"/>
    <x v="0"/>
    <s v="U10G SL Bobcats"/>
    <s v="Bobcats"/>
    <s v="Jason Wescher"/>
    <s v="262-388-1496"/>
    <s v="unesco007@gmail.com"/>
    <s v="Date: May 4th is Prom so our older refs will not be available so we would prefer as many away games as possible for U10, U12 and U14. "/>
  </r>
  <r>
    <n v="24"/>
    <x v="0"/>
    <s v="C"/>
    <n v="1024"/>
    <s v="SL1024"/>
    <x v="5"/>
    <s v="Coed"/>
    <s v="SL"/>
    <x v="0"/>
    <s v="U12 SL Warriors"/>
    <s v="Warriors"/>
    <s v="Aaron Schmidt"/>
    <s v="262-305-0258"/>
    <s v="aschmidty76@gmail.com"/>
    <s v="Date: May 4th is Prom so our older refs will not be available so we would prefer as many away games as possible for U10, U12 and U14. "/>
  </r>
  <r>
    <n v="25"/>
    <x v="0"/>
    <s v="B"/>
    <n v="1025"/>
    <s v="SL1025"/>
    <x v="5"/>
    <s v="Coed"/>
    <s v="SL"/>
    <x v="0"/>
    <s v="U12 SL Wolves"/>
    <s v="Wolves"/>
    <s v="Matt Haizel"/>
    <s v="262-707-1017"/>
    <s v="haizelusaf@gmail.com"/>
    <s v="Date: May 4th is Prom so our older refs will not be available so we would prefer as many away games as possible for U10, U12 and U14. "/>
  </r>
  <r>
    <n v="26"/>
    <x v="0"/>
    <s v="A"/>
    <n v="1026"/>
    <s v="SL1026"/>
    <x v="6"/>
    <s v="Girls"/>
    <s v="SL"/>
    <x v="0"/>
    <s v="U12G SL Lady Owls"/>
    <s v="Lady Owls"/>
    <s v="David Zukowski"/>
    <s v="414-324-9256_x0009_"/>
    <s v="bevndave@outlook.com"/>
    <s v="3 Team Coordination - U7 Earthquakes, U9 Tigers, U12G Lady Owls_x000a_Date: May 4th is Prom so our older refs will not be available so we would prefer as many away games as possible for U10, U12 and U14. "/>
  </r>
  <r>
    <n v="27"/>
    <x v="0"/>
    <s v="B"/>
    <n v="1027"/>
    <s v="SL1027"/>
    <x v="6"/>
    <s v="Girls"/>
    <s v="SL"/>
    <x v="0"/>
    <s v="U12G SL Royals"/>
    <s v="Royals"/>
    <s v="Gabe Kempf"/>
    <s v="262-339-0252"/>
    <s v="gabekempfwi@gmail.com"/>
    <s v="2 Team Coordination - U9 Knights &amp; U12G Royals_x000a_Date: May 4th is Prom so our older refs will not be available so we would prefer as many away games as possible for U10, U12 and U14. "/>
  </r>
  <r>
    <n v="28"/>
    <x v="0"/>
    <s v="A"/>
    <n v="1028"/>
    <s v="SL1028"/>
    <x v="6"/>
    <s v="Girls"/>
    <s v="SL"/>
    <x v="0"/>
    <s v="U12G SL Crush"/>
    <s v="Crush"/>
    <s v="Rob Scarseth"/>
    <s v="262-685-7689"/>
    <s v="rscars@sbcglobal.net"/>
    <s v="Date: U12G Crush no game 5/4 or 5/5. _x000a_Date: May 4th is Prom so our older refs will not be available so we would prefer as many away games as possible for U10, U12 and U14. "/>
  </r>
  <r>
    <n v="29"/>
    <x v="0"/>
    <s v="B"/>
    <n v="1029"/>
    <s v="SL1029"/>
    <x v="7"/>
    <s v="Coed"/>
    <s v="SL"/>
    <x v="0"/>
    <s v="U14 SL Vipers"/>
    <s v="Vipers"/>
    <s v="Daniel Ritger"/>
    <s v="262-707-5867"/>
    <s v="daniel.ktsi@outlook.com"/>
    <s v="Date: May 4th is Prom so our older refs will not be available so we would prefer as many away games as possible for U10, U12 and U14. "/>
  </r>
  <r>
    <n v="30"/>
    <x v="0"/>
    <s v="A"/>
    <n v="1030"/>
    <s v="SL1030"/>
    <x v="8"/>
    <s v="Girls"/>
    <s v="SL"/>
    <x v="0"/>
    <s v="U14G SL Breeze"/>
    <s v="Breeze"/>
    <s v="John Haas"/>
    <s v="262-617-7004"/>
    <s v="jxhaas@yahoo.com"/>
    <s v="2 Team Coordination - U7 Blizzards &amp; U14G Breeze_x000a_Date: May 4th is Prom so our older refs will not be available so we would prefer as many away games as possible for U10, U12 and U14. "/>
  </r>
  <r>
    <n v="31"/>
    <x v="0"/>
    <s v="C"/>
    <n v="1031"/>
    <s v="JU1031"/>
    <x v="0"/>
    <s v="Coed"/>
    <s v="JU"/>
    <x v="1"/>
    <s v="U-7 JU Rage"/>
    <s v="Rage"/>
    <s v="Kevin Klueger"/>
    <s v="920-960-0192"/>
    <s v="klueger@dodgeland.k12.wi.us"/>
    <s v="2 Team Coordination - U7 Rage &amp; U8 Rage"/>
  </r>
  <r>
    <n v="32"/>
    <x v="0"/>
    <s v="B"/>
    <n v="1032"/>
    <s v="JU1032"/>
    <x v="1"/>
    <s v="Coed"/>
    <s v="JU"/>
    <x v="1"/>
    <s v="U-8 JU Rage"/>
    <s v="Rage"/>
    <s v="Kevin Klueger"/>
    <s v="920-960-0192"/>
    <s v="klueger@dodgeland.k12.wi.us"/>
    <s v="2 Team Coordination - U7 Rage &amp; U8 Rage_x000a_2 Team Coordination - U8 Rage &amp; U12 Rage"/>
  </r>
  <r>
    <n v="33"/>
    <x v="0"/>
    <s v="C"/>
    <n v="1033"/>
    <s v="JU1033"/>
    <x v="2"/>
    <s v="Coed"/>
    <s v="JU"/>
    <x v="1"/>
    <s v="U-9 JU Rage"/>
    <s v="Rage"/>
    <s v="Jenny Wolter"/>
    <s v="262-224-3482"/>
    <s v="jenwolter@hotmail.com"/>
    <m/>
  </r>
  <r>
    <n v="34"/>
    <x v="0"/>
    <s v="B"/>
    <n v="1034"/>
    <s v="JU1034"/>
    <x v="3"/>
    <s v="Coed"/>
    <s v="JU"/>
    <x v="1"/>
    <s v="U10 JU Rage"/>
    <s v="Rage"/>
    <s v="Alexix Garcia"/>
    <s v="920-382-3129"/>
    <s v="alexis.garcia.boss51@gmail.com "/>
    <m/>
  </r>
  <r>
    <n v="35"/>
    <x v="0"/>
    <s v="A"/>
    <n v="1035"/>
    <s v="JU1035"/>
    <x v="5"/>
    <s v="Coed"/>
    <s v="JU"/>
    <x v="1"/>
    <s v="U12 JU Rage"/>
    <s v="Rage"/>
    <s v="Kevin Klueger"/>
    <s v="920-960-0192"/>
    <s v="klueger@dodgeland.k12.wi.us"/>
    <s v="2 Team Coordination - U8 Rage &amp; U12 Rage"/>
  </r>
  <r>
    <n v="36"/>
    <x v="0"/>
    <s v="B"/>
    <n v="1036"/>
    <s v="JK1036"/>
    <x v="0"/>
    <s v="Coed"/>
    <s v="JK"/>
    <x v="2"/>
    <s v="U-7 JK Gunners"/>
    <s v="Gunners"/>
    <s v="Kelsey Maciejewski"/>
    <s v="262-305-3048"/>
    <s v="kmacks27@outlook.com"/>
    <m/>
  </r>
  <r>
    <n v="37"/>
    <x v="0"/>
    <s v="C"/>
    <n v="1037"/>
    <s v="JK1037"/>
    <x v="0"/>
    <s v="Coed"/>
    <s v="JK"/>
    <x v="2"/>
    <s v="U-7 JK Spurs"/>
    <s v="Spurs"/>
    <s v="Ally Chesak"/>
    <m/>
    <s v="allysonchesak@gmail.com"/>
    <m/>
  </r>
  <r>
    <n v="38"/>
    <x v="0"/>
    <s v="B"/>
    <n v="1038"/>
    <s v="JK1038"/>
    <x v="0"/>
    <s v="Coed"/>
    <s v="JK"/>
    <x v="2"/>
    <s v="U-7 JK The Reds"/>
    <s v="The Reds"/>
    <s v="Ben Ludy"/>
    <m/>
    <s v="benludy@gmail.com"/>
    <m/>
  </r>
  <r>
    <n v="39"/>
    <x v="0"/>
    <s v="D"/>
    <n v="1039"/>
    <s v="JK1039"/>
    <x v="0"/>
    <s v="Coed"/>
    <s v="JK"/>
    <x v="2"/>
    <s v="U-7 JK The Sky Blues"/>
    <s v="The Sky Blues"/>
    <s v="Josh Boeldt"/>
    <m/>
    <s v="joshua.boeldt@gmail.com"/>
    <m/>
  </r>
  <r>
    <n v="40"/>
    <x v="0"/>
    <s v="A"/>
    <n v="1040"/>
    <s v="JK1040"/>
    <x v="1"/>
    <s v="Coed"/>
    <s v="JK"/>
    <x v="2"/>
    <s v="U-8 JK Adrenaline"/>
    <s v="Adrenaline"/>
    <s v="Steven Samuel"/>
    <m/>
    <s v="sds5617@gmail.com"/>
    <m/>
  </r>
  <r>
    <n v="41"/>
    <x v="0"/>
    <s v="C"/>
    <n v="1041"/>
    <s v="JK1041"/>
    <x v="1"/>
    <s v="Coed"/>
    <s v="JK"/>
    <x v="2"/>
    <s v="U-8 JK Avengers"/>
    <s v="Avengers"/>
    <s v="Jon Rome"/>
    <m/>
    <s v="jrome2020@gmail.com"/>
    <m/>
  </r>
  <r>
    <n v="42"/>
    <x v="0"/>
    <s v="B"/>
    <n v="1042"/>
    <s v="JK1042"/>
    <x v="1"/>
    <s v="Coed"/>
    <s v="JK"/>
    <x v="2"/>
    <s v="U-8 JK Lightning "/>
    <s v="Lightning "/>
    <s v="Stephen Bilotta"/>
    <m/>
    <s v="bilottastephen@gmail.com"/>
    <m/>
  </r>
  <r>
    <n v="42.5"/>
    <x v="0"/>
    <s v="E"/>
    <n v="1042.5"/>
    <s v="JK1042.5"/>
    <x v="1"/>
    <s v="Coed"/>
    <s v="JK"/>
    <x v="2"/>
    <s v="U-8 JK Avalanche"/>
    <s v="Avalanche"/>
    <s v="TBD"/>
    <m/>
    <m/>
    <m/>
  </r>
  <r>
    <n v="43"/>
    <x v="0"/>
    <s v="A"/>
    <n v="1043"/>
    <s v="JK1043"/>
    <x v="1"/>
    <s v="Coed"/>
    <s v="JK"/>
    <x v="2"/>
    <s v="U-8 JK Rattlesnakes "/>
    <s v="Rattlesnakes "/>
    <s v="Brian Kikkert"/>
    <m/>
    <s v="brian.kikkert@gmail.com"/>
    <m/>
  </r>
  <r>
    <n v="44"/>
    <x v="0"/>
    <s v="B"/>
    <n v="1044"/>
    <s v="JK1044"/>
    <x v="2"/>
    <s v="Coed"/>
    <s v="JK"/>
    <x v="2"/>
    <s v="U-9 JK Black Widows"/>
    <s v="Black Widows"/>
    <s v="Ryan Klemann"/>
    <m/>
    <s v="r0529@sbcglobal.net"/>
    <m/>
  </r>
  <r>
    <n v="45"/>
    <x v="0"/>
    <s v="A"/>
    <n v="1045"/>
    <s v="JK1045"/>
    <x v="2"/>
    <s v="Coed"/>
    <s v="JK"/>
    <x v="2"/>
    <s v="U-9 JK Galaxy"/>
    <s v="Galaxy"/>
    <s v="Joe Greefkes"/>
    <m/>
    <s v="joe.greefkes@kmlhs.org"/>
    <m/>
  </r>
  <r>
    <n v="46"/>
    <x v="0"/>
    <s v="B"/>
    <n v="1046"/>
    <s v="JK1046"/>
    <x v="2"/>
    <s v="Coed"/>
    <s v="JK"/>
    <x v="2"/>
    <s v="U-9 JK Tarantulas "/>
    <s v="Tarantulas "/>
    <s v="Aaron Trimmer"/>
    <m/>
    <s v="ajtrimmer238@gmail.com"/>
    <m/>
  </r>
  <r>
    <n v="47"/>
    <x v="0"/>
    <s v="B"/>
    <n v="1047"/>
    <s v="JK1047"/>
    <x v="3"/>
    <s v="Coed"/>
    <s v="JK"/>
    <x v="2"/>
    <s v="U10 JK Eliminators"/>
    <s v="Eliminators"/>
    <s v="Keith McNamee"/>
    <m/>
    <s v="kmcnamee@clcbuild.com"/>
    <m/>
  </r>
  <r>
    <n v="48"/>
    <x v="0"/>
    <s v="A"/>
    <n v="1048"/>
    <s v="JK1048"/>
    <x v="5"/>
    <s v="Coed"/>
    <s v="JK"/>
    <x v="2"/>
    <s v="U12 JK Leopards"/>
    <s v="Leopards"/>
    <s v="Luke Love"/>
    <m/>
    <s v="markandlusha@gmail.com"/>
    <m/>
  </r>
  <r>
    <n v="49"/>
    <x v="0"/>
    <s v="C"/>
    <n v="1049"/>
    <s v="JK1049"/>
    <x v="5"/>
    <s v="Coed"/>
    <s v="JK"/>
    <x v="2"/>
    <s v="U12 JK Panthers"/>
    <s v="Panthers"/>
    <s v="Adam Kasinskas"/>
    <m/>
    <s v="adam.kasinskas@gmail.com"/>
    <m/>
  </r>
  <r>
    <n v="50"/>
    <x v="0"/>
    <s v="C"/>
    <n v="1050"/>
    <s v="JK1050"/>
    <x v="5"/>
    <s v="Coed"/>
    <s v="JK"/>
    <x v="2"/>
    <s v="U12 JK Sirens"/>
    <s v="Sirens"/>
    <s v="Amy Nolte"/>
    <m/>
    <s v="amy.nolte@yahoo.com"/>
    <m/>
  </r>
  <r>
    <n v="51"/>
    <x v="0"/>
    <s v="A"/>
    <n v="1051"/>
    <s v="JK1051"/>
    <x v="6"/>
    <s v="Girls"/>
    <s v="JK"/>
    <x v="2"/>
    <s v="U12G JK Phoenix"/>
    <s v="Phoenix"/>
    <s v="Nevaeh Wendorf"/>
    <m/>
    <s v="nevaehwendorfff@gmail.com"/>
    <m/>
  </r>
  <r>
    <n v="52"/>
    <x v="0"/>
    <s v="A"/>
    <n v="1052"/>
    <s v="JK1052"/>
    <x v="7"/>
    <s v="Coed"/>
    <s v="JK"/>
    <x v="2"/>
    <s v="U14 JK Wolves 1"/>
    <s v="Wolves 1"/>
    <s v="Amy Nolte"/>
    <m/>
    <s v="amy.nolte@yahoo.com"/>
    <s v="2 Team Coordination: U14 Wolves 1 &amp; U14 Wolves 2"/>
  </r>
  <r>
    <n v="53"/>
    <x v="0"/>
    <s v="B"/>
    <n v="1053"/>
    <s v="JK1053"/>
    <x v="7"/>
    <s v="Coed"/>
    <s v="JK"/>
    <x v="2"/>
    <s v="U14 JK Wolves 2"/>
    <s v="Wolves 2"/>
    <s v="Amy Nolte"/>
    <m/>
    <s v="amy.nolte@yahoo.com"/>
    <s v="2 Team Coordination: U14 Wolves 1 &amp; U14 Wolves 2"/>
  </r>
  <r>
    <n v="54"/>
    <x v="0"/>
    <s v="A"/>
    <n v="1054"/>
    <s v="JK1054"/>
    <x v="8"/>
    <s v="Girls"/>
    <s v="JK"/>
    <x v="2"/>
    <s v="U14G JK Wasted Opportunities "/>
    <s v="Wasted Opportunities "/>
    <s v="Adam Wendorf"/>
    <m/>
    <s v="Awendorf82@gmail.com"/>
    <m/>
  </r>
  <r>
    <n v="55"/>
    <x v="0"/>
    <s v="A"/>
    <n v="1055"/>
    <s v="HU1055"/>
    <x v="0"/>
    <s v="Coed"/>
    <s v="HU"/>
    <x v="3"/>
    <s v="U-7 HU Vipers"/>
    <s v="Vipers"/>
    <s v="Terry Fies"/>
    <s v="262-483-5467"/>
    <s v="tnfies@gmail.com"/>
    <s v="2 Team Coordination - U7 Vipers &amp; U12G Avengers"/>
  </r>
  <r>
    <n v="56"/>
    <x v="0"/>
    <s v="A"/>
    <n v="1056"/>
    <s v="HU1056"/>
    <x v="0"/>
    <s v="Coed"/>
    <s v="HU"/>
    <x v="3"/>
    <s v="U-7 HU Stingers"/>
    <s v="Stingers"/>
    <s v="Kevin Neu"/>
    <s v="715-347-7017"/>
    <s v="kneu252@gmail.com"/>
    <m/>
  </r>
  <r>
    <n v="57"/>
    <x v="0"/>
    <s v="D"/>
    <n v="1057"/>
    <s v="HU1057"/>
    <x v="0"/>
    <s v="Coed"/>
    <s v="HU"/>
    <x v="3"/>
    <s v="U-7 HU Lightning"/>
    <s v="Lightning"/>
    <s v="Tanya Wyse"/>
    <s v="920-285-0509"/>
    <s v="urban24educator@hotmail.com"/>
    <s v="2 Team Coordination - U7 Lightning &amp; U14 Renegades"/>
  </r>
  <r>
    <n v="58"/>
    <x v="0"/>
    <s v="D"/>
    <n v="1058"/>
    <s v="HU1058"/>
    <x v="1"/>
    <s v="Coed"/>
    <s v="HU"/>
    <x v="3"/>
    <s v="U-8 HU Cyclones"/>
    <s v="Cyclones"/>
    <s v="Karen Lang"/>
    <s v="920-988-9932"/>
    <s v="tannerlang@rocketmail.com"/>
    <m/>
  </r>
  <r>
    <n v="59"/>
    <x v="0"/>
    <s v="A"/>
    <n v="1059"/>
    <s v="HU1059"/>
    <x v="2"/>
    <s v="Coed"/>
    <s v="HU"/>
    <x v="3"/>
    <s v="U-9 HU Panthers"/>
    <s v="Panthers"/>
    <s v="Kale Falkenthal"/>
    <s v="920-988-9589"/>
    <s v="kale.falkenthal@gmail.com"/>
    <m/>
  </r>
  <r>
    <n v="60"/>
    <x v="0"/>
    <s v="A"/>
    <n v="1060"/>
    <s v="HU1060"/>
    <x v="3"/>
    <s v="Coed"/>
    <s v="HU"/>
    <x v="3"/>
    <s v="U10 HU Cougars"/>
    <s v="Cougars"/>
    <s v="Micah Koch"/>
    <s v="920-296-3385"/>
    <s v="mk13ss11@yahoo.com"/>
    <m/>
  </r>
  <r>
    <n v="61"/>
    <x v="0"/>
    <s v="A"/>
    <n v="1061"/>
    <s v="HU1061"/>
    <x v="4"/>
    <s v="Girls"/>
    <s v="HU"/>
    <x v="3"/>
    <s v="U10G HU Thunder"/>
    <s v="Thunder"/>
    <s v="Jon Tietz"/>
    <s v="920-342-0889"/>
    <s v="jontietz09@hotmail.com"/>
    <s v="2 Team Coordination - U10G Thunder &amp; U12G Avengers"/>
  </r>
  <r>
    <n v="62"/>
    <x v="0"/>
    <s v="B"/>
    <n v="1062"/>
    <s v="HU1062"/>
    <x v="5"/>
    <s v="Coed"/>
    <s v="HU"/>
    <x v="3"/>
    <s v="U12 HU Cobras"/>
    <s v="Cobras"/>
    <s v="Tanya Wald"/>
    <s v="414-627-2050"/>
    <s v="tjlmwald@gmail.com"/>
    <m/>
  </r>
  <r>
    <n v="63"/>
    <x v="0"/>
    <s v="B"/>
    <n v="1063"/>
    <s v="HU1063"/>
    <x v="6"/>
    <s v="Girls"/>
    <s v="HU"/>
    <x v="3"/>
    <s v="U12G HU Avengers"/>
    <s v="Avengers"/>
    <s v="Terry Fies"/>
    <s v="262-483-5467"/>
    <s v="tnfies@gmail.com"/>
    <s v="2 Team Coordination - U7 Vipers &amp; U12G Avengers_x000a_2 Team Coordination - U10G Thunder &amp; U12G Avengers"/>
  </r>
  <r>
    <n v="64"/>
    <x v="0"/>
    <s v="B"/>
    <n v="1064"/>
    <s v="HU1064"/>
    <x v="7"/>
    <s v="Coed"/>
    <s v="HU"/>
    <x v="3"/>
    <s v="U14 HU Renegades"/>
    <s v="Renegades"/>
    <s v="Tanya Wyse"/>
    <s v="920-285-0509"/>
    <s v="urban24educator@hotmail.com"/>
    <s v="2 Team Coordination - U7 Lightning &amp; U14 Renegades"/>
  </r>
  <r>
    <n v="65"/>
    <x v="0"/>
    <s v="A"/>
    <n v="1065"/>
    <s v="WA1065"/>
    <x v="7"/>
    <s v="Coed"/>
    <s v="WA"/>
    <x v="4"/>
    <s v="U14 WA Waubedonia U14 Boys"/>
    <s v="Waubedonia U14 Boys"/>
    <s v="Kyle Steffen"/>
    <s v="262-894-1061"/>
    <s v="kylesteffen42@gmail.com"/>
    <m/>
  </r>
  <r>
    <n v="66"/>
    <x v="0"/>
    <s v="A"/>
    <n v="1066"/>
    <s v="WA1066"/>
    <x v="8"/>
    <s v="Girls"/>
    <s v="WA"/>
    <x v="4"/>
    <s v="U14G WA Waubedonia U14 Girls"/>
    <s v="Waubedonia U14 Girls"/>
    <s v="Eric Paulus"/>
    <s v="262-689-8658"/>
    <s v="ffpaulus@yahoo.com"/>
    <m/>
  </r>
  <r>
    <n v="67"/>
    <x v="0"/>
    <s v="B"/>
    <n v="1067"/>
    <s v="RF1067"/>
    <x v="0"/>
    <s v="Coed"/>
    <s v="RF"/>
    <x v="5"/>
    <s v="U-7 RF Dynamite"/>
    <s v="Dynamite"/>
    <s v="Rachel Chapman"/>
    <s v="262-424-1613"/>
    <s v="rpatti425@yahoo.com"/>
    <s v="May 11-12: No home games at Richfield over Mother's Day weekend due to the baseball tournament"/>
  </r>
  <r>
    <n v="68"/>
    <x v="0"/>
    <s v="E"/>
    <n v="1068"/>
    <s v="RF1068"/>
    <x v="0"/>
    <s v="Coed"/>
    <s v="RF"/>
    <x v="5"/>
    <s v="U-7 RF Rich City"/>
    <s v="Rich City"/>
    <s v="Brad Peterson"/>
    <s v="920-217-6792"/>
    <s v="bradpeterson27@gmail.com"/>
    <s v="May 11-12: No home games at Richfield over Mother's Day weekend due to the baseball tournament"/>
  </r>
  <r>
    <n v="69"/>
    <x v="0"/>
    <s v="E"/>
    <n v="1069"/>
    <s v="RF1069"/>
    <x v="0"/>
    <s v="Coed"/>
    <s v="RF"/>
    <x v="5"/>
    <s v="U-7 RF Challengers"/>
    <s v="Challengers"/>
    <s v="John Bourque"/>
    <s v="414-305-0871"/>
    <s v="j2bourque@gmail.com"/>
    <s v="May 11-12: No home games at Richfield over Mother's Day weekend due to the baseball tournament"/>
  </r>
  <r>
    <n v="70"/>
    <x v="0"/>
    <s v="E"/>
    <n v="1070"/>
    <s v="RF1070"/>
    <x v="0"/>
    <s v="Coed"/>
    <s v="RF"/>
    <x v="5"/>
    <s v="U-7 RF Bullseyes"/>
    <s v="Bullseyes"/>
    <s v="Matt Stater"/>
    <s v="262-384-1580"/>
    <s v="coachstater@gmail.com"/>
    <s v="May 11-12: No home games at Richfield over Mother's Day weekend due to the baseball tournament"/>
  </r>
  <r>
    <n v="71"/>
    <x v="0"/>
    <s v="A"/>
    <n v="1071"/>
    <s v="RF1071"/>
    <x v="1"/>
    <s v="Coed"/>
    <s v="RF"/>
    <x v="5"/>
    <s v="U-8 RF Gladiators"/>
    <s v="Gladiators"/>
    <s v="Joe Daniels"/>
    <s v="262-339-0155"/>
    <s v="jdaniels@directs.com"/>
    <s v="2 Team Coordination - U8 Gladiators &amp; U10 Red Foxes_x000a_May 11-12: No home games at Richfield over Mother's Day weekend due to the baseball tournament"/>
  </r>
  <r>
    <n v="72"/>
    <x v="0"/>
    <s v="B"/>
    <n v="1072"/>
    <s v="RF1072"/>
    <x v="1"/>
    <s v="Coed"/>
    <s v="RF"/>
    <x v="5"/>
    <s v="U-8 RF Cheetahs"/>
    <s v="Cheetahs"/>
    <s v="Amanda Lee"/>
    <s v="608-215-1292"/>
    <s v="amanda.lee263@gmail.com"/>
    <s v="May 11-12: No home games at Richfield over Mother's Day weekend due to the baseball tournament"/>
  </r>
  <r>
    <n v="73"/>
    <x v="0"/>
    <s v="C"/>
    <n v="1073"/>
    <s v="RF1073"/>
    <x v="1"/>
    <s v="Coed"/>
    <s v="RF"/>
    <x v="5"/>
    <s v="U-8 RF Timberwolves"/>
    <s v="Timberwolves"/>
    <s v="Sarah Baumann"/>
    <s v="262-339-3474"/>
    <s v="sarahgenebaumann@outlook.com"/>
    <s v="May 11-12: No home games at Richfield over Mother's Day weekend due to the baseball tournament"/>
  </r>
  <r>
    <n v="74"/>
    <x v="0"/>
    <s v="D"/>
    <n v="1074"/>
    <s v="RF1074"/>
    <x v="1"/>
    <s v="Coed"/>
    <s v="RF"/>
    <x v="5"/>
    <s v="U-8 RF Rampage"/>
    <s v="Rampage"/>
    <s v="Luke Schuessler"/>
    <s v="414-430-5320"/>
    <s v="lukeschuessler@hotmail.com"/>
    <s v="May 11-12: No home games at Richfield over Mother's Day weekend due to the baseball tournament"/>
  </r>
  <r>
    <n v="75"/>
    <x v="0"/>
    <s v="E"/>
    <n v="1075"/>
    <s v="RF1075"/>
    <x v="1"/>
    <s v="Coed"/>
    <s v="RF"/>
    <x v="5"/>
    <s v="U-8 RF Wildcats"/>
    <s v="Wildcats"/>
    <s v="Brian Gould"/>
    <s v="262-751-7093"/>
    <s v="bsballplya@aol.com"/>
    <s v="May 11-12: No home games at Richfield over Mother's Day weekend due to the baseball tournament"/>
  </r>
  <r>
    <n v="76"/>
    <x v="0"/>
    <s v="D"/>
    <n v="1076"/>
    <s v="RF1076"/>
    <x v="1"/>
    <s v="Coed"/>
    <s v="RF"/>
    <x v="5"/>
    <s v="U-8 RF Eagles"/>
    <s v="Eagles"/>
    <s v="Tyce Kearl"/>
    <s v="435-494-8529"/>
    <s v="tycekearl@gmail.com"/>
    <s v="May 11-12: No home games at Richfield over Mother's Day weekend due to the baseball tournament"/>
  </r>
  <r>
    <n v="77"/>
    <x v="0"/>
    <s v="A"/>
    <n v="1077"/>
    <s v="RF1077"/>
    <x v="2"/>
    <s v="Coed"/>
    <s v="RF"/>
    <x v="5"/>
    <s v="U-9 RF Raptors"/>
    <s v="Raptors"/>
    <s v="John Borgen"/>
    <s v="262-442-7157"/>
    <s v="johnborgen01@gmail.com"/>
    <s v="2 Team Coordination - U12 Net Busters &amp; U9 Raptors_x000a_May 11-12: No home games at Richfield over Mother's Day weekend due to the baseball tournament"/>
  </r>
  <r>
    <n v="78"/>
    <x v="0"/>
    <s v="A"/>
    <n v="1078"/>
    <s v="RF1078"/>
    <x v="2"/>
    <s v="Coed"/>
    <s v="RF"/>
    <x v="5"/>
    <s v="U-9 RF Storm"/>
    <s v="Storm"/>
    <s v="Eathan Berdyck"/>
    <s v="414-737-6678"/>
    <s v="eberdyck@yahoo.com"/>
    <s v="May 11-12: No home games at Richfield over Mother's Day weekend due to the baseball tournament"/>
  </r>
  <r>
    <n v="79"/>
    <x v="0"/>
    <s v="C"/>
    <n v="1079"/>
    <s v="RF1079"/>
    <x v="2"/>
    <s v="Coed"/>
    <s v="RF"/>
    <x v="5"/>
    <s v="U-9 RF Avengers"/>
    <s v="Avengers"/>
    <s v="Jordan Vore"/>
    <s v="503-729-9129"/>
    <s v="jayv1856@yahoo.com"/>
    <s v="May 11-12: No home games at Richfield over Mother's Day weekend due to the baseball tournament"/>
  </r>
  <r>
    <n v="80"/>
    <x v="0"/>
    <s v="C"/>
    <n v="1080"/>
    <s v="RF1080"/>
    <x v="2"/>
    <s v="Coed"/>
    <s v="RF"/>
    <x v="5"/>
    <s v="U-9 RF Thunder"/>
    <s v="Thunder"/>
    <s v="Grady Diesslin"/>
    <s v="765-427-7736"/>
    <s v="gdiessli@gmail.com"/>
    <s v="May 11-12: No home games at Richfield over Mother's Day weekend due to the baseball tournament"/>
  </r>
  <r>
    <n v="81"/>
    <x v="0"/>
    <s v="B"/>
    <n v="1081"/>
    <s v="RF1081"/>
    <x v="3"/>
    <s v="Coed"/>
    <s v="RF"/>
    <x v="5"/>
    <s v="U10 RF Red Foxes"/>
    <s v="Red Foxes"/>
    <s v="Jamie Wolski"/>
    <s v="414-750-3710"/>
    <s v="jamie.wolski@yahoo.com"/>
    <s v="2 Team Coordination - U8 Gladiators &amp; U10 Red Foxes_x000a_May 11-12: No home games at Richfield over Mother's Day weekend due to the baseball tournament"/>
  </r>
  <r>
    <n v="82"/>
    <x v="0"/>
    <s v="B"/>
    <n v="1082"/>
    <s v="RF1082"/>
    <x v="3"/>
    <s v="Coed"/>
    <s v="RF"/>
    <x v="5"/>
    <s v="U10 RF Rampage"/>
    <s v="Rampage"/>
    <s v="Brian McDowell"/>
    <s v="262-719-6916"/>
    <s v="brian.m.mcdowell@gmail.com"/>
    <s v="May 11-12: No home games at Richfield over Mother's Day weekend due to the baseball tournament"/>
  </r>
  <r>
    <n v="83"/>
    <x v="0"/>
    <s v="A"/>
    <n v="1083"/>
    <s v="RF1083"/>
    <x v="3"/>
    <s v="Coed"/>
    <s v="RF"/>
    <x v="5"/>
    <s v="U10 RF Lightning"/>
    <s v="Lightning"/>
    <s v="Andy Kryll"/>
    <s v="262-365-7292"/>
    <s v="akryll@karchitecturaldesign.com"/>
    <s v="May 11-12: No home games at Richfield over Mother's Day weekend due to the baseball tournament"/>
  </r>
  <r>
    <n v="84"/>
    <x v="0"/>
    <s v="A"/>
    <n v="1084"/>
    <s v="RF1084"/>
    <x v="5"/>
    <s v="Coed"/>
    <s v="RF"/>
    <x v="5"/>
    <s v="U12 RF Net Busters"/>
    <s v="Net Busters"/>
    <s v="John Borgen"/>
    <s v="262-442-7157"/>
    <s v="johnborgen01@gmail.com"/>
    <s v="2 Team Coordination - U12 Net Busters &amp; U9 Raptors_x000a_May 11-12: No home games at Richfield over Mother's Day weekend due to the baseball tournament"/>
  </r>
  <r>
    <n v="85"/>
    <x v="0"/>
    <s v="A"/>
    <n v="1085"/>
    <s v="RF1085"/>
    <x v="5"/>
    <s v="Coed"/>
    <s v="RF"/>
    <x v="5"/>
    <s v="U12 RF Cyclones"/>
    <s v="Cyclones"/>
    <s v="Prestin Graf"/>
    <s v="262-623-7834"/>
    <s v="pgraf@quad.com"/>
    <s v="May 11-12: No home games at Richfield over Mother's Day weekend due to the baseball tournament"/>
  </r>
  <r>
    <n v="86"/>
    <x v="0"/>
    <s v="B"/>
    <n v="1086"/>
    <s v="RF1086"/>
    <x v="5"/>
    <s v="Coed"/>
    <s v="RF"/>
    <x v="5"/>
    <s v="U12 RF Comets"/>
    <s v="Comets"/>
    <s v="Jim Healy"/>
    <s v="262-365-1992"/>
    <s v="james.russell.healy@gmail.com"/>
    <s v="May 11-12: No home games at Richfield over Mother's Day weekend due to the baseball tournament"/>
  </r>
  <r>
    <n v="87"/>
    <x v="0"/>
    <s v="B"/>
    <n v="1087"/>
    <s v="RF1087"/>
    <x v="7"/>
    <s v="Coed"/>
    <s v="RF"/>
    <x v="5"/>
    <s v="U14 RF Raptors"/>
    <s v="Raptors"/>
    <s v="Connor Bandt"/>
    <s v="262-622-1711"/>
    <s v="connorbandt@gmail.com"/>
    <s v="May 11-12: No home games at Richfield over Mother's Day weekend due to the baseball tournament"/>
  </r>
  <r>
    <n v="88"/>
    <x v="0"/>
    <s v="E"/>
    <n v="1088"/>
    <s v="WB1088"/>
    <x v="0"/>
    <s v="Coed"/>
    <s v="WB"/>
    <x v="6"/>
    <s v="U-7 WB Storm"/>
    <s v="Storm"/>
    <s v="Brittany Boyer"/>
    <s v="262-247-1029"/>
    <s v="bboyer@kmymca.org"/>
    <m/>
  </r>
  <r>
    <n v="89"/>
    <x v="0"/>
    <s v="E"/>
    <n v="1089"/>
    <s v="WB1089"/>
    <x v="1"/>
    <s v="Coed"/>
    <s v="WB"/>
    <x v="6"/>
    <s v="U-8 WB Stars"/>
    <s v="Stars"/>
    <s v="Brittany Boyer"/>
    <s v="262-247-1029"/>
    <s v="bboyer@kmymca.org"/>
    <m/>
  </r>
  <r>
    <n v="90"/>
    <x v="0"/>
    <s v="B"/>
    <n v="1090"/>
    <s v="WB1090"/>
    <x v="1"/>
    <s v="Coed"/>
    <s v="WB"/>
    <x v="6"/>
    <s v="U-8 WB Fire"/>
    <s v="Fire"/>
    <s v="Brittany Boyer"/>
    <s v="262-247-1029"/>
    <s v="bboyer@kmymca.org"/>
    <m/>
  </r>
  <r>
    <n v="91"/>
    <x v="0"/>
    <s v="C"/>
    <n v="1091"/>
    <s v="WB1091"/>
    <x v="2"/>
    <s v="Coed"/>
    <s v="WB"/>
    <x v="6"/>
    <s v="U-9 WB Magic"/>
    <s v="Magic"/>
    <s v="Brittany Boyer"/>
    <s v="262-247-1029"/>
    <s v="bboyer@kmymca.org"/>
    <m/>
  </r>
  <r>
    <n v="92"/>
    <x v="0"/>
    <s v="C"/>
    <n v="1092"/>
    <s v="BR1092"/>
    <x v="5"/>
    <s v="Coed"/>
    <s v="BR"/>
    <x v="7"/>
    <s v="U12 BR Blue Heron"/>
    <s v="Blue Heron"/>
    <s v="Ryan Wittmer"/>
    <s v="920-579-6988"/>
    <s v="ndfsa9@gmail.com"/>
    <s v="2 Team Coordination - U12 BR Blue Heron &amp; U14 BR Blue Heron"/>
  </r>
  <r>
    <n v="93"/>
    <x v="0"/>
    <s v="A"/>
    <n v="1093"/>
    <s v="BR1093"/>
    <x v="6"/>
    <s v="Girls"/>
    <s v="BR"/>
    <x v="7"/>
    <s v="U12G BR Blue Heron"/>
    <s v="Blue Heron"/>
    <s v="Josh Herring"/>
    <s v="920-263-0000"/>
    <s v="ndfsa9@gmail.com"/>
    <m/>
  </r>
  <r>
    <n v="94"/>
    <x v="0"/>
    <s v="A"/>
    <n v="1094"/>
    <s v="BR1094"/>
    <x v="7"/>
    <s v="Coed"/>
    <s v="BR"/>
    <x v="7"/>
    <s v="U14 BR Blue Heron"/>
    <s v="Blue Heron"/>
    <s v="Josh Haefs"/>
    <s v="920-904-0759"/>
    <s v="ndfsa9@gmail.com"/>
    <s v="2 Team Coordination - U12 BR Blue Heron &amp; U14 BR Blue Heron"/>
  </r>
  <r>
    <n v="95"/>
    <x v="0"/>
    <s v="C"/>
    <n v="1095"/>
    <s v="HT1095"/>
    <x v="0"/>
    <s v="Coed"/>
    <s v="HT"/>
    <x v="8"/>
    <s v="U-7 HT Sharks"/>
    <s v="Sharks"/>
    <s v="Harley Truse"/>
    <s v="262-707-2344"/>
    <s v="htruse@hotmail.com"/>
    <m/>
  </r>
  <r>
    <n v="96"/>
    <x v="0"/>
    <s v="D"/>
    <n v="1096"/>
    <s v="HT1096"/>
    <x v="0"/>
    <s v="Coed"/>
    <s v="HT"/>
    <x v="8"/>
    <s v="U-7 HT Goal Getters"/>
    <s v="Goal Getters"/>
    <s v="Kari Wheaton"/>
    <s v="262-443-1647"/>
    <s v="kari.wheaton3@gmail.com"/>
    <s v="3 Team Coordination - U8 Falcons &amp; U10G Lightning Leopards, U10 Orange Crush"/>
  </r>
  <r>
    <n v="97"/>
    <x v="0"/>
    <s v="A"/>
    <n v="1097"/>
    <s v="HT1097"/>
    <x v="0"/>
    <s v="Coed"/>
    <s v="HT"/>
    <x v="8"/>
    <s v="U-7 HT Fire"/>
    <s v="Fire"/>
    <s v="Jared Bronikowski"/>
    <s v="262-388-6896"/>
    <s v="Jbronikowski22@gmail.com"/>
    <m/>
  </r>
  <r>
    <n v="98"/>
    <x v="0"/>
    <s v="E"/>
    <n v="1098"/>
    <s v="HT1098"/>
    <x v="0"/>
    <s v="Coed"/>
    <s v="HT"/>
    <x v="8"/>
    <s v="U-7 HT Goal Diggers"/>
    <s v="Goal Diggers"/>
    <s v="Brandon Zodrow"/>
    <s v="906-367-0047"/>
    <s v="bzodrow67@gmail.com"/>
    <m/>
  </r>
  <r>
    <n v="99"/>
    <x v="0"/>
    <s v="D"/>
    <n v="1099"/>
    <s v="HT1099"/>
    <x v="0"/>
    <s v="Coed"/>
    <s v="HT"/>
    <x v="8"/>
    <s v="U-7 HT Lions"/>
    <s v="Lions"/>
    <s v="Bernardo Lezama"/>
    <s v="262-365-3089"/>
    <s v="Ber10lezama@yahoo.com"/>
    <m/>
  </r>
  <r>
    <n v="100"/>
    <x v="0"/>
    <s v="A"/>
    <n v="1100"/>
    <s v="HT1100"/>
    <x v="0"/>
    <s v="Coed"/>
    <s v="HT"/>
    <x v="8"/>
    <s v="U-7 HT Heros"/>
    <s v="Heros"/>
    <s v="Bill Hartzel"/>
    <s v="414-588-3058"/>
    <s v="Bill@hartzelandsons.com"/>
    <m/>
  </r>
  <r>
    <n v="101"/>
    <x v="0"/>
    <s v="A"/>
    <n v="1101"/>
    <s v="HT1101"/>
    <x v="1"/>
    <s v="Coed"/>
    <s v="HT"/>
    <x v="8"/>
    <s v="U-8 HT Falcons"/>
    <s v="Falcons"/>
    <s v="Brandon Bishop"/>
    <s v="414-719-8187 "/>
    <s v="USAF_Bishop89@outlook.com"/>
    <s v="3 Team Coordination - U8 Falcons &amp; U10G Lightning Leopards, U10 Orange Crush"/>
  </r>
  <r>
    <n v="102"/>
    <x v="0"/>
    <s v="B"/>
    <n v="1102"/>
    <s v="HT1102"/>
    <x v="1"/>
    <s v="Coed"/>
    <s v="HT"/>
    <x v="8"/>
    <s v="U-8 HT Orioles"/>
    <s v="Orioles"/>
    <s v="Derek Zurn"/>
    <s v="262-224-6891"/>
    <s v="derek.a.zurn@gmail.com"/>
    <m/>
  </r>
  <r>
    <n v="103"/>
    <x v="0"/>
    <s v="E"/>
    <n v="1103"/>
    <s v="HT1103"/>
    <x v="1"/>
    <s v="Coed"/>
    <s v="HT"/>
    <x v="8"/>
    <s v="U-8 HT Tigers"/>
    <s v="Tigers"/>
    <s v="Jessica Theisen"/>
    <s v="608-575-6475"/>
    <s v="jrm4213@gmail.com"/>
    <s v="2 Team Coordination - U8 Tigers &amp; U10G Pumas"/>
  </r>
  <r>
    <n v="104"/>
    <x v="0"/>
    <s v="B"/>
    <n v="1104"/>
    <s v="HT1104"/>
    <x v="1"/>
    <s v="Coed"/>
    <s v="HT"/>
    <x v="8"/>
    <s v="U-8 HT Orange Crush"/>
    <s v="Orange Crush"/>
    <s v="Heather Endisch"/>
    <s v="262-339-2593"/>
    <s v="heather.endisch@gmail.com"/>
    <m/>
  </r>
  <r>
    <n v="105"/>
    <x v="0"/>
    <s v="C"/>
    <n v="1105"/>
    <s v="HT1105"/>
    <x v="1"/>
    <s v="Coed"/>
    <s v="HT"/>
    <x v="8"/>
    <s v="U-8 HT Dragons"/>
    <s v="Dragons"/>
    <s v="Eric Rummler"/>
    <s v="262-349-1329"/>
    <s v="rumm0016@gmail.com"/>
    <m/>
  </r>
  <r>
    <n v="106"/>
    <x v="0"/>
    <s v="A"/>
    <n v="1106"/>
    <s v="HT1106"/>
    <x v="2"/>
    <s v="Coed"/>
    <s v="HT"/>
    <x v="8"/>
    <s v="U-9 HT Firehawks"/>
    <s v="Firehawks"/>
    <s v="Bill Bumgarner"/>
    <s v="262-224-6235"/>
    <s v="destruxx@gmail.com"/>
    <s v="2 Team Coordination - U9 Firehawks &amp; U10G Phoenix"/>
  </r>
  <r>
    <n v="107"/>
    <x v="0"/>
    <s v="C"/>
    <n v="1107"/>
    <s v="HT1107"/>
    <x v="2"/>
    <s v="Coed"/>
    <s v="HT"/>
    <x v="8"/>
    <s v="U-9 HT Mustangs"/>
    <s v="Mustangs"/>
    <s v="Mike Sanders"/>
    <s v="414-915-9268"/>
    <s v="mikejsanders1973@gmail.com"/>
    <m/>
  </r>
  <r>
    <n v="108"/>
    <x v="0"/>
    <s v="A"/>
    <n v="1108"/>
    <s v="HT1108"/>
    <x v="2"/>
    <s v="Coed"/>
    <s v="HT"/>
    <x v="8"/>
    <s v="U-9 HT Dragons"/>
    <s v="Dragons"/>
    <s v="Jake Lechusz"/>
    <s v="262-613-9391"/>
    <s v="jakelechusz@gmail.com"/>
    <m/>
  </r>
  <r>
    <n v="109"/>
    <x v="0"/>
    <s v="C"/>
    <n v="1109"/>
    <s v="HT1109"/>
    <x v="2"/>
    <s v="Coed"/>
    <s v="HT"/>
    <x v="8"/>
    <s v="U-9 HT Bolts"/>
    <s v="Bolts"/>
    <s v="Allison Hejdak"/>
    <s v="414-520-2145"/>
    <s v="allisonhejdak@yahoo.com"/>
    <m/>
  </r>
  <r>
    <n v="110"/>
    <x v="0"/>
    <s v="A"/>
    <n v="1110"/>
    <s v="HT1110"/>
    <x v="3"/>
    <s v="Coed"/>
    <s v="HT"/>
    <x v="8"/>
    <s v="U10 HT SC Hartford"/>
    <s v="SC Hartford"/>
    <s v="Erik Reyes"/>
    <s v="262-623-8134"/>
    <s v="ereyeshsc@gmail.com"/>
    <m/>
  </r>
  <r>
    <n v="111"/>
    <x v="0"/>
    <s v="B"/>
    <n v="1111"/>
    <s v="HT1111"/>
    <x v="5"/>
    <s v="Coed"/>
    <s v="HT"/>
    <x v="8"/>
    <s v="U12 HT Cobras"/>
    <s v="Cobras"/>
    <s v="Mike Daly"/>
    <s v="414-350-1392"/>
    <s v="dooley644@gmail.com"/>
    <m/>
  </r>
  <r>
    <n v="112"/>
    <x v="0"/>
    <s v="A"/>
    <n v="1112"/>
    <s v="HT1112"/>
    <x v="3"/>
    <s v="Coed"/>
    <s v="HT"/>
    <x v="8"/>
    <s v="U10 HT Orange Crush"/>
    <s v="Orange Crush"/>
    <s v="Andy Duthie"/>
    <s v="608-295-5293"/>
    <s v="duthieconst10@hotmail.com"/>
    <s v="3 Team Coordination - U8 Falcons &amp; U10G Lightning Leopards, U10 Orange Crush"/>
  </r>
  <r>
    <n v="113"/>
    <x v="0"/>
    <s v="A"/>
    <n v="1113"/>
    <s v="HT1113"/>
    <x v="4"/>
    <s v="Girls"/>
    <s v="HT"/>
    <x v="8"/>
    <s v="U10G HT Lightning Leopards"/>
    <s v="Lightning Leopards"/>
    <s v="Rachael Kaul"/>
    <s v="262-617-9406"/>
    <s v="kaulrv12@yahoo.com"/>
    <s v="3 Team Coordination - U8 Falcons &amp; U10G Lightning Leopards, U10 Orange Crush"/>
  </r>
  <r>
    <n v="114"/>
    <x v="0"/>
    <s v="A"/>
    <n v="1114"/>
    <s v="HT1114"/>
    <x v="4"/>
    <s v="Girls"/>
    <s v="HT"/>
    <x v="8"/>
    <s v="U10G HT Pumas"/>
    <s v="Pumas"/>
    <s v="Josh Crook"/>
    <s v="262-353-6822"/>
    <s v="joshcrook66@gmail.com"/>
    <s v="2 Team Coordination - U8 Tigers &amp; U10G Pumas"/>
  </r>
  <r>
    <n v="115"/>
    <x v="0"/>
    <s v="A"/>
    <n v="1115"/>
    <s v="HT1115"/>
    <x v="4"/>
    <s v="Girls"/>
    <s v="HT"/>
    <x v="8"/>
    <s v="U10G HT Phoenix"/>
    <s v="Phoenix"/>
    <s v="Matt Uecker"/>
    <s v="920-285-0559"/>
    <s v="Matthew.uecker@gmail.com"/>
    <s v="2 Team Coordination - U9 Firehawks &amp; U10G Phoenix"/>
  </r>
  <r>
    <n v="116"/>
    <x v="0"/>
    <s v="C"/>
    <n v="1116"/>
    <s v="HT1116"/>
    <x v="5"/>
    <s v="Coed"/>
    <s v="HT"/>
    <x v="8"/>
    <s v="U12 HT Hornets"/>
    <s v="Hornets"/>
    <s v="Jared Cronin"/>
    <s v="262-525-7499"/>
    <s v="jc_cronin@hotmail.com"/>
    <s v="2 Team Coordination - U12 Hornets &amp; U14G Orioles"/>
  </r>
  <r>
    <n v="117"/>
    <x v="0"/>
    <s v="A"/>
    <n v="1117"/>
    <s v="HT1117"/>
    <x v="5"/>
    <s v="Coed"/>
    <s v="HT"/>
    <x v="8"/>
    <s v="U12 HT Rhinos"/>
    <s v="Rhinos"/>
    <s v="Kurt Tonhauser"/>
    <s v="330-842-9489"/>
    <s v="krt10@aol.com"/>
    <s v="2 Team Coordination - U12 Rhinos &amp; U14 Raptors"/>
  </r>
  <r>
    <n v="118"/>
    <x v="0"/>
    <s v="A"/>
    <n v="1118"/>
    <s v="HT1118"/>
    <x v="5"/>
    <s v="Coed"/>
    <s v="HT"/>
    <x v="8"/>
    <s v="U12 HT HSC-Orange"/>
    <s v="HSC-Orange"/>
    <s v="Ben Becherer"/>
    <s v="262-339-1189"/>
    <s v="becheb28@gmail.com"/>
    <m/>
  </r>
  <r>
    <n v="119"/>
    <x v="0"/>
    <s v="B"/>
    <n v="1119"/>
    <s v="HT1119"/>
    <x v="6"/>
    <s v="Girls"/>
    <s v="HT"/>
    <x v="8"/>
    <s v="U12G HT Wolves"/>
    <s v="Wolves"/>
    <s v="Becca Weed"/>
    <s v="262-673-2349"/>
    <s v="beckyweedlbri@yahoo.com"/>
    <m/>
  </r>
  <r>
    <n v="120"/>
    <x v="0"/>
    <s v="A"/>
    <n v="1120"/>
    <s v="HT1120"/>
    <x v="6"/>
    <s v="Girls"/>
    <s v="HT"/>
    <x v="8"/>
    <s v="U12G HT Blaze"/>
    <s v="Blaze"/>
    <s v="Mike McClain"/>
    <s v="414-405-6921"/>
    <s v="r.michael.mcclain@gmail.com"/>
    <m/>
  </r>
  <r>
    <n v="121"/>
    <x v="0"/>
    <s v="A"/>
    <n v="1121"/>
    <s v="HT1121"/>
    <x v="7"/>
    <s v="Coed"/>
    <s v="HT"/>
    <x v="8"/>
    <s v="U14 HT Lightning"/>
    <s v="Lightning"/>
    <s v="Jeff Martin"/>
    <s v="414-975-5019"/>
    <s v="mart0592@yahoo.com"/>
    <m/>
  </r>
  <r>
    <n v="122"/>
    <x v="0"/>
    <s v="A"/>
    <n v="1122"/>
    <s v="HT1122"/>
    <x v="7"/>
    <s v="Coed"/>
    <s v="HT"/>
    <x v="8"/>
    <s v="U14 HT Raptors"/>
    <s v="Raptors"/>
    <s v="Greg Baldus"/>
    <s v="262-844-3627"/>
    <s v="g_baldus@hotmail.com"/>
    <s v="2 Team Coordination - U12 Rhinos &amp; U14 Raptors"/>
  </r>
  <r>
    <n v="123"/>
    <x v="0"/>
    <s v="A"/>
    <n v="1123"/>
    <s v="HT1123"/>
    <x v="8"/>
    <s v="Girls"/>
    <s v="HT"/>
    <x v="8"/>
    <s v="U14G HT Orioles"/>
    <s v="Orioles"/>
    <s v="Marissa Mehlum"/>
    <s v="262-573-4041"/>
    <s v="mehlumm@gmail.com"/>
    <s v="2 Team Coordination - U12 Hornets &amp; U14G Orioles_x000a_2 Team Coordination - U14G Orioles &amp; U14G Hurricanes"/>
  </r>
  <r>
    <n v="124"/>
    <x v="0"/>
    <s v="A"/>
    <n v="1124"/>
    <s v="HT1124"/>
    <x v="8"/>
    <s v="Girls"/>
    <s v="HT"/>
    <x v="8"/>
    <s v="U14G HT Hurricanes"/>
    <s v="Hurricanes"/>
    <s v="Jeff Munz"/>
    <s v="262-844-5849"/>
    <s v="munzjeff@gmail.com"/>
    <s v="2 Team Coordination - U14G Orioles &amp; U14G Hurricanes"/>
  </r>
  <r>
    <n v="125"/>
    <x v="0"/>
    <s v="B"/>
    <n v="1125"/>
    <s v="ER1125"/>
    <x v="0"/>
    <s v="Coed"/>
    <s v="ER"/>
    <x v="9"/>
    <s v="U-7 ER Celtics "/>
    <s v="Celtics "/>
    <s v="Derek Lechner"/>
    <s v="262-224-0527"/>
    <s v="dereklechner@gmail.com"/>
    <s v="2 Team Coordination - U7 Celtics &amp; U12G Unicorns"/>
  </r>
  <r>
    <n v="126"/>
    <x v="0"/>
    <s v="C"/>
    <n v="1126"/>
    <s v="ER1126"/>
    <x v="0"/>
    <s v="Coed"/>
    <s v="ER"/>
    <x v="9"/>
    <s v="U-7 ER Emeralds"/>
    <s v="Emeralds"/>
    <s v="Tony Johnson"/>
    <s v="262-623-1023"/>
    <s v="tjohnson@aquapoly.com"/>
    <m/>
  </r>
  <r>
    <n v="127"/>
    <x v="0"/>
    <s v="C"/>
    <n v="1127"/>
    <s v="ER1127"/>
    <x v="1"/>
    <s v="Coed"/>
    <s v="ER"/>
    <x v="9"/>
    <s v="U-8 ER Leprechauns"/>
    <s v="Leprechauns"/>
    <s v="Paul Zimmer"/>
    <s v="608-769-4856"/>
    <s v="paulwzimmer@gmail.com"/>
    <m/>
  </r>
  <r>
    <n v="127.5"/>
    <x v="0"/>
    <s v="E"/>
    <n v="1127.5"/>
    <s v="ER1127.5"/>
    <x v="1"/>
    <s v="Coed"/>
    <s v="ER"/>
    <x v="9"/>
    <s v="U-8 ER TBD"/>
    <s v="TBD"/>
    <s v="TBD"/>
    <m/>
    <m/>
    <m/>
  </r>
  <r>
    <n v="128"/>
    <x v="0"/>
    <s v="D"/>
    <n v="1128"/>
    <s v="ER1128"/>
    <x v="1"/>
    <s v="Coed"/>
    <s v="ER"/>
    <x v="9"/>
    <s v="U-8 ER Shamrocks"/>
    <s v="Shamrocks"/>
    <s v="Kim Koenen"/>
    <s v="920-285-7433"/>
    <s v="nkkoenen16@gmail.com"/>
    <m/>
  </r>
  <r>
    <n v="129"/>
    <x v="0"/>
    <s v="B"/>
    <n v="1129"/>
    <s v="ER1129"/>
    <x v="2"/>
    <s v="Coed"/>
    <s v="ER"/>
    <x v="9"/>
    <s v="U-9 ER Cyclones"/>
    <s v="Cyclones"/>
    <s v="Nick Koenen"/>
    <s v="414-559-0491"/>
    <s v="ncannonk125@gmail.com"/>
    <m/>
  </r>
  <r>
    <n v="130"/>
    <x v="0"/>
    <s v="A"/>
    <n v="1130"/>
    <s v="ER1130"/>
    <x v="3"/>
    <s v="Coed"/>
    <s v="ER"/>
    <x v="9"/>
    <s v="U10 ER Clovers"/>
    <s v="Clovers"/>
    <s v="Jon Schreck"/>
    <s v="262-623-0801"/>
    <s v="jschreck06@alumni.uwosh.edu"/>
    <m/>
  </r>
  <r>
    <n v="131"/>
    <x v="0"/>
    <s v="B"/>
    <n v="1131"/>
    <s v="ER1131"/>
    <x v="5"/>
    <s v="Coed"/>
    <s v="ER"/>
    <x v="9"/>
    <s v="U12 ER Hooligans"/>
    <s v="Hooligans"/>
    <s v="Nate Ford"/>
    <s v="262-269-2270"/>
    <s v="nateford54@gmail.com"/>
    <m/>
  </r>
  <r>
    <n v="132"/>
    <x v="0"/>
    <s v="B"/>
    <n v="1132"/>
    <s v="ER1132"/>
    <x v="6"/>
    <s v="Girls"/>
    <s v="ER"/>
    <x v="9"/>
    <s v="U12G ER Unicorns "/>
    <s v="Unicorns "/>
    <s v="Derek Lechner "/>
    <s v="262-224-0527"/>
    <s v="dereklechner@gmail.com"/>
    <s v="2 Team Coordination - U7 Celtics &amp; U12G Unicorns"/>
  </r>
  <r>
    <n v="133"/>
    <x v="0"/>
    <s v="A"/>
    <n v="1133"/>
    <s v="ER1133"/>
    <x v="7"/>
    <s v="Coed"/>
    <s v="ER"/>
    <x v="9"/>
    <s v="U14 ER Wolfhounds"/>
    <s v="Wolfhounds"/>
    <s v="Chadd Gaughenbaugh"/>
    <s v="262-623-8045"/>
    <s v="gaughenbaugh.chadd@yahoo.com "/>
    <m/>
  </r>
  <r>
    <n v="134"/>
    <x v="0"/>
    <s v="E"/>
    <n v="1134"/>
    <s v="KW1134"/>
    <x v="0"/>
    <s v="Coed"/>
    <s v="KW"/>
    <x v="10"/>
    <s v="U-7 KW Vortex"/>
    <s v="Vortex"/>
    <s v="Allie Ludowissi"/>
    <s v="262-894-4421"/>
    <s v="anigbur96@gmail.com"/>
    <s v="2 Team Coordination - U7 Vortex &amp; U9 Stars"/>
  </r>
  <r>
    <n v="135"/>
    <x v="0"/>
    <s v="E"/>
    <n v="1135"/>
    <s v="KW1135"/>
    <x v="0"/>
    <s v="Coed"/>
    <s v="KW"/>
    <x v="10"/>
    <s v="U-7 KW Avalanche"/>
    <s v="Avalanche"/>
    <s v="Courtney Bednarek"/>
    <s v="262-343-5217"/>
    <s v="courtney.bednarek@yahoo.com"/>
    <m/>
  </r>
  <r>
    <n v="136"/>
    <x v="0"/>
    <s v="D"/>
    <n v="1136"/>
    <s v="KW1136"/>
    <x v="0"/>
    <s v="Coed"/>
    <s v="KW"/>
    <x v="10"/>
    <s v="U-7 KW Thunderhawks"/>
    <s v="Thunderhawks"/>
    <s v="Ashley Bonlender"/>
    <s v="262-227-2258"/>
    <s v="bonlendera@gmail.com"/>
    <m/>
  </r>
  <r>
    <n v="137"/>
    <x v="0"/>
    <s v="D"/>
    <n v="1137"/>
    <s v="KW1137"/>
    <x v="0"/>
    <s v="Coed"/>
    <s v="KW"/>
    <x v="10"/>
    <s v="U-7 KW Inferno"/>
    <s v="Inferno"/>
    <s v="Sarah Alexander"/>
    <s v="262-707-4219"/>
    <s v="josh.sara.alexander@outlook.com"/>
    <m/>
  </r>
  <r>
    <n v="138"/>
    <x v="0"/>
    <s v="D"/>
    <n v="1138"/>
    <s v="KW1138"/>
    <x v="1"/>
    <s v="Coed"/>
    <s v="KW"/>
    <x v="10"/>
    <s v="U-8 KW Cyclones"/>
    <s v="Cyclones"/>
    <s v="Michelle Kaehne"/>
    <s v="262-339-8817"/>
    <s v="mkaehne88@gmail.com"/>
    <s v="2 Team Coordination - U8 Cyclones &amp; U10 Barracudas"/>
  </r>
  <r>
    <n v="139"/>
    <x v="0"/>
    <s v="E"/>
    <n v="1139"/>
    <s v="KW1139"/>
    <x v="1"/>
    <s v="Coed"/>
    <s v="KW"/>
    <x v="10"/>
    <s v="U-8 KW Thunder"/>
    <s v="Thunder"/>
    <s v="Christine Steinmetz"/>
    <s v="608-797-1110"/>
    <s v="cehrlich29@gmail.com"/>
    <m/>
  </r>
  <r>
    <n v="140"/>
    <x v="0"/>
    <s v="E"/>
    <n v="1140"/>
    <s v="KW1140"/>
    <x v="1"/>
    <s v="Coed"/>
    <s v="KW"/>
    <x v="10"/>
    <s v="U-8 KW Suns"/>
    <s v="Suns"/>
    <s v="Jeffrey Hoerchner"/>
    <s v="262-689-3341"/>
    <s v="jeff60h@yahoo.com"/>
    <m/>
  </r>
  <r>
    <n v="141"/>
    <x v="0"/>
    <s v="C"/>
    <n v="1141"/>
    <s v="KW1141"/>
    <x v="1"/>
    <s v="Coed"/>
    <s v="KW"/>
    <x v="10"/>
    <s v="U-8 KW Twisters"/>
    <s v="Twisters"/>
    <s v="Lindsey Yapp"/>
    <s v="262-483-5169"/>
    <s v="lindsey.yapp@yahoo.com"/>
    <m/>
  </r>
  <r>
    <n v="142"/>
    <x v="0"/>
    <s v="E"/>
    <n v="1142"/>
    <s v="KW1142"/>
    <x v="1"/>
    <s v="Coed"/>
    <s v="KW"/>
    <x v="10"/>
    <s v="U-8 KW Lightning"/>
    <s v="Lightning"/>
    <s v="Sami Schoep"/>
    <s v="262-339-0131"/>
    <s v="samis12140@gmail.com"/>
    <m/>
  </r>
  <r>
    <n v="143"/>
    <x v="0"/>
    <s v="C"/>
    <n v="1143"/>
    <s v="KW1143"/>
    <x v="1"/>
    <s v="Coed"/>
    <s v="KW"/>
    <x v="10"/>
    <s v="U-8 KW Hurricanes"/>
    <s v="Hurricanes"/>
    <s v="Travis Flasch"/>
    <s v="920-979-8987"/>
    <s v="tflasch77@gmail.com"/>
    <m/>
  </r>
  <r>
    <n v="144"/>
    <x v="0"/>
    <s v="A"/>
    <n v="1144"/>
    <s v="KW1144"/>
    <x v="2"/>
    <s v="Coed"/>
    <s v="KW"/>
    <x v="10"/>
    <s v="U-9 KW Stars"/>
    <s v="Stars"/>
    <s v="Allie Ludowissi"/>
    <s v="262-894-4421"/>
    <s v="anigbur96@gmail.com"/>
    <s v="2 Team Coordination - U7 Vortex &amp; U9 Stars"/>
  </r>
  <r>
    <n v="145"/>
    <x v="0"/>
    <s v="B"/>
    <n v="1145"/>
    <s v="KW1145"/>
    <x v="2"/>
    <s v="Coed"/>
    <s v="KW"/>
    <x v="10"/>
    <s v="U-9 KW Galaxy"/>
    <s v="Galaxy"/>
    <s v="Justin Goehring"/>
    <s v="920-946-1661"/>
    <s v="justingoehring@gmail.com"/>
    <m/>
  </r>
  <r>
    <n v="146"/>
    <x v="0"/>
    <s v="C"/>
    <n v="1146"/>
    <s v="KW1146"/>
    <x v="2"/>
    <s v="Coed"/>
    <s v="KW"/>
    <x v="10"/>
    <s v="U-9 KW Rays"/>
    <s v="Rays"/>
    <s v="Noah Schoofs"/>
    <s v="262-483-6764"/>
    <s v="schoofs.noah@gmail.com"/>
    <m/>
  </r>
  <r>
    <n v="147"/>
    <x v="0"/>
    <s v="A"/>
    <n v="1147"/>
    <s v="KW1147"/>
    <x v="3"/>
    <s v="Coed"/>
    <s v="KW"/>
    <x v="10"/>
    <s v="U10 KW Barracudas"/>
    <s v="Barracudas"/>
    <s v="Michelle Kaehne"/>
    <s v="262-339-8817"/>
    <s v="mkaehne88@gmail.com"/>
    <s v="2 Team Coordination - U8 Cyclones &amp; U10 Barracudas"/>
  </r>
  <r>
    <n v="148"/>
    <x v="0"/>
    <s v="B"/>
    <n v="1148"/>
    <s v="KW1148"/>
    <x v="3"/>
    <s v="Coed"/>
    <s v="KW"/>
    <x v="10"/>
    <s v="U10 KW Stingrays"/>
    <s v="Stingrays"/>
    <s v="Antonio Gurrola"/>
    <s v="262-689-7214"/>
    <s v="agurrola15@gmail.com"/>
    <s v="2 Team Coordination - U10 Stingrays &amp; U14G Rebels"/>
  </r>
  <r>
    <n v="149"/>
    <x v="0"/>
    <s v="A"/>
    <n v="1149"/>
    <s v="KW1149"/>
    <x v="3"/>
    <s v="Coed"/>
    <s v="KW"/>
    <x v="10"/>
    <s v="U10 KW Sharks"/>
    <s v="Sharks"/>
    <s v="Abby Watzlawick"/>
    <s v="414-412-2424"/>
    <s v="abbywatzlawick@gmail.com"/>
    <m/>
  </r>
  <r>
    <n v="150"/>
    <x v="0"/>
    <s v="B"/>
    <n v="1150"/>
    <s v="KW1150"/>
    <x v="5"/>
    <s v="Coed"/>
    <s v="KW"/>
    <x v="10"/>
    <s v="U12 KW Predators"/>
    <s v="Predators"/>
    <s v="Curtis Marquardt"/>
    <s v="414-248-9000"/>
    <s v="curtismarquardt@gmail.com"/>
    <m/>
  </r>
  <r>
    <n v="151"/>
    <x v="0"/>
    <s v="C"/>
    <n v="1151"/>
    <s v="KW1151"/>
    <x v="5"/>
    <s v="Coed"/>
    <s v="KW"/>
    <x v="10"/>
    <s v="U12 KW Jaguars"/>
    <s v="Jaguars"/>
    <s v="Kyle Kutschenreuter"/>
    <s v="262-224-4310"/>
    <s v="kwkmts@gmail.com"/>
    <m/>
  </r>
  <r>
    <n v="152"/>
    <x v="0"/>
    <s v="A"/>
    <n v="1152"/>
    <s v="KW1152"/>
    <x v="6"/>
    <s v="Girls"/>
    <s v="KW"/>
    <x v="10"/>
    <s v="U12G KW Phoenix"/>
    <s v="Phoenix"/>
    <s v="Andrea Flood"/>
    <s v="262-483-1142"/>
    <s v="annflood2008@yahoo.com"/>
    <s v="3 Team Coordination - U12G Phoenix, U14 Blaze &amp; U14 Comets"/>
  </r>
  <r>
    <n v="153"/>
    <x v="0"/>
    <s v="B"/>
    <n v="1153"/>
    <s v="KW1153"/>
    <x v="6"/>
    <s v="Girls"/>
    <s v="KW"/>
    <x v="10"/>
    <s v="U12G KW Storm"/>
    <s v="Storm"/>
    <s v="Andy Schulz"/>
    <s v="920-410-1352"/>
    <s v="andyschulz8@gmail.com"/>
    <m/>
  </r>
  <r>
    <n v="154"/>
    <x v="0"/>
    <s v="B"/>
    <n v="1154"/>
    <s v="KW1154"/>
    <x v="7"/>
    <s v="Coed"/>
    <s v="KW"/>
    <x v="10"/>
    <s v="U14 KW Comets"/>
    <s v="Comets"/>
    <s v="Andrea Flood"/>
    <s v="262-483-1142"/>
    <s v="annflood2008@yahoo.com"/>
    <s v="3 Team Coordination - U12G Phoenix, U14 Blaze &amp; U14 Comets"/>
  </r>
  <r>
    <n v="155"/>
    <x v="0"/>
    <s v="A"/>
    <n v="1155"/>
    <s v="KW1155"/>
    <x v="8"/>
    <s v="Girls"/>
    <s v="KW"/>
    <x v="10"/>
    <s v="U14G KW Rebels"/>
    <s v="Rebels"/>
    <s v="Antonio Gurrola"/>
    <s v="262-689-7214"/>
    <s v="agurrola15@gmail.com"/>
    <s v="2 Team Coordination - U10 Stingrays &amp; U14G Rebels"/>
  </r>
  <r>
    <n v="156"/>
    <x v="0"/>
    <s v="A"/>
    <n v="1156"/>
    <s v="KW1156"/>
    <x v="8"/>
    <s v="Girls"/>
    <s v="KW"/>
    <x v="10"/>
    <s v="U14G KW Blaze"/>
    <s v="Blaze"/>
    <s v="Jim Jacobson"/>
    <s v="262-389-2712"/>
    <s v="jej46@hotmail.com"/>
    <s v="3 Team Coordination - U12G Phoenix, U14 Blaze &amp; U14 Comets"/>
  </r>
  <r>
    <n v="157"/>
    <x v="0"/>
    <s v="A"/>
    <n v="1157"/>
    <s v="RL1157"/>
    <x v="8"/>
    <s v="Girls"/>
    <s v="RL"/>
    <x v="11"/>
    <s v="U14G RL RL U14 Girls"/>
    <s v="RL U14 Girls"/>
    <s v="Matt Learned"/>
    <s v="262-689-6074"/>
    <s v="mattlearned81@gmail.com"/>
    <s v="No home games until May 4th"/>
  </r>
  <r>
    <m/>
    <x v="1"/>
    <m/>
    <m/>
    <m/>
    <x v="9"/>
    <m/>
    <m/>
    <x v="12"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">
  <r>
    <n v="1"/>
    <x v="0"/>
    <m/>
    <n v="1001"/>
    <s v="BR1001"/>
    <x v="0"/>
    <s v="Girls"/>
    <s v="BR"/>
    <s v="Brownsville"/>
    <s v="U12G BR Blue Heron Yellow"/>
    <s v="Blue Heron Yellow"/>
    <s v="Josh Herring"/>
    <s v="920-263-0000"/>
    <s v="ndfsa9@gmail.com"/>
    <s v="2 Team Coordination: U12 BR Yellow &amp; U12 BR Blue, No Games 10/11-10/13, No Games 9/28, Home games on 9/14 picture day, have Brownsville girls play each other that day? "/>
    <m/>
    <m/>
    <m/>
    <m/>
    <m/>
    <n v="0"/>
    <s v="B-U7"/>
  </r>
  <r>
    <n v="2"/>
    <x v="0"/>
    <m/>
    <n v="1002"/>
    <s v="BR1002"/>
    <x v="0"/>
    <s v="Girls"/>
    <s v="BR"/>
    <s v="Brownsville"/>
    <s v="U12G BR Blue Heron Blue"/>
    <s v="Blue Heron Blue"/>
    <s v="Josh Herring"/>
    <s v="920-263-0000"/>
    <s v="ndfsa9@gmail.com"/>
    <s v="2 Team Coordination: U12 BR Yellow &amp; U12 BR Blue, No Games 10/11-10/13, No Games 9/28, Home games on 9/14 picture day, have Brownsville girls play each other that day? "/>
    <m/>
    <m/>
    <m/>
    <m/>
    <m/>
    <n v="0"/>
    <s v="C-U7"/>
  </r>
  <r>
    <n v="3"/>
    <x v="0"/>
    <s v="A"/>
    <n v="1003"/>
    <s v="BR1003"/>
    <x v="1"/>
    <s v="Coed"/>
    <s v="BR"/>
    <s v="Brownsville"/>
    <s v="U12 BR Blue Heron"/>
    <s v="Blue Heron"/>
    <s v="Josh Haefs"/>
    <s v="920-904-0759"/>
    <s v="ndfsa9@gmail.com"/>
    <s v="2 Team Coordination: U12 BR &amp; U14 BR, No Games 9/28, Home games on 9/14 picture day, have Brownsville girls play each other that day? "/>
    <m/>
    <m/>
    <m/>
    <m/>
    <m/>
    <n v="0"/>
    <s v="A-U-7"/>
  </r>
  <r>
    <n v="4"/>
    <x v="0"/>
    <m/>
    <n v="1004"/>
    <s v="BR1004"/>
    <x v="2"/>
    <s v="Coed"/>
    <s v="BR"/>
    <s v="Brownsville"/>
    <s v="U14 BR Blue Heron"/>
    <s v="Blue Heron"/>
    <s v="Josh Haefs"/>
    <s v="920-904-0759"/>
    <s v="ndfsa9@gmail.com"/>
    <s v="2 Team Coordination: U12 BR &amp; U14 BR, No Games 9/28, Home games on 9/14 picture day, have Brownsville girls play each other that day? "/>
    <m/>
    <m/>
    <m/>
    <m/>
    <m/>
    <n v="0"/>
    <s v="C-U7"/>
  </r>
  <r>
    <n v="5"/>
    <x v="0"/>
    <s v="A"/>
    <n v="1005"/>
    <s v="ER1005"/>
    <x v="3"/>
    <s v="Coed"/>
    <s v="ER"/>
    <s v="Erin"/>
    <s v="U-7 ER Celtics"/>
    <s v="Celtics"/>
    <s v="Brad Lynn"/>
    <m/>
    <s v="bslynn89@gmail.com"/>
    <m/>
    <m/>
    <m/>
    <m/>
    <m/>
    <m/>
    <n v="0"/>
    <s v="A-U-7"/>
  </r>
  <r>
    <n v="6"/>
    <x v="0"/>
    <s v="A"/>
    <n v="1006"/>
    <s v="ER1006"/>
    <x v="3"/>
    <s v="Coed"/>
    <s v="ER"/>
    <s v="Erin"/>
    <s v="U-7 ER Emeralds"/>
    <s v="Emeralds"/>
    <s v="Paul Zimmer"/>
    <s v="608-769-4856"/>
    <s v="Paulwzimmer@gmail.com"/>
    <s v="2 Team Coordination: U7 Emeralds &amp; U9 Cyclones"/>
    <m/>
    <m/>
    <m/>
    <m/>
    <m/>
    <n v="0"/>
    <s v="D-U7"/>
  </r>
  <r>
    <n v="7"/>
    <x v="0"/>
    <s v="B"/>
    <n v="1007"/>
    <s v="ER1007"/>
    <x v="3"/>
    <s v="Coed"/>
    <s v="ER"/>
    <s v="Erin"/>
    <s v="U-7 ER Leprechauns"/>
    <s v="Leprechauns"/>
    <s v="Megan Gelpi"/>
    <s v="262-353-1851"/>
    <s v="meghandanaher6@gmail.com"/>
    <m/>
    <m/>
    <m/>
    <m/>
    <m/>
    <m/>
    <n v="0"/>
    <s v="B-U7"/>
  </r>
  <r>
    <n v="8"/>
    <x v="0"/>
    <s v="A"/>
    <n v="1008"/>
    <s v="ER1008"/>
    <x v="4"/>
    <s v="Coed"/>
    <s v="ER"/>
    <s v="Erin"/>
    <s v="U-8 ER Shamrocks"/>
    <s v="Shamrocks"/>
    <s v="Tony Johnson"/>
    <m/>
    <m/>
    <m/>
    <m/>
    <m/>
    <m/>
    <m/>
    <m/>
    <n v="0"/>
    <s v="D-U7"/>
  </r>
  <r>
    <n v="9"/>
    <x v="0"/>
    <s v="A"/>
    <n v="1009"/>
    <s v="ER1009"/>
    <x v="5"/>
    <s v="Coed"/>
    <s v="ER"/>
    <s v="Erin"/>
    <s v="U-9 ER Cyclones"/>
    <s v="Cyclones"/>
    <s v="Paul Zimmer"/>
    <s v="608-769-4856"/>
    <s v="Paulwzimmer@gmail.com"/>
    <s v="2 Team Coordination: U7 Emeralds &amp; U9 Cyclones"/>
    <m/>
    <m/>
    <m/>
    <m/>
    <m/>
    <n v="0"/>
    <s v="B-U8"/>
  </r>
  <r>
    <n v="10"/>
    <x v="0"/>
    <s v="B"/>
    <n v="1010"/>
    <s v="ER1010"/>
    <x v="5"/>
    <s v="Coed"/>
    <s v="ER"/>
    <s v="Erin"/>
    <s v="U-9 ER Lucky Charms"/>
    <s v="Lucky Charms"/>
    <s v="Mike Jensen"/>
    <s v="630-797-0654"/>
    <s v="mvjensen712@gmail.com"/>
    <m/>
    <m/>
    <m/>
    <m/>
    <m/>
    <m/>
    <n v="0"/>
    <s v="A-U8"/>
  </r>
  <r>
    <n v="11"/>
    <x v="0"/>
    <s v="A"/>
    <n v="1011"/>
    <s v="ER1011"/>
    <x v="6"/>
    <s v="Coed"/>
    <s v="ER"/>
    <s v="Erin"/>
    <s v="U10 ER Clovers"/>
    <s v="Clovers"/>
    <s v="Kim Koenen"/>
    <s v="920-285-7433"/>
    <s v="nkkoenen16@gmail.com"/>
    <m/>
    <m/>
    <m/>
    <m/>
    <m/>
    <m/>
    <n v="0"/>
    <s v="D-U8"/>
  </r>
  <r>
    <n v="12"/>
    <x v="0"/>
    <s v="A"/>
    <n v="1012"/>
    <s v="ER1012"/>
    <x v="1"/>
    <s v="Coed"/>
    <s v="ER"/>
    <s v="Erin"/>
    <s v="U12 ER Hooligans"/>
    <s v="Hooligans"/>
    <s v="Mike Stoneking"/>
    <m/>
    <s v="mikestoneking@outlook.com"/>
    <m/>
    <m/>
    <m/>
    <m/>
    <m/>
    <m/>
    <n v="0"/>
    <s v="C-U8"/>
  </r>
  <r>
    <n v="13"/>
    <x v="0"/>
    <m/>
    <n v="1013"/>
    <s v="ER1013"/>
    <x v="0"/>
    <s v="Girls"/>
    <s v="ER"/>
    <s v="Erin"/>
    <s v="U12G ER Unicorns"/>
    <s v="Unicorns"/>
    <s v="TBD"/>
    <m/>
    <m/>
    <m/>
    <m/>
    <m/>
    <m/>
    <m/>
    <m/>
    <n v="0"/>
    <s v="A-U8"/>
  </r>
  <r>
    <n v="14"/>
    <x v="0"/>
    <m/>
    <n v="1014"/>
    <s v="ER1014"/>
    <x v="2"/>
    <s v="Coed"/>
    <s v="ER"/>
    <s v="Erin"/>
    <s v="U14 ER Wolfhounds"/>
    <s v="Wolfhounds"/>
    <s v="Ben Neureuther"/>
    <s v="414-758-3678"/>
    <s v="benneureuther@hotmail.com"/>
    <m/>
    <m/>
    <m/>
    <m/>
    <m/>
    <m/>
    <n v="0"/>
    <s v="C-U8"/>
  </r>
  <r>
    <n v="15"/>
    <x v="0"/>
    <s v="A"/>
    <n v="1015"/>
    <s v="HT1015"/>
    <x v="3"/>
    <s v="Coed"/>
    <s v="HT"/>
    <s v="Hartford"/>
    <s v="U-7 HT Spicey Meatball Boys"/>
    <s v="Spicey Meatball Boys"/>
    <s v="Mike Daly"/>
    <s v="414-350-1392"/>
    <s v="dooley644@gmail.com"/>
    <s v="2 Team Coordination: U12 Cobras &amp; U7 Spicey Meatballs"/>
    <m/>
    <m/>
    <m/>
    <m/>
    <m/>
    <n v="0"/>
    <s v="B-U8"/>
  </r>
  <r>
    <n v="16"/>
    <x v="0"/>
    <s v="A"/>
    <n v="1016"/>
    <s v="HT1016"/>
    <x v="3"/>
    <s v="Coed"/>
    <s v="HT"/>
    <s v="Hartford"/>
    <s v="U-7 HT Honey Badgers"/>
    <s v="Honey Badgers"/>
    <s v="Alex Cernick"/>
    <s v="414-897-1100"/>
    <s v="alex.cernick@gmail.com"/>
    <m/>
    <m/>
    <m/>
    <m/>
    <m/>
    <m/>
    <n v="0"/>
    <s v="B-U9"/>
  </r>
  <r>
    <n v="17"/>
    <x v="0"/>
    <s v="B"/>
    <n v="1017"/>
    <s v="HT1017"/>
    <x v="3"/>
    <s v="Coed"/>
    <s v="HT"/>
    <s v="Hartford"/>
    <s v="U-7 HT Power Rangers"/>
    <s v="Power Rangers"/>
    <s v="Patrick Ndon"/>
    <s v="779-702-2151"/>
    <s v="patrickndon063@gmail.com"/>
    <m/>
    <m/>
    <m/>
    <m/>
    <m/>
    <m/>
    <n v="0"/>
    <s v="A-U9"/>
  </r>
  <r>
    <n v="18"/>
    <x v="0"/>
    <s v="B"/>
    <n v="1018"/>
    <s v="HT1018"/>
    <x v="3"/>
    <s v="Coed"/>
    <s v="HT"/>
    <s v="Hartford"/>
    <s v="U-7 HT Panthers"/>
    <s v="Panthers"/>
    <s v="Jamison Kaul"/>
    <s v="920-279-9399"/>
    <s v="Jamison.Kaul@FairwayMC.com"/>
    <m/>
    <m/>
    <m/>
    <m/>
    <m/>
    <m/>
    <n v="0"/>
    <s v="B-U9"/>
  </r>
  <r>
    <n v="19"/>
    <x v="0"/>
    <s v="B"/>
    <n v="1019"/>
    <s v="HT1019"/>
    <x v="3"/>
    <s v="Coed"/>
    <s v="HT"/>
    <s v="Hartford"/>
    <s v="U-7 HT Wolves"/>
    <s v="Wolves"/>
    <s v="Chris Theisen"/>
    <s v="608-575-6414"/>
    <s v="ctheisen321@gmail.com"/>
    <s v="2 Team Coordination: U9 Tigers &amp; U7 Wolves"/>
    <m/>
    <m/>
    <m/>
    <m/>
    <m/>
    <n v="0"/>
    <s v="B-U9"/>
  </r>
  <r>
    <n v="20"/>
    <x v="0"/>
    <s v="A"/>
    <n v="1020"/>
    <s v="HT1020"/>
    <x v="4"/>
    <s v="Coed"/>
    <s v="HT"/>
    <s v="Hartford"/>
    <s v="U-8 HT Sharks"/>
    <s v="Sharks"/>
    <s v="Harley Truse"/>
    <s v="262 707 2344"/>
    <s v="htruse@hotmail.com"/>
    <s v="No Game 10/11-10/13 - Uihlein"/>
    <m/>
    <m/>
    <m/>
    <m/>
    <m/>
    <n v="0"/>
    <s v="B-U9"/>
  </r>
  <r>
    <n v="21"/>
    <x v="0"/>
    <s v="B"/>
    <n v="1021"/>
    <s v="HT1021"/>
    <x v="4"/>
    <s v="Coed"/>
    <s v="HT"/>
    <s v="Hartford"/>
    <s v="U-8 HT Goal Diggers"/>
    <s v="Goal Diggers"/>
    <s v="Ben Serwe"/>
    <s v="414-640-9202"/>
    <s v="dbserwe@gmail.com"/>
    <m/>
    <m/>
    <m/>
    <m/>
    <m/>
    <m/>
    <n v="0"/>
    <s v="C-U9"/>
  </r>
  <r>
    <n v="22"/>
    <x v="0"/>
    <s v="C"/>
    <n v="1022"/>
    <s v="HT1022"/>
    <x v="4"/>
    <s v="Coed"/>
    <s v="HT"/>
    <s v="Hartford"/>
    <s v="U-8 HT Goal Getters"/>
    <s v="Goal Getters"/>
    <s v="Kari Wheaton"/>
    <s v="262-443-1647"/>
    <s v="kari.wheaton3@gmail.com"/>
    <s v="2 Team Coordination: U8 Goal Getters &amp; U12G Lightning Leopards"/>
    <m/>
    <m/>
    <m/>
    <m/>
    <m/>
    <n v="0"/>
    <s v="B-U10"/>
  </r>
  <r>
    <n v="23"/>
    <x v="0"/>
    <s v="C"/>
    <n v="1023"/>
    <s v="HT1023"/>
    <x v="4"/>
    <s v="Coed"/>
    <s v="HT"/>
    <s v="Hartford"/>
    <s v="U-8 HT Heroes"/>
    <s v="Heroes"/>
    <s v="Bill Hartzel"/>
    <s v="414-588-3058"/>
    <s v="bill@hartzelandsons.com"/>
    <m/>
    <m/>
    <m/>
    <m/>
    <m/>
    <m/>
    <n v="0"/>
    <s v="A-U10"/>
  </r>
  <r>
    <n v="24"/>
    <x v="0"/>
    <s v="D"/>
    <n v="1024"/>
    <s v="HT1024"/>
    <x v="4"/>
    <s v="Coed"/>
    <s v="HT"/>
    <s v="Hartford"/>
    <s v="U-8 HT Lions"/>
    <s v="Lions"/>
    <s v="Bernardo Lezama"/>
    <s v="TBD"/>
    <s v="ber10lezama@gmail.com"/>
    <m/>
    <m/>
    <m/>
    <m/>
    <m/>
    <m/>
    <n v="0"/>
    <s v="B-U10"/>
  </r>
  <r>
    <n v="25"/>
    <x v="0"/>
    <s v="B"/>
    <n v="1025"/>
    <s v="HT1025"/>
    <x v="4"/>
    <s v="Coed"/>
    <s v="HT"/>
    <s v="Hartford"/>
    <s v="U-8 HT Baby Sharks"/>
    <s v="Baby Sharks"/>
    <s v="Jonathan Harris"/>
    <s v="414-239-2003"/>
    <s v="jonathaneharris7@gmail.com"/>
    <m/>
    <m/>
    <m/>
    <m/>
    <m/>
    <m/>
    <n v="0"/>
    <s v="A-U10G"/>
  </r>
  <r>
    <n v="26"/>
    <x v="0"/>
    <s v="A"/>
    <n v="1026"/>
    <s v="HT1026"/>
    <x v="5"/>
    <s v="Coed"/>
    <s v="HT"/>
    <s v="Hartford"/>
    <s v="U-9 HT Warriors"/>
    <s v="Warriors"/>
    <s v="Brandon Bishop"/>
    <s v="414-719-8187"/>
    <s v="USAF_Bishop89@outlook.com"/>
    <s v="2 Team Coordination: U9 Warriors &amp; U10G Wildcats, No Game 10/11-10/13 - Uihlein"/>
    <m/>
    <m/>
    <m/>
    <m/>
    <m/>
    <n v="0"/>
    <s v="A-U10G"/>
  </r>
  <r>
    <n v="27"/>
    <x v="0"/>
    <s v="B"/>
    <n v="1027"/>
    <s v="HT1027"/>
    <x v="5"/>
    <s v="Coed"/>
    <s v="HT"/>
    <s v="Hartford"/>
    <s v="U-9 HT Lady Orioles (Orange Crush)"/>
    <s v="Lady Orioles (Orange Crush)"/>
    <s v="Heather Endisch"/>
    <s v="262-339-2593"/>
    <s v="heather.endisch@gmail.com"/>
    <m/>
    <m/>
    <m/>
    <m/>
    <m/>
    <m/>
    <n v="0"/>
    <s v="C-U12"/>
  </r>
  <r>
    <n v="28"/>
    <x v="0"/>
    <s v="B"/>
    <n v="1028"/>
    <s v="HT1028"/>
    <x v="5"/>
    <s v="Coed"/>
    <s v="HT"/>
    <s v="Hartford"/>
    <s v="U-9 HT Tigers"/>
    <s v="Tigers"/>
    <s v="Jessica Theisen"/>
    <s v="608-575-6475"/>
    <s v="jrm4213@gmail.com "/>
    <s v="2 Team Coordination: U9 Tigers &amp; U7 Wolves"/>
    <m/>
    <m/>
    <m/>
    <m/>
    <m/>
    <n v="0"/>
    <s v="B-U12"/>
  </r>
  <r>
    <n v="29"/>
    <x v="0"/>
    <m/>
    <n v="1029"/>
    <s v="HT1029"/>
    <x v="7"/>
    <s v="Girls"/>
    <s v="HT"/>
    <s v="Hartford"/>
    <s v="U10G HT Wildcats"/>
    <s v="Wildcats"/>
    <s v="Ozzie Fuentes"/>
    <s v="908-510-9954"/>
    <s v="ozzie@oacc.com"/>
    <s v="2 Team Coordination: U9 Warriors &amp; U10G Wildcats"/>
    <m/>
    <m/>
    <m/>
    <m/>
    <m/>
    <n v="0"/>
    <s v="A-U12G"/>
  </r>
  <r>
    <n v="30"/>
    <x v="0"/>
    <s v="A"/>
    <n v="1030"/>
    <s v="HT1030"/>
    <x v="6"/>
    <s v="Coed"/>
    <s v="HT"/>
    <s v="Hartford"/>
    <s v="U10 HT Bolts"/>
    <s v="Bolts"/>
    <s v="Allison Hejdak"/>
    <s v="414-520-2145"/>
    <s v="allisonhejdak@yahoo.com"/>
    <m/>
    <m/>
    <m/>
    <m/>
    <m/>
    <m/>
    <n v="0"/>
    <s v="B-U12G"/>
  </r>
  <r>
    <n v="31"/>
    <x v="0"/>
    <s v="B"/>
    <n v="1031"/>
    <s v="HT1031"/>
    <x v="6"/>
    <s v="Coed"/>
    <s v="HT"/>
    <s v="Hartford"/>
    <s v="U10 HT Dragons"/>
    <s v="Dragons"/>
    <s v="Jake Lechusz"/>
    <s v="262-613-9391"/>
    <s v="jakelechusz@gmail.com"/>
    <m/>
    <m/>
    <m/>
    <m/>
    <m/>
    <m/>
    <n v="0"/>
    <s v="A-U12G"/>
  </r>
  <r>
    <n v="32"/>
    <x v="0"/>
    <s v="B"/>
    <n v="1032"/>
    <s v="HT1032"/>
    <x v="6"/>
    <s v="Coed"/>
    <s v="HT"/>
    <s v="Hartford"/>
    <s v="U10 HT Firehawks"/>
    <s v="Firehawks"/>
    <s v="Bill Bumgarner"/>
    <s v="262-224-6235"/>
    <s v="destruxx@gmail.com"/>
    <s v="No Game 10/11-10/13 - Uihlein"/>
    <m/>
    <m/>
    <m/>
    <m/>
    <m/>
    <n v="0"/>
    <s v="A-U14 Coed"/>
  </r>
  <r>
    <n v="33"/>
    <x v="0"/>
    <s v="B"/>
    <n v="1033"/>
    <s v="HT1033"/>
    <x v="1"/>
    <s v="Coed"/>
    <s v="HT"/>
    <s v="Hartford"/>
    <s v="U12 HT SC Hartford"/>
    <s v="SC Hartford"/>
    <s v="Erik Reyes"/>
    <s v="262-623-8134"/>
    <s v="erey0212@gmail.com"/>
    <s v="No Game 10/11-10/13 - Uihlein"/>
    <m/>
    <m/>
    <m/>
    <m/>
    <m/>
    <n v="0"/>
    <s v="A-U14G"/>
  </r>
  <r>
    <n v="34"/>
    <x v="0"/>
    <s v="A"/>
    <n v="1034"/>
    <s v="HT1034"/>
    <x v="1"/>
    <s v="Coed"/>
    <s v="HT"/>
    <s v="Hartford"/>
    <s v="U12 HT Cobra Crush"/>
    <s v="Cobra Crush"/>
    <s v="Mike Daly"/>
    <s v="414-350-1392"/>
    <s v="dooley644@gmail.com"/>
    <s v="2 Team Coordination: U12 Cobras &amp; U7 Spicey Meatballs, No Game 10/11-10/13 - Uihlein"/>
    <m/>
    <m/>
    <m/>
    <m/>
    <m/>
    <n v="0"/>
    <s v="C-U7"/>
  </r>
  <r>
    <n v="35"/>
    <x v="0"/>
    <s v="B"/>
    <n v="1035"/>
    <s v="HT1035"/>
    <x v="1"/>
    <s v="Coed"/>
    <s v="HT"/>
    <s v="Hartford"/>
    <s v="U12 HT Hornets"/>
    <s v="Hornets"/>
    <s v="Jared Cronin"/>
    <s v="262-525-7499"/>
    <s v="jc_cronin@hotmail.com"/>
    <s v="No Game 10/11-10/13 - Uihlein"/>
    <m/>
    <m/>
    <m/>
    <m/>
    <m/>
    <n v="0"/>
    <s v="B-U8"/>
  </r>
  <r>
    <n v="36"/>
    <x v="0"/>
    <m/>
    <n v="1036"/>
    <s v="HT1036"/>
    <x v="0"/>
    <s v="Girls"/>
    <s v="HT"/>
    <s v="Hartford"/>
    <s v="U12G HT Pumas"/>
    <s v="Pumas"/>
    <s v="Josh Crook"/>
    <s v="262-353-6822"/>
    <s v="joshcrook66@gmail.com_x000a_"/>
    <s v="No Game 10/11-10/13 - Uihlein"/>
    <m/>
    <m/>
    <m/>
    <m/>
    <m/>
    <n v="0"/>
    <s v="C-U9"/>
  </r>
  <r>
    <n v="37"/>
    <x v="0"/>
    <m/>
    <n v="1037"/>
    <s v="HT1037"/>
    <x v="0"/>
    <s v="Girls"/>
    <s v="HT"/>
    <s v="Hartford"/>
    <s v="U12G HT Crazy Lady Lightning Leopards"/>
    <s v="Crazy Lady Lightning Leopards"/>
    <s v="Rachael Kaul"/>
    <s v="920-246-9829_x000a_"/>
    <s v="kaulrv12@yahoo.com"/>
    <s v="2 Team Coordination: U8 Goal Getters &amp; U12G Lightning Leopards_x000a_2 Team Coordination: U8 HU Vipers &amp; U12G Lightning Leopards"/>
    <m/>
    <m/>
    <m/>
    <m/>
    <m/>
    <n v="0"/>
    <s v="B-U10"/>
  </r>
  <r>
    <n v="38"/>
    <x v="0"/>
    <m/>
    <n v="1038"/>
    <s v="HT1038"/>
    <x v="0"/>
    <s v="Girls"/>
    <s v="HT"/>
    <s v="Hartford"/>
    <s v="U12G HT Phoenix"/>
    <s v="Phoenix"/>
    <s v="Matt Uecker"/>
    <s v="920-285-0559"/>
    <s v="Matthew.uecker@gmail.com"/>
    <s v="No Game 10/11-10/13 - Uihlein"/>
    <m/>
    <m/>
    <m/>
    <m/>
    <m/>
    <n v="0"/>
    <s v="A-U12"/>
  </r>
  <r>
    <n v="39"/>
    <x v="0"/>
    <m/>
    <n v="1039"/>
    <s v="HT1039"/>
    <x v="2"/>
    <s v="Coed"/>
    <s v="HT"/>
    <s v="Hartford"/>
    <s v="U14 HT Lightning"/>
    <s v="Lightning"/>
    <s v="Jeff Martin"/>
    <s v="414-975-5019"/>
    <s v="mart0592@yahoo.com"/>
    <s v="No Game 10/11-10/13 - Uihlein, 10/5 no game"/>
    <m/>
    <m/>
    <m/>
    <m/>
    <m/>
    <n v="0"/>
    <s v="B-U7"/>
  </r>
  <r>
    <n v="40"/>
    <x v="0"/>
    <m/>
    <n v="1040"/>
    <s v="HT1040"/>
    <x v="8"/>
    <s v="Girls"/>
    <s v="HT"/>
    <s v="Hartford"/>
    <s v="U14G HT Orioles"/>
    <s v="Orioles"/>
    <s v="Jon Gitter"/>
    <s v="414-617-3854"/>
    <s v="jongitter@yahoo.com"/>
    <m/>
    <m/>
    <m/>
    <m/>
    <m/>
    <m/>
    <n v="0"/>
    <s v="C-U7"/>
  </r>
  <r>
    <n v="41"/>
    <x v="0"/>
    <s v="A"/>
    <n v="1041"/>
    <s v="HU1041"/>
    <x v="3"/>
    <s v="Coed"/>
    <s v="HU"/>
    <s v="Hustisford"/>
    <s v="U-7 HU Cobras"/>
    <s v="Cobras"/>
    <s v="Andrea Nelson"/>
    <s v="262-224-4524"/>
    <s v="andreagehring18@gmail.com"/>
    <m/>
    <m/>
    <m/>
    <m/>
    <m/>
    <m/>
    <n v="0"/>
    <s v="B-U7"/>
  </r>
  <r>
    <n v="42"/>
    <x v="0"/>
    <s v="B"/>
    <n v="1042"/>
    <s v="HU1042"/>
    <x v="3"/>
    <s v="Coed"/>
    <s v="HU"/>
    <s v="Hustisford"/>
    <s v="U-7 HU Hurricanes"/>
    <s v="Hurricanes"/>
    <s v="Steph Maas"/>
    <s v="920-915-3370"/>
    <s v="slmaas1220@gmail.com"/>
    <m/>
    <m/>
    <m/>
    <m/>
    <m/>
    <m/>
    <n v="0"/>
    <s v="D-U7"/>
  </r>
  <r>
    <n v="43"/>
    <x v="0"/>
    <s v="A"/>
    <n v="1043"/>
    <s v="HU1043"/>
    <x v="4"/>
    <s v="Coed"/>
    <s v="HU"/>
    <s v="Hustisford"/>
    <s v="U-8 HU Vipers"/>
    <s v="Vipers"/>
    <s v="Terry Fies"/>
    <s v="262-483-5467"/>
    <s v="tnfies@gmail.com"/>
    <s v="2 Team Coordination: U8 HU Vipers &amp; U12G Lightening Leopards"/>
    <m/>
    <m/>
    <m/>
    <m/>
    <m/>
    <n v="0"/>
    <s v="A-U8"/>
  </r>
  <r>
    <n v="44"/>
    <x v="0"/>
    <s v="B"/>
    <n v="1044"/>
    <s v="HU1044"/>
    <x v="4"/>
    <s v="Coed"/>
    <s v="HU"/>
    <s v="Hustisford"/>
    <s v="U-8 HU Stingers"/>
    <s v="Stingers"/>
    <s v="Trisha Neu"/>
    <s v="920-344-0432"/>
    <s v="trisha.neu@orbiscorporation.com"/>
    <m/>
    <m/>
    <m/>
    <m/>
    <m/>
    <m/>
    <n v="0"/>
    <s v="C-U8"/>
  </r>
  <r>
    <n v="45"/>
    <x v="0"/>
    <s v="D"/>
    <n v="1045"/>
    <s v="HU1045"/>
    <x v="4"/>
    <s v="Coed"/>
    <s v="HU"/>
    <s v="Hustisford"/>
    <s v="U-8 HU Lightning"/>
    <s v="Lightning"/>
    <s v="Tanya Wyse"/>
    <s v="920-285-0509"/>
    <s v="urban24educator@hotmail.com"/>
    <s v="2 Team Coordination: U8 Lightning &amp; U14 Renegades"/>
    <m/>
    <m/>
    <m/>
    <m/>
    <m/>
    <n v="0"/>
    <s v="B-U8"/>
  </r>
  <r>
    <n v="46"/>
    <x v="0"/>
    <s v="A"/>
    <n v="1046"/>
    <s v="HU1046"/>
    <x v="5"/>
    <s v="Coed"/>
    <s v="HU"/>
    <s v="Hustisford"/>
    <s v="U-9 HU Cyclones"/>
    <s v="Cyclones"/>
    <s v="Brian Braun"/>
    <s v="920-583-0627"/>
    <s v="brinebraun@hotmail.com"/>
    <m/>
    <m/>
    <m/>
    <m/>
    <m/>
    <m/>
    <n v="0"/>
    <s v="E-U8"/>
  </r>
  <r>
    <n v="47"/>
    <x v="0"/>
    <s v="A"/>
    <n v="1047"/>
    <s v="HU1047"/>
    <x v="6"/>
    <s v="Coed"/>
    <s v="HU"/>
    <s v="Hustisford"/>
    <s v="U10 HU Panthers"/>
    <s v="Panthers"/>
    <s v="Kale Falkenthal"/>
    <s v="920-988-9589"/>
    <s v="kale.falkenthal@gmail.com"/>
    <m/>
    <m/>
    <m/>
    <m/>
    <m/>
    <m/>
    <n v="0"/>
    <s v="A-U8"/>
  </r>
  <r>
    <n v="48"/>
    <x v="0"/>
    <m/>
    <n v="1048"/>
    <s v="HU1048"/>
    <x v="7"/>
    <s v="Girls"/>
    <s v="HU"/>
    <s v="Hustisford"/>
    <s v="U10G HU Thunder"/>
    <s v="Thunder"/>
    <s v="Jon Tietz"/>
    <s v="920-342-0889"/>
    <s v="jontietz09@hotmail.com"/>
    <s v="2 Team Coordination: U10G Thunder &amp; U12G Avengers"/>
    <m/>
    <m/>
    <m/>
    <m/>
    <m/>
    <n v="0"/>
    <s v="B-U9"/>
  </r>
  <r>
    <n v="49"/>
    <x v="0"/>
    <s v="B"/>
    <n v="1049"/>
    <s v="HU1049"/>
    <x v="1"/>
    <s v="Coed"/>
    <s v="HU"/>
    <s v="Hustisford"/>
    <s v="U12 HU Cougars"/>
    <s v="Cougars"/>
    <s v="Micah Koch"/>
    <s v="920-296-3385"/>
    <s v="mk13ss11@yahoo.com"/>
    <s v="2 Team Coordination: U12 Cougars &amp; U14 Renegades"/>
    <m/>
    <m/>
    <m/>
    <m/>
    <m/>
    <n v="0"/>
    <s v="A-U9"/>
  </r>
  <r>
    <n v="50"/>
    <x v="0"/>
    <m/>
    <n v="1050"/>
    <s v="HU1050"/>
    <x v="0"/>
    <s v="Girls"/>
    <s v="HU"/>
    <s v="Hustisford"/>
    <s v="U12G HU Avengers"/>
    <s v="Avengers"/>
    <s v="Roxanne Leitzke"/>
    <s v="920-988-8863"/>
    <s v="lytski@live.com"/>
    <s v="2 Team Coordination: U10G Thunder &amp; U12G Avengers"/>
    <m/>
    <m/>
    <m/>
    <m/>
    <m/>
    <n v="0"/>
    <s v="B-U9"/>
  </r>
  <r>
    <n v="51"/>
    <x v="0"/>
    <m/>
    <n v="1051"/>
    <s v="HU1051"/>
    <x v="2"/>
    <s v="Coed"/>
    <s v="HU"/>
    <s v="Hustisford"/>
    <s v="U14 HU Renegades"/>
    <s v="Renegades"/>
    <s v="Tanya Wyse"/>
    <s v="920-285-0509"/>
    <s v="urban24educator@hotmail.com"/>
    <s v="2 Team Coordination: U12 Cougars &amp; U14 Renegades; 2 Team Coordination: U8 Lightning &amp; U14 Renegades"/>
    <m/>
    <m/>
    <m/>
    <m/>
    <m/>
    <n v="0"/>
    <s v="B-U10"/>
  </r>
  <r>
    <n v="52"/>
    <x v="0"/>
    <s v="A"/>
    <n v="1052"/>
    <s v="JK1052"/>
    <x v="3"/>
    <s v="Coed"/>
    <s v="JK"/>
    <s v="Jackson"/>
    <s v="U-7 JK Cheetahs"/>
    <s v="Cheetahs"/>
    <s v="Stephen Bilotta"/>
    <s v="262-305-8173"/>
    <s v="bilottastephen@gmail.com"/>
    <s v="2 Team Coordination: U7 Cheetahs &amp; U9 Adrenaline"/>
    <m/>
    <m/>
    <m/>
    <m/>
    <m/>
    <n v="0"/>
    <s v="A-U12"/>
  </r>
  <r>
    <n v="53"/>
    <x v="0"/>
    <s v="A"/>
    <n v="1053"/>
    <s v="JK1053"/>
    <x v="3"/>
    <s v="Coed"/>
    <s v="JK"/>
    <s v="Jackson"/>
    <s v="U-7 JK Pumas"/>
    <s v="Pumas"/>
    <s v="Daniel Karrels"/>
    <s v="262-305-6187"/>
    <s v="dskarrels@gmail.com"/>
    <m/>
    <m/>
    <m/>
    <m/>
    <m/>
    <m/>
    <n v="0"/>
    <s v="C-U12"/>
  </r>
  <r>
    <n v="54"/>
    <x v="0"/>
    <s v="B"/>
    <n v="1054"/>
    <s v="JK1054"/>
    <x v="3"/>
    <s v="Coed"/>
    <s v="JK"/>
    <s v="Jackson"/>
    <s v="U-7 JK Tigers"/>
    <s v="Tigers"/>
    <s v="Stacy McAnally"/>
    <s v="262-336-1677"/>
    <s v="mcanallyessmann@gmail.com"/>
    <m/>
    <m/>
    <m/>
    <m/>
    <m/>
    <m/>
    <n v="0"/>
    <s v="C-U12"/>
  </r>
  <r>
    <n v="55"/>
    <x v="0"/>
    <s v="B"/>
    <n v="1055"/>
    <s v="JK1055"/>
    <x v="3"/>
    <s v="Coed"/>
    <s v="JK"/>
    <s v="Jackson"/>
    <s v="U-7 JK Cougars"/>
    <s v="Cougars"/>
    <s v="Jacob Steger"/>
    <s v="262-622-3066"/>
    <s v="jacobjaysteger@gmail.com"/>
    <m/>
    <m/>
    <m/>
    <m/>
    <m/>
    <m/>
    <n v="0"/>
    <s v="A-U12G"/>
  </r>
  <r>
    <n v="56"/>
    <x v="0"/>
    <s v="B"/>
    <n v="1056"/>
    <s v="JK1056"/>
    <x v="3"/>
    <s v="Coed"/>
    <s v="JK"/>
    <s v="Jackson"/>
    <s v="U-7 JK Bobcats"/>
    <s v="Bobcats"/>
    <s v="Russell Zupan"/>
    <s v="414-334-5619"/>
    <s v="russell.zupan@yahoo.com"/>
    <m/>
    <m/>
    <m/>
    <m/>
    <m/>
    <m/>
    <n v="0"/>
    <s v="A-U14 Coed"/>
  </r>
  <r>
    <n v="57"/>
    <x v="0"/>
    <s v="B"/>
    <n v="1057"/>
    <s v="JK1057"/>
    <x v="3"/>
    <s v="Coed"/>
    <s v="JK"/>
    <s v="Jackson"/>
    <s v="U-7 JK Panthers"/>
    <s v="Panthers"/>
    <s v="David Zarling"/>
    <s v="414-839-0094"/>
    <s v="david.zarling@gmail.com"/>
    <s v="2 Team Coordination: U7 Panthers &amp; U14 Panthers"/>
    <m/>
    <m/>
    <m/>
    <m/>
    <m/>
    <n v="0"/>
    <s v="A-U14 Coed"/>
  </r>
  <r>
    <n v="58"/>
    <x v="0"/>
    <s v="A"/>
    <n v="1058"/>
    <s v="JK1058"/>
    <x v="4"/>
    <s v="Coed"/>
    <s v="JK"/>
    <s v="Jackson"/>
    <s v="U-8 JK Gunners"/>
    <s v="Gunners"/>
    <s v="Devan Boling"/>
    <s v="262-391-1934"/>
    <s v="devan.boling@gmail.com"/>
    <m/>
    <m/>
    <m/>
    <m/>
    <m/>
    <m/>
    <n v="0"/>
    <s v="A-U14G"/>
  </r>
  <r>
    <n v="59"/>
    <x v="0"/>
    <s v="B"/>
    <n v="1059"/>
    <s v="JK1059"/>
    <x v="4"/>
    <s v="Coed"/>
    <s v="JK"/>
    <s v="Jackson"/>
    <s v="U-8 JK Spurs"/>
    <s v="Spurs"/>
    <s v="Katie Puestow"/>
    <s v="262-689-9822"/>
    <s v="kpuestow10@outlook.com"/>
    <m/>
    <m/>
    <m/>
    <m/>
    <m/>
    <m/>
    <n v="0"/>
    <s v="A-U-7"/>
  </r>
  <r>
    <n v="60"/>
    <x v="0"/>
    <s v="C"/>
    <n v="1060"/>
    <s v="JK1060"/>
    <x v="4"/>
    <s v="Coed"/>
    <s v="JK"/>
    <s v="Jackson"/>
    <s v="U-8 JK The Reds"/>
    <s v="The Reds"/>
    <s v="Benjamin Ludy"/>
    <s v="414-374-6506"/>
    <s v="benludy@gmail.com"/>
    <m/>
    <m/>
    <m/>
    <m/>
    <m/>
    <m/>
    <n v="0"/>
    <s v="A-U-7"/>
  </r>
  <r>
    <n v="61"/>
    <x v="0"/>
    <s v="C"/>
    <n v="1061"/>
    <s v="JK1061"/>
    <x v="4"/>
    <s v="Coed"/>
    <s v="JK"/>
    <s v="Jackson"/>
    <s v="U-8 JK The Sky Blues"/>
    <s v="The Sky Blues"/>
    <s v="Josh Boeldt"/>
    <s v="262-707-7185"/>
    <s v="joshua.boeldt@gmail.com"/>
    <m/>
    <m/>
    <m/>
    <m/>
    <m/>
    <m/>
    <n v="0"/>
    <s v="D-U7"/>
  </r>
  <r>
    <n v="62"/>
    <x v="0"/>
    <s v="D"/>
    <n v="1062"/>
    <s v="JK1062"/>
    <x v="4"/>
    <s v="Coed"/>
    <s v="JK"/>
    <s v="Jackson"/>
    <s v="U-8 JK Adrenaline"/>
    <s v="Adrenaline"/>
    <s v="Steven Samuel"/>
    <s v="262-844-5749"/>
    <s v="sds5617@gmail.com"/>
    <s v="2 Team Coordination: U7 Cheetahs &amp; U9 Adrenaline"/>
    <m/>
    <m/>
    <m/>
    <m/>
    <m/>
    <n v="0"/>
    <s v="D-U8"/>
  </r>
  <r>
    <n v="63"/>
    <x v="0"/>
    <s v="A"/>
    <n v="1063"/>
    <s v="JK1063"/>
    <x v="5"/>
    <s v="Coed"/>
    <s v="JK"/>
    <s v="Jackson"/>
    <s v="U-9 JK Avalanche"/>
    <s v="Avalanche"/>
    <s v="Brian Kikkert"/>
    <s v="262-483-7543"/>
    <s v="brian.kikkert@gmail.com"/>
    <m/>
    <m/>
    <m/>
    <m/>
    <m/>
    <m/>
    <n v="0"/>
    <s v="A-U9"/>
  </r>
  <r>
    <n v="64"/>
    <x v="0"/>
    <s v="B"/>
    <n v="1064"/>
    <s v="JK1064"/>
    <x v="5"/>
    <s v="Coed"/>
    <s v="JK"/>
    <s v="Jackson"/>
    <s v="U-9 JK Rattlesnakes"/>
    <s v="Rattlesnakes"/>
    <s v="Clark Schultz"/>
    <s v="920-248-1115"/>
    <s v="pastorclark6@gmail.com"/>
    <m/>
    <m/>
    <m/>
    <m/>
    <m/>
    <m/>
    <n v="0"/>
    <s v="A-U10"/>
  </r>
  <r>
    <n v="65"/>
    <x v="0"/>
    <m/>
    <n v="1065"/>
    <s v="JK1065"/>
    <x v="7"/>
    <s v="Girls"/>
    <s v="JK"/>
    <s v="Jackson"/>
    <s v="U10G JK Power"/>
    <s v="Power"/>
    <s v="Jeffrey Hoerchner"/>
    <s v="262-689-3341"/>
    <s v="jeff60h@yahoo.com"/>
    <m/>
    <m/>
    <m/>
    <m/>
    <m/>
    <m/>
    <n v="0"/>
    <s v="A-U10G"/>
  </r>
  <r>
    <n v="66"/>
    <x v="0"/>
    <m/>
    <n v="1066"/>
    <s v="JK1066"/>
    <x v="7"/>
    <s v="Girls"/>
    <s v="JK"/>
    <s v="Jackson"/>
    <s v="U10G JK Magic"/>
    <s v="Magic"/>
    <s v="Tim Reyburn"/>
    <s v="920-573-1824"/>
    <s v="timothyreyburn@gmail.com"/>
    <m/>
    <m/>
    <m/>
    <m/>
    <m/>
    <m/>
    <n v="0"/>
    <s v="B-U12"/>
  </r>
  <r>
    <n v="67"/>
    <x v="0"/>
    <s v="A"/>
    <n v="1067"/>
    <s v="JK1067"/>
    <x v="6"/>
    <s v="Coed"/>
    <s v="JK"/>
    <s v="Jackson"/>
    <s v="U10 JK Black Widows"/>
    <s v="Black Widows"/>
    <s v="TBD"/>
    <s v="TBD"/>
    <s v="TBD"/>
    <m/>
    <m/>
    <m/>
    <m/>
    <m/>
    <m/>
    <n v="0"/>
    <s v="B-U12G"/>
  </r>
  <r>
    <n v="68"/>
    <x v="0"/>
    <s v="B"/>
    <n v="1068"/>
    <s v="JK1068"/>
    <x v="6"/>
    <s v="Coed"/>
    <s v="JK"/>
    <s v="Jackson"/>
    <s v="U10 JK Galaxy"/>
    <s v="Galaxy"/>
    <s v="Joe Greefkes"/>
    <s v="262-353-0547"/>
    <s v="joe.greefkes@kmlhs.org"/>
    <m/>
    <m/>
    <m/>
    <m/>
    <m/>
    <m/>
    <n v="0"/>
    <s v="A-U14 Coed"/>
  </r>
  <r>
    <n v="69"/>
    <x v="0"/>
    <s v="B"/>
    <n v="1069"/>
    <s v="JK1069"/>
    <x v="6"/>
    <s v="Coed"/>
    <s v="JK"/>
    <s v="Jackson"/>
    <s v="U10 JK Tarantulas"/>
    <s v="Tarantulas"/>
    <s v="Aaron Trimmer"/>
    <s v="614-314-9430"/>
    <s v="ajtrimmer238@gmail.com"/>
    <m/>
    <m/>
    <m/>
    <m/>
    <m/>
    <m/>
    <n v="0"/>
    <s v="A-U14 Coed"/>
  </r>
  <r>
    <n v="70"/>
    <x v="0"/>
    <s v="A"/>
    <n v="1070"/>
    <s v="JK1070"/>
    <x v="1"/>
    <s v="Coed"/>
    <s v="JK"/>
    <s v="Jackson"/>
    <s v="U12 JK Eliminators"/>
    <s v="Eliminators"/>
    <s v="Keith McNamee"/>
    <s v="262-993-2048"/>
    <s v="kmcnamee@clcbuild.com"/>
    <m/>
    <m/>
    <m/>
    <m/>
    <m/>
    <m/>
    <n v="0"/>
    <s v="A-U14G"/>
  </r>
  <r>
    <n v="71"/>
    <x v="0"/>
    <s v="B"/>
    <n v="1071"/>
    <s v="JK1071"/>
    <x v="1"/>
    <s v="Coed"/>
    <s v="JK"/>
    <s v="Jackson"/>
    <s v="U12 JK Fusion"/>
    <s v="Fusion"/>
    <s v="Joseph DiGangi"/>
    <s v="262-208-6020"/>
    <s v="digangijoe@hotmail.com"/>
    <m/>
    <m/>
    <m/>
    <m/>
    <m/>
    <m/>
    <n v="0"/>
    <s v="B-U7"/>
  </r>
  <r>
    <n v="72"/>
    <x v="0"/>
    <s v="B"/>
    <n v="1072"/>
    <s v="JK1072"/>
    <x v="1"/>
    <s v="Coed"/>
    <s v="JK"/>
    <s v="Jackson"/>
    <s v="U12 JK Stars"/>
    <s v="Stars"/>
    <s v="Adam Kasinskas"/>
    <s v="262-424-5680"/>
    <s v="adam.kasinskas@gmail.com"/>
    <m/>
    <m/>
    <m/>
    <m/>
    <m/>
    <m/>
    <n v="0"/>
    <s v="E-U7"/>
  </r>
  <r>
    <n v="73"/>
    <x v="0"/>
    <m/>
    <n v="1073"/>
    <s v="JK1073"/>
    <x v="0"/>
    <s v="Girls"/>
    <s v="JK"/>
    <s v="Jackson"/>
    <s v="U12G JK Majestics"/>
    <s v="Majestics"/>
    <s v="TBD"/>
    <s v="TBD"/>
    <s v="TBD"/>
    <m/>
    <m/>
    <m/>
    <m/>
    <m/>
    <m/>
    <n v="0"/>
    <s v="E-U7"/>
  </r>
  <r>
    <n v="74"/>
    <x v="0"/>
    <m/>
    <n v="1074"/>
    <s v="JK1074"/>
    <x v="2"/>
    <s v="Coed"/>
    <s v="JK"/>
    <s v="Jackson"/>
    <s v="U14 JK Panthers"/>
    <s v="Panthers"/>
    <s v="David Zarling"/>
    <s v="414-839-0094"/>
    <s v="david.zarling@gmail.com"/>
    <s v="2 Team Coordination: U7 Panthers &amp; U14 Panthers"/>
    <m/>
    <m/>
    <m/>
    <m/>
    <m/>
    <n v="0"/>
    <s v="E-U7"/>
  </r>
  <r>
    <n v="75"/>
    <x v="0"/>
    <m/>
    <n v="1075"/>
    <s v="JK1075"/>
    <x v="2"/>
    <s v="Coed"/>
    <s v="JK"/>
    <s v="Jackson"/>
    <s v="U14 JK Leopards"/>
    <s v="Leopards"/>
    <s v="Luke Love"/>
    <s v="940-882-9437"/>
    <s v="lukemarshalove@gmail.com"/>
    <m/>
    <m/>
    <m/>
    <m/>
    <m/>
    <m/>
    <n v="0"/>
    <s v="A-U8"/>
  </r>
  <r>
    <n v="77"/>
    <x v="0"/>
    <m/>
    <n v="1077"/>
    <s v="JK1077"/>
    <x v="8"/>
    <s v="Girls"/>
    <s v="JK"/>
    <s v="Jackson"/>
    <s v="U14G JK Phoenix"/>
    <s v="Phoenix"/>
    <s v="TBD"/>
    <s v="TBD"/>
    <s v="TBD"/>
    <m/>
    <m/>
    <m/>
    <m/>
    <m/>
    <m/>
    <n v="0"/>
    <s v="C-U8"/>
  </r>
  <r>
    <n v="78"/>
    <x v="0"/>
    <s v="A"/>
    <n v="1078"/>
    <s v="JU1078"/>
    <x v="4"/>
    <s v="Coed"/>
    <s v="JU"/>
    <s v="Juneau"/>
    <s v="U-8 JU Juneau Rage U8"/>
    <s v="Juneau Rage U8"/>
    <s v="TBD"/>
    <s v="TBD"/>
    <s v="TBD"/>
    <m/>
    <m/>
    <m/>
    <m/>
    <m/>
    <m/>
    <n v="0"/>
    <s v="D-U8"/>
  </r>
  <r>
    <n v="79"/>
    <x v="0"/>
    <s v="B"/>
    <n v="1079"/>
    <s v="JU1079"/>
    <x v="4"/>
    <s v="Coed"/>
    <s v="JU"/>
    <s v="Juneau"/>
    <s v="U-8 JU Juneau Rage U8 Purple"/>
    <s v="Juneau Rage U8 Purple"/>
    <s v="TBD"/>
    <s v="TBD"/>
    <s v="TBD"/>
    <s v="2 Team Coordination: U8 Rage Purple &amp; U14 Rage; 2 Team Coordination: U8 &amp; U9 Rage"/>
    <m/>
    <m/>
    <m/>
    <m/>
    <m/>
    <n v="0"/>
    <s v="E-U8"/>
  </r>
  <r>
    <n v="80"/>
    <x v="0"/>
    <s v="B"/>
    <n v="1080"/>
    <s v="JU1080"/>
    <x v="5"/>
    <s v="Coed"/>
    <s v="JU"/>
    <s v="Juneau"/>
    <s v="U-9 JU Juneau Rage U9"/>
    <s v="Juneau Rage U9"/>
    <s v="TBD"/>
    <s v="TBD"/>
    <s v="TBD"/>
    <s v="2 Team Coordination: U8 JU Rage &amp; U9 JU Rage"/>
    <m/>
    <m/>
    <m/>
    <m/>
    <m/>
    <n v="0"/>
    <s v="D-U8"/>
  </r>
  <r>
    <n v="81"/>
    <x v="0"/>
    <s v="A"/>
    <n v="1081"/>
    <s v="JU1081"/>
    <x v="6"/>
    <s v="Coed"/>
    <s v="JU"/>
    <s v="Juneau"/>
    <s v="U10 JU Juneau Rage U10"/>
    <s v="Juneau Rage U10"/>
    <s v="TBD"/>
    <s v="TBD"/>
    <s v="TBD"/>
    <s v="2 Team Coordination: U8 &amp; U9 Rage"/>
    <m/>
    <m/>
    <m/>
    <m/>
    <m/>
    <n v="0"/>
    <s v="A-U9"/>
  </r>
  <r>
    <n v="82"/>
    <x v="0"/>
    <s v="A"/>
    <n v="1082"/>
    <s v="JU1082"/>
    <x v="1"/>
    <s v="Coed"/>
    <s v="JU"/>
    <s v="Juneau"/>
    <s v="U12 JU Juneau Rage U12"/>
    <s v="Juneau Rage U12"/>
    <s v="TBD"/>
    <s v="TBD"/>
    <s v="TBD"/>
    <m/>
    <m/>
    <m/>
    <m/>
    <m/>
    <m/>
    <n v="0"/>
    <s v="A-U9"/>
  </r>
  <r>
    <n v="83"/>
    <x v="0"/>
    <m/>
    <n v="1083"/>
    <s v="JU1083"/>
    <x v="2"/>
    <s v="Coed"/>
    <s v="JU"/>
    <s v="Juneau"/>
    <s v="U14 JU Juneau Rage U14"/>
    <s v="Juneau Rage U14"/>
    <s v="TBD"/>
    <s v="TBD"/>
    <s v="TBD"/>
    <s v="2 Team Coordination: U8 Rage Purple &amp; U14 Rage"/>
    <m/>
    <m/>
    <m/>
    <m/>
    <m/>
    <n v="0"/>
    <s v="C-U9"/>
  </r>
  <r>
    <n v="84"/>
    <x v="0"/>
    <s v="A"/>
    <n v="1084"/>
    <s v="KW1084"/>
    <x v="6"/>
    <s v="Coed"/>
    <s v="KW"/>
    <s v="Kewaskum"/>
    <s v="U10 KW Galaxy"/>
    <s v="Galaxy"/>
    <s v="Sarah Darmody"/>
    <s v="262-573-7992"/>
    <s v="sdarmody8@gmail.com"/>
    <m/>
    <m/>
    <m/>
    <m/>
    <m/>
    <m/>
    <n v="0"/>
    <s v="C-U9"/>
  </r>
  <r>
    <n v="85"/>
    <x v="0"/>
    <s v="A"/>
    <n v="1085"/>
    <s v="KW1085"/>
    <x v="6"/>
    <s v="Coed"/>
    <s v="KW"/>
    <s v="Kewaskum"/>
    <s v="U10 KW Rays"/>
    <s v="Rays"/>
    <s v="Jamison Meister"/>
    <s v="262-388-5119"/>
    <s v="jamison.meister08@gmail.com"/>
    <s v="2 Team Coordination: U10 Rays &amp; U7 Blazers"/>
    <m/>
    <m/>
    <m/>
    <m/>
    <m/>
    <n v="0"/>
    <s v="B-U10"/>
  </r>
  <r>
    <n v="86"/>
    <x v="0"/>
    <s v="B"/>
    <n v="1086"/>
    <s v="KW1086"/>
    <x v="6"/>
    <s v="Coed"/>
    <s v="KW"/>
    <s v="Kewaskum"/>
    <s v="U10 KW Stars"/>
    <s v="Stars"/>
    <s v="Rebecca Dourn"/>
    <s v="262-227-2258"/>
    <s v="Rebecca.dourn@yahoo.com"/>
    <s v="2 Team Coordination: U10 Stars &amp; U14G Rebels"/>
    <m/>
    <m/>
    <m/>
    <m/>
    <m/>
    <n v="0"/>
    <s v="B-U10"/>
  </r>
  <r>
    <n v="87"/>
    <x v="0"/>
    <m/>
    <n v="1087"/>
    <s v="KW1087"/>
    <x v="7"/>
    <s v="Girls"/>
    <s v="KW"/>
    <s v="Kewaskum"/>
    <s v="U10G KW Sparks"/>
    <s v="Sparks"/>
    <s v="Justin Goehring"/>
    <s v="920-946-1661"/>
    <s v="justingoehring@gmail.com"/>
    <m/>
    <m/>
    <m/>
    <m/>
    <m/>
    <m/>
    <n v="0"/>
    <s v="A-U10"/>
  </r>
  <r>
    <n v="88"/>
    <x v="0"/>
    <s v="A"/>
    <n v="1088"/>
    <s v="KW1088"/>
    <x v="1"/>
    <s v="Coed"/>
    <s v="KW"/>
    <s v="Kewaskum"/>
    <s v="U12 KW Jaguars"/>
    <s v="Jaguars"/>
    <s v="Kyle Kutschenreuter"/>
    <s v="262-224-4310"/>
    <s v="kwkmts@gmail.com"/>
    <m/>
    <m/>
    <m/>
    <m/>
    <m/>
    <m/>
    <n v="0"/>
    <s v="A-U12"/>
  </r>
  <r>
    <n v="89"/>
    <x v="0"/>
    <s v="B"/>
    <n v="1089"/>
    <s v="KW1089"/>
    <x v="1"/>
    <s v="Coed"/>
    <s v="KW"/>
    <s v="Kewaskum"/>
    <s v="U12 KW Stingrays"/>
    <s v="Stingrays"/>
    <s v="Sarah Vande Boom"/>
    <s v="262-305-3460"/>
    <s v="Saraholson85@gmail.com"/>
    <m/>
    <m/>
    <m/>
    <m/>
    <m/>
    <m/>
    <n v="0"/>
    <s v="A-U12"/>
  </r>
  <r>
    <n v="90"/>
    <x v="0"/>
    <m/>
    <n v="1090"/>
    <s v="KW1090"/>
    <x v="0"/>
    <s v="Girls"/>
    <s v="KW"/>
    <s v="Kewaskum"/>
    <s v="U12G KW Phoenix"/>
    <s v="Phoenix"/>
    <s v="Andrea Flood"/>
    <s v="262-483-1142"/>
    <s v="annflood2008@yahoo.com"/>
    <s v="2 Team Coordination: U12G Phoenix &amp; U14 Comets"/>
    <m/>
    <m/>
    <m/>
    <m/>
    <m/>
    <n v="0"/>
    <s v="B-U12"/>
  </r>
  <r>
    <n v="91"/>
    <x v="0"/>
    <m/>
    <n v="1091"/>
    <s v="KW1091"/>
    <x v="0"/>
    <s v="Girls"/>
    <s v="KW"/>
    <s v="Kewaskum"/>
    <s v="U12G KW Fury"/>
    <s v="Fury"/>
    <s v="Tim Schneider"/>
    <s v="920-918-2754"/>
    <s v="timschneider22@yahoo.com"/>
    <m/>
    <m/>
    <m/>
    <m/>
    <m/>
    <m/>
    <n v="0"/>
    <s v="A-U14 Coed"/>
  </r>
  <r>
    <n v="92"/>
    <x v="0"/>
    <m/>
    <n v="1092"/>
    <s v="KW1092"/>
    <x v="2"/>
    <s v="Coed"/>
    <s v="KW"/>
    <s v="Kewaskum"/>
    <s v="U14 KW Comets"/>
    <s v="Comets"/>
    <s v="Andrea Flood"/>
    <s v="262-483-1142"/>
    <s v="annflood2008@yahoo.com"/>
    <s v="2 Team Coordination: U12G Phoenix &amp; U14 Comets"/>
    <m/>
    <m/>
    <m/>
    <m/>
    <m/>
    <n v="0"/>
    <s v="E-U7"/>
  </r>
  <r>
    <n v="93"/>
    <x v="0"/>
    <m/>
    <n v="1093"/>
    <s v="KW1093"/>
    <x v="8"/>
    <s v="Girls"/>
    <s v="KW"/>
    <s v="Kewaskum"/>
    <s v="U14G KW Rebels"/>
    <s v="Rebels"/>
    <s v="Rebecca Dourn"/>
    <s v="262-227-2258"/>
    <s v="Rebecca.dourn@yahoo.com"/>
    <s v="2 Team Coordination: U10 Stars &amp; U14G Rebels"/>
    <m/>
    <m/>
    <m/>
    <m/>
    <m/>
    <n v="0"/>
    <s v="E-U8"/>
  </r>
  <r>
    <n v="94"/>
    <x v="0"/>
    <m/>
    <n v="1094"/>
    <s v="KW1094"/>
    <x v="8"/>
    <s v="Girls"/>
    <s v="KW"/>
    <s v="Kewaskum"/>
    <s v="U14G KW Storm"/>
    <s v="Storm"/>
    <s v="Andy Schulz"/>
    <s v="920-410-1352"/>
    <s v="andyschulz8@gmail.com"/>
    <m/>
    <m/>
    <m/>
    <m/>
    <m/>
    <m/>
    <n v="0"/>
    <s v="B-U8"/>
  </r>
  <r>
    <n v="95"/>
    <x v="0"/>
    <s v="A"/>
    <n v="1095"/>
    <s v="KW1095"/>
    <x v="3"/>
    <s v="Coed"/>
    <s v="KW"/>
    <s v="Kewaskum"/>
    <s v="U-7 KW Astros"/>
    <s v="Astros"/>
    <s v="TBD"/>
    <s v="TBD"/>
    <s v="TBD"/>
    <m/>
    <m/>
    <m/>
    <m/>
    <m/>
    <m/>
    <n v="0"/>
    <s v="C-U9"/>
  </r>
  <r>
    <n v="96"/>
    <x v="0"/>
    <s v="A"/>
    <n v="1096"/>
    <s v="KW1096"/>
    <x v="3"/>
    <s v="Coed"/>
    <s v="KW"/>
    <s v="Kewaskum"/>
    <s v="U-7 KW Blazers"/>
    <s v="Blazers"/>
    <s v="Jamison Meister"/>
    <s v="262-388-5119"/>
    <s v="jamison.meister08@gmail.com"/>
    <s v="2 Team Coordination: U10 Rays &amp; U7 Blazers"/>
    <m/>
    <m/>
    <m/>
    <m/>
    <m/>
    <n v="0"/>
    <s v="C-U12"/>
  </r>
  <r>
    <n v="97"/>
    <x v="0"/>
    <s v="B"/>
    <n v="1097"/>
    <s v="KW1097"/>
    <x v="3"/>
    <s v="Coed"/>
    <s v="KW"/>
    <s v="Kewaskum"/>
    <s v="U-7 KW Pioneers"/>
    <s v="Pioneers"/>
    <s v="Sara Alexander"/>
    <s v="262-707-4219"/>
    <s v="josh.sara.alexander@outlook.com"/>
    <m/>
    <m/>
    <m/>
    <m/>
    <m/>
    <m/>
    <n v="0"/>
    <s v="A-U12G"/>
  </r>
  <r>
    <n v="98"/>
    <x v="0"/>
    <s v="B"/>
    <n v="1098"/>
    <s v="KW1098"/>
    <x v="3"/>
    <s v="Coed"/>
    <s v="KW"/>
    <s v="Kewaskum"/>
    <s v="U-7 KW Rockets"/>
    <s v="Rockets"/>
    <s v="Dennis Gundrum"/>
    <s v="262-707-6910"/>
    <s v="dgundrum1@yahoo.com"/>
    <m/>
    <m/>
    <m/>
    <m/>
    <m/>
    <m/>
    <n v="0"/>
    <s v="B-U14 Coed"/>
  </r>
  <r>
    <n v="99"/>
    <x v="0"/>
    <s v="B"/>
    <n v="1099"/>
    <s v="KW1099"/>
    <x v="3"/>
    <s v="Coed"/>
    <s v="KW"/>
    <s v="Kewaskum"/>
    <s v="U-7 KW Starbursts"/>
    <s v="Starbursts"/>
    <s v="TBD"/>
    <s v="TBD"/>
    <s v="TBD"/>
    <m/>
    <m/>
    <m/>
    <m/>
    <m/>
    <m/>
    <n v="0"/>
    <s v="C-U7"/>
  </r>
  <r>
    <n v="100"/>
    <x v="0"/>
    <s v="A"/>
    <n v="1100"/>
    <s v="KW1100"/>
    <x v="4"/>
    <s v="Coed"/>
    <s v="KW"/>
    <s v="Kewaskum"/>
    <s v="U-8 KW Avalanche"/>
    <s v="Avalanche"/>
    <s v="Abby Watzlawick"/>
    <s v="414-412-2424"/>
    <s v="abbywatzlawick@gmail.com"/>
    <m/>
    <m/>
    <m/>
    <m/>
    <m/>
    <m/>
    <n v="0"/>
    <s v="D-U7"/>
  </r>
  <r>
    <n v="101"/>
    <x v="0"/>
    <s v="B"/>
    <n v="1101"/>
    <s v="KW1101"/>
    <x v="4"/>
    <s v="Coed"/>
    <s v="KW"/>
    <s v="Kewaskum"/>
    <s v="U-8 KW Inferno"/>
    <s v="Inferno"/>
    <s v="Maggie Lijewski"/>
    <s v="262-707-5948"/>
    <s v="drlijewskidc@gmail.com"/>
    <m/>
    <m/>
    <m/>
    <m/>
    <m/>
    <m/>
    <n v="0"/>
    <s v="A-U-7"/>
  </r>
  <r>
    <n v="102"/>
    <x v="0"/>
    <s v="C"/>
    <n v="1102"/>
    <s v="KW1102"/>
    <x v="4"/>
    <s v="Coed"/>
    <s v="KW"/>
    <s v="Kewaskum"/>
    <s v="U-8 KW Skyhawks"/>
    <s v="Skyhawks"/>
    <s v="Tristan Hayes"/>
    <s v="920-979-8009"/>
    <s v="tristan.hayes@gmail.com"/>
    <m/>
    <m/>
    <m/>
    <m/>
    <m/>
    <m/>
    <n v="0"/>
    <s v="E-U7"/>
  </r>
  <r>
    <n v="103"/>
    <x v="0"/>
    <s v="C"/>
    <n v="1103"/>
    <s v="KW1103"/>
    <x v="4"/>
    <s v="Coed"/>
    <s v="KW"/>
    <s v="Kewaskum"/>
    <s v="U-8 KW Thunderhawks"/>
    <s v="Thunderhawks"/>
    <s v="Angela Behnke"/>
    <s v="262-224-1288"/>
    <s v="angelabehnke@hotmail.com"/>
    <m/>
    <m/>
    <m/>
    <m/>
    <m/>
    <m/>
    <n v="0"/>
    <s v="D-U7"/>
  </r>
  <r>
    <n v="104"/>
    <x v="0"/>
    <s v="D"/>
    <n v="1104"/>
    <s v="KW1104"/>
    <x v="4"/>
    <s v="Coed"/>
    <s v="KW"/>
    <s v="Kewaskum"/>
    <s v="U-8 KW Vortex"/>
    <s v="Vortex"/>
    <s v="Lindsay Mirsberger"/>
    <s v="414-530-3489"/>
    <s v="lindsay.mirsberger@outlook.com"/>
    <m/>
    <m/>
    <m/>
    <m/>
    <m/>
    <m/>
    <n v="0"/>
    <s v="A-U-7"/>
  </r>
  <r>
    <n v="105"/>
    <x v="0"/>
    <s v="A"/>
    <n v="1105"/>
    <s v="KW1105"/>
    <x v="5"/>
    <s v="Coed"/>
    <s v="KW"/>
    <s v="Kewaskum"/>
    <s v="U-9 KW Cyclones"/>
    <s v="Cyclones"/>
    <s v="Michelle Kaehne"/>
    <s v="262-339-8817"/>
    <s v="mkaehne88@gmail.com"/>
    <m/>
    <m/>
    <m/>
    <m/>
    <m/>
    <m/>
    <n v="0"/>
    <s v="A-U8"/>
  </r>
  <r>
    <n v="106"/>
    <x v="0"/>
    <s v="A"/>
    <n v="1106"/>
    <s v="KW1106"/>
    <x v="5"/>
    <s v="Coed"/>
    <s v="KW"/>
    <s v="Kewaskum"/>
    <s v="U-9 KW Lightning"/>
    <s v="Lightning"/>
    <s v="Sami Schoep"/>
    <s v="262-339-0131"/>
    <s v="samis12140@gmail.com"/>
    <m/>
    <m/>
    <m/>
    <m/>
    <m/>
    <m/>
    <n v="0"/>
    <s v="B-U8"/>
  </r>
  <r>
    <n v="107"/>
    <x v="0"/>
    <s v="B"/>
    <n v="1107"/>
    <s v="KW1107"/>
    <x v="5"/>
    <s v="Coed"/>
    <s v="KW"/>
    <s v="Kewaskum"/>
    <s v="U-9 KW Thunder"/>
    <s v="Thunder"/>
    <s v="Christine Steinmetz"/>
    <s v="608-797-1110"/>
    <s v="cehrlich29@gmail.com"/>
    <m/>
    <m/>
    <m/>
    <m/>
    <m/>
    <m/>
    <n v="0"/>
    <s v="E-U8"/>
  </r>
  <r>
    <n v="108"/>
    <x v="0"/>
    <s v="B"/>
    <n v="1108"/>
    <s v="KW1108"/>
    <x v="5"/>
    <s v="Coed"/>
    <s v="KW"/>
    <s v="Kewaskum"/>
    <s v="U-9 KW Twisters"/>
    <s v="Twisters"/>
    <s v="Jim Stippich"/>
    <s v="414-484-6634"/>
    <s v="stippich.jim@icloud.com"/>
    <m/>
    <m/>
    <m/>
    <m/>
    <m/>
    <m/>
    <n v="0"/>
    <s v="B-U8"/>
  </r>
  <r>
    <n v="109"/>
    <x v="0"/>
    <m/>
    <n v="1109"/>
    <s v="RL1109"/>
    <x v="8"/>
    <s v="Girls"/>
    <s v="RL"/>
    <s v="Random Lake"/>
    <s v="U14G RL Random Lake U14 Girls"/>
    <s v="Random Lake U14 Girls"/>
    <s v="TBD"/>
    <s v="TBD"/>
    <s v="TBD"/>
    <s v="2 Team Coordination: U14 Girls teams for Waubedonia &amp; Random Lake are sharing a coach and players. Need to avoid conflicts and account for travel time. "/>
    <m/>
    <m/>
    <m/>
    <m/>
    <m/>
    <n v="0"/>
    <s v="C-U8"/>
  </r>
  <r>
    <n v="110"/>
    <x v="0"/>
    <s v="A"/>
    <n v="1110"/>
    <s v="RF1110"/>
    <x v="3"/>
    <s v="Coed"/>
    <s v="RF"/>
    <s v="Richfield"/>
    <s v="U-7 RF Hawks"/>
    <s v="Hawks"/>
    <s v="Sarah Baumann"/>
    <s v="262-339-3474"/>
    <s v="sarahgenebaumann@outlook.com"/>
    <s v="2 Team Coordination: U7 Hawks &amp; U9 Timberwolves"/>
    <m/>
    <m/>
    <m/>
    <m/>
    <m/>
    <n v="0"/>
    <s v="A-U9"/>
  </r>
  <r>
    <n v="111"/>
    <x v="0"/>
    <s v="A"/>
    <n v="1111"/>
    <s v="RF1111"/>
    <x v="3"/>
    <s v="Coed"/>
    <s v="RF"/>
    <s v="Richfield"/>
    <s v="U-7 RF Lightning U7"/>
    <s v="Lightning U7"/>
    <s v="Eathan Berdyck"/>
    <s v="414-737-6678"/>
    <s v="eberdyck@yahoo.com"/>
    <s v="2 Team Coordination: U7 Lightning &amp; U10 Storm"/>
    <m/>
    <m/>
    <m/>
    <m/>
    <m/>
    <n v="0"/>
    <s v="C-U9"/>
  </r>
  <r>
    <n v="112"/>
    <x v="0"/>
    <s v="A"/>
    <n v="1112"/>
    <s v="RF1112"/>
    <x v="3"/>
    <s v="Coed"/>
    <s v="RF"/>
    <s v="Richfield"/>
    <s v="U-7 RF Kickers"/>
    <s v="Kickers"/>
    <s v="Jeff Magnuson"/>
    <s v="608-358-0405"/>
    <s v="jffmagnuson@gmail.com"/>
    <m/>
    <m/>
    <m/>
    <m/>
    <m/>
    <m/>
    <n v="0"/>
    <s v="A-U9"/>
  </r>
  <r>
    <n v="113"/>
    <x v="0"/>
    <s v="B"/>
    <n v="1113"/>
    <s v="RF1113"/>
    <x v="3"/>
    <s v="Coed"/>
    <s v="RF"/>
    <s v="Richfield"/>
    <s v="U-7 RF Rebels"/>
    <s v="Rebels"/>
    <s v="Justin Denu"/>
    <s v="608-772-3054"/>
    <s v="justin.denu@gmail.com"/>
    <m/>
    <m/>
    <m/>
    <m/>
    <m/>
    <m/>
    <n v="0"/>
    <s v="C-U9"/>
  </r>
  <r>
    <n v="114"/>
    <x v="0"/>
    <s v="B"/>
    <n v="1114"/>
    <s v="RF1114"/>
    <x v="3"/>
    <s v="Coed"/>
    <s v="RF"/>
    <s v="Richfield"/>
    <s v="U-7 RF Power"/>
    <s v="Power"/>
    <s v="TBD"/>
    <s v="TBD"/>
    <s v="TBD"/>
    <m/>
    <m/>
    <m/>
    <m/>
    <m/>
    <m/>
    <n v="0"/>
    <s v="A-U10"/>
  </r>
  <r>
    <n v="115"/>
    <x v="0"/>
    <s v="A"/>
    <n v="1115"/>
    <s v="RF1115"/>
    <x v="4"/>
    <s v="Coed"/>
    <s v="RF"/>
    <s v="Richfield"/>
    <s v="U-8 RF Bullseyes"/>
    <s v="Bullseyes"/>
    <s v="Matthew Stater"/>
    <s v="262-384-1580"/>
    <s v="coachstater@gmail.com"/>
    <m/>
    <m/>
    <m/>
    <m/>
    <m/>
    <m/>
    <n v="0"/>
    <s v="B-U12"/>
  </r>
  <r>
    <n v="116"/>
    <x v="0"/>
    <s v="B"/>
    <n v="1116"/>
    <s v="RF1116"/>
    <x v="4"/>
    <s v="Coed"/>
    <s v="RF"/>
    <s v="Richfield"/>
    <s v="U-8 RF Challengers"/>
    <s v="Challengers"/>
    <s v="John Bourque"/>
    <s v="414-305-0871"/>
    <s v="j2bourque@gmail.com"/>
    <m/>
    <m/>
    <m/>
    <m/>
    <m/>
    <m/>
    <n v="0"/>
    <s v="A-U10"/>
  </r>
  <r>
    <n v="117"/>
    <x v="0"/>
    <s v="C"/>
    <n v="1117"/>
    <s v="RF1117"/>
    <x v="4"/>
    <s v="Coed"/>
    <s v="RF"/>
    <s v="Richfield"/>
    <s v="U-8 RF Dynamite"/>
    <s v="Dynamite"/>
    <s v="Rachel Chapman"/>
    <s v="262-424-1613"/>
    <s v="rpatti425@yahoo.com"/>
    <m/>
    <m/>
    <m/>
    <m/>
    <m/>
    <m/>
    <n v="0"/>
    <s v="A-U10G"/>
  </r>
  <r>
    <n v="118"/>
    <x v="0"/>
    <s v="D"/>
    <n v="1118"/>
    <s v="RF1118"/>
    <x v="4"/>
    <s v="Coed"/>
    <s v="RF"/>
    <s v="Richfield"/>
    <s v="U-8 RF Rich City"/>
    <s v="Rich City"/>
    <s v="Brad Peterson"/>
    <s v="920-217-6792"/>
    <s v="bradpeterson27@gmail.com"/>
    <m/>
    <m/>
    <m/>
    <m/>
    <m/>
    <m/>
    <n v="0"/>
    <s v="A-U10G"/>
  </r>
  <r>
    <n v="119"/>
    <x v="0"/>
    <s v="D"/>
    <n v="1119"/>
    <s v="RF1119"/>
    <x v="4"/>
    <s v="Coed"/>
    <s v="RF"/>
    <s v="Richfield"/>
    <s v="U-8 RF Hornets"/>
    <s v="Hornets"/>
    <s v="TBD"/>
    <s v="TBD"/>
    <s v="TBD"/>
    <m/>
    <m/>
    <m/>
    <m/>
    <m/>
    <m/>
    <n v="0"/>
    <s v="A-U10G"/>
  </r>
  <r>
    <n v="120"/>
    <x v="0"/>
    <s v="A"/>
    <n v="1120"/>
    <s v="RF1120"/>
    <x v="5"/>
    <s v="Coed"/>
    <s v="RF"/>
    <s v="Richfield"/>
    <s v="U-9 RF Cheetahs"/>
    <s v="Cheetahs"/>
    <s v="Amanda Lee"/>
    <s v="608-215-1292"/>
    <s v="amanda.lee263@gmail.com"/>
    <m/>
    <m/>
    <m/>
    <m/>
    <m/>
    <m/>
    <n v="0"/>
    <s v="C-U12"/>
  </r>
  <r>
    <n v="121"/>
    <x v="0"/>
    <s v="A"/>
    <n v="1121"/>
    <s v="RF1121"/>
    <x v="5"/>
    <s v="Coed"/>
    <s v="RF"/>
    <s v="Richfield"/>
    <s v="U-9 RF Eagles"/>
    <s v="Eagles"/>
    <s v="Tyce Kearl"/>
    <s v="435-494-8529"/>
    <s v="docs_flat@hotmail.com"/>
    <m/>
    <m/>
    <m/>
    <m/>
    <m/>
    <m/>
    <n v="0"/>
    <s v="A-U12"/>
  </r>
  <r>
    <n v="122"/>
    <x v="0"/>
    <s v="B"/>
    <n v="1122"/>
    <s v="RF1122"/>
    <x v="5"/>
    <s v="Coed"/>
    <s v="RF"/>
    <s v="Richfield"/>
    <s v="U-9 RF Gladiators"/>
    <s v="Gladiators"/>
    <s v="Joseph Daniels"/>
    <s v="262-339-0155"/>
    <s v="jdaniels@directs.com"/>
    <s v="2 Team Coordination: U9 Gladiators &amp; U12 Red Foxes"/>
    <m/>
    <m/>
    <m/>
    <m/>
    <m/>
    <n v="0"/>
    <s v="A-U12"/>
  </r>
  <r>
    <n v="123"/>
    <x v="0"/>
    <s v="B"/>
    <n v="1123"/>
    <s v="RF1123"/>
    <x v="5"/>
    <s v="Coed"/>
    <s v="RF"/>
    <s v="Richfield"/>
    <s v="U-9 RF Timberwolves"/>
    <s v="Timberwolves"/>
    <s v="Sarah Baumann"/>
    <s v="262-339-3434"/>
    <s v="sarahgenebaumann@outlook.com"/>
    <s v="2 Team Coordination: U7 Hawks &amp; U9 Timberwolves"/>
    <m/>
    <m/>
    <m/>
    <m/>
    <m/>
    <n v="0"/>
    <s v="B-U12G"/>
  </r>
  <r>
    <n v="125"/>
    <x v="0"/>
    <s v="B"/>
    <n v="1125"/>
    <s v="RF1125"/>
    <x v="6"/>
    <s v="Coed"/>
    <s v="RF"/>
    <s v="Richfield"/>
    <s v="U10 RF Storm"/>
    <s v="Storm"/>
    <s v="Eathan Berdyck"/>
    <s v="414-737-6678"/>
    <s v="eberdyck@yahoo.com"/>
    <s v="2 Team Coordination: U7 Lightning &amp; U10 Storm"/>
    <m/>
    <m/>
    <m/>
    <m/>
    <m/>
    <n v="0"/>
    <s v="B-U14 Coed"/>
  </r>
  <r>
    <n v="126"/>
    <x v="0"/>
    <s v="B"/>
    <n v="1126"/>
    <s v="RF1126"/>
    <x v="6"/>
    <s v="Coed"/>
    <s v="RF"/>
    <s v="Richfield"/>
    <s v="U10 RF Thunder"/>
    <s v="Thunder"/>
    <s v="Grady Diesslin"/>
    <s v="765-427-7736"/>
    <s v="gdiessli@gmail.com"/>
    <m/>
    <m/>
    <m/>
    <m/>
    <m/>
    <m/>
    <n v="0"/>
    <s v="B-U14 Coed"/>
  </r>
  <r>
    <n v="127"/>
    <x v="0"/>
    <s v="B"/>
    <n v="1127"/>
    <s v="RF1127"/>
    <x v="6"/>
    <s v="Coed"/>
    <s v="RF"/>
    <s v="Richfield"/>
    <s v="U10 RF Avengers"/>
    <s v="Avengers"/>
    <s v="TBD"/>
    <s v="TBD"/>
    <s v="TBD"/>
    <m/>
    <m/>
    <m/>
    <m/>
    <m/>
    <m/>
    <n v="0"/>
    <s v="A-U14G"/>
  </r>
  <r>
    <n v="128"/>
    <x v="0"/>
    <m/>
    <n v="1128"/>
    <s v="RF1128"/>
    <x v="7"/>
    <s v="Girls"/>
    <s v="RF"/>
    <s v="Richfield"/>
    <s v="U10G RF Wildcats"/>
    <s v="Wildcats"/>
    <s v="Brian Gould"/>
    <s v="262-751-7093"/>
    <s v="bsballplya@aol.com"/>
    <m/>
    <m/>
    <m/>
    <m/>
    <m/>
    <m/>
    <n v="0"/>
    <s v="A-U14G"/>
  </r>
  <r>
    <n v="129"/>
    <x v="0"/>
    <s v="A"/>
    <n v="1129"/>
    <s v="RF1129"/>
    <x v="1"/>
    <s v="Coed"/>
    <s v="RF"/>
    <s v="Richfield"/>
    <s v="U12 RF Comets"/>
    <s v="Comets"/>
    <s v="Jim Healy"/>
    <s v="262-365-1992"/>
    <s v="james.russell.healy@gmail.com"/>
    <s v="2 Team Coordination: U12 Comets &amp; U12G Gunners"/>
    <m/>
    <m/>
    <m/>
    <m/>
    <m/>
    <n v="0"/>
    <s v="B-U7"/>
  </r>
  <r>
    <n v="130"/>
    <x v="0"/>
    <s v="B"/>
    <n v="1130"/>
    <s v="RF1130"/>
    <x v="1"/>
    <s v="Coed"/>
    <s v="RF"/>
    <s v="Richfield"/>
    <s v="U12 RF Lightning"/>
    <s v="Lightning"/>
    <s v="Andy Kryll"/>
    <s v="262-365-7292"/>
    <s v="akryll@kaarchitecturaldesign.com"/>
    <s v="2 Team Coordination: U12 Lightning &amp; U12G Gunners"/>
    <m/>
    <m/>
    <m/>
    <m/>
    <m/>
    <n v="0"/>
    <s v="C-U7"/>
  </r>
  <r>
    <n v="131"/>
    <x v="0"/>
    <s v="B"/>
    <n v="1131"/>
    <s v="RF1131"/>
    <x v="1"/>
    <s v="Coed"/>
    <s v="RF"/>
    <s v="Richfield"/>
    <s v="U12 RF Red Foxes"/>
    <s v="Red Foxes"/>
    <s v="Jamie Wolski"/>
    <s v="414-750-3710"/>
    <s v="jamie.wolski@yahoo.com"/>
    <s v="2 Team Coordination: U9 Gladiators &amp; U12 Red Foxes"/>
    <m/>
    <m/>
    <m/>
    <m/>
    <m/>
    <n v="0"/>
    <s v="C-U8"/>
  </r>
  <r>
    <n v="132"/>
    <x v="0"/>
    <m/>
    <n v="1132"/>
    <s v="RF1132"/>
    <x v="0"/>
    <s v="Girls"/>
    <s v="RF"/>
    <s v="Richfield"/>
    <s v="U12G RF Gunners"/>
    <s v="Gunners"/>
    <s v="Matthew Weston"/>
    <s v="414-559-3132"/>
    <s v="mweston@mcw.edu"/>
    <s v="2 Team Coordination: U12 Red Foxes &amp; U12G Gunners, 2 Team Coordination: U12 Lightning &amp; U12G Gunners,  2 Team Coordination: U12 Comets &amp; U12G Gunners"/>
    <m/>
    <m/>
    <m/>
    <m/>
    <m/>
    <n v="0"/>
    <s v="E-U8"/>
  </r>
  <r>
    <n v="133"/>
    <x v="0"/>
    <m/>
    <n v="1133"/>
    <s v="RF1133"/>
    <x v="2"/>
    <s v="Coed"/>
    <s v="RF"/>
    <s v="Richfield"/>
    <s v="U14 RF Cyclones"/>
    <s v="Cyclones"/>
    <s v="Prestin Graf"/>
    <s v="262-623-7834"/>
    <s v="pgraf@quad.com"/>
    <m/>
    <m/>
    <m/>
    <m/>
    <m/>
    <m/>
    <n v="0"/>
    <s v="D-U8"/>
  </r>
  <r>
    <n v="134"/>
    <x v="0"/>
    <m/>
    <n v="1134"/>
    <s v="RF1134"/>
    <x v="2"/>
    <s v="Coed"/>
    <s v="RF"/>
    <s v="Richfield"/>
    <s v="U14 RF Raptors"/>
    <s v="Raptors"/>
    <m/>
    <m/>
    <m/>
    <m/>
    <m/>
    <m/>
    <m/>
    <m/>
    <m/>
    <n v="0"/>
    <s v="B-U9"/>
  </r>
  <r>
    <n v="135"/>
    <x v="0"/>
    <s v="A"/>
    <n v="1135"/>
    <s v="SL1135"/>
    <x v="4"/>
    <s v="Coed"/>
    <s v="SL"/>
    <s v="Slinger"/>
    <s v="U-8 SL Bayern Munich (Asteroids)"/>
    <s v="Bayern Munich (Asteroids)"/>
    <s v="TJ Sands"/>
    <s v="262-343-4783"/>
    <s v="timothysands12@gmail.com"/>
    <s v="2 Team Coordination: U10G Tigers &amp; U8 Asteroids, 9/27-9/28 AWAY games - Homecoming"/>
    <m/>
    <m/>
    <m/>
    <m/>
    <m/>
    <n v="0"/>
    <m/>
  </r>
  <r>
    <n v="136"/>
    <x v="0"/>
    <s v="B"/>
    <n v="1136"/>
    <s v="SL1136"/>
    <x v="4"/>
    <s v="Coed"/>
    <s v="SL"/>
    <s v="Slinger"/>
    <s v="U-8 SL TBD"/>
    <s v="TBD"/>
    <m/>
    <m/>
    <m/>
    <s v="9/27-9/28 AWAY games - Homecoming"/>
    <m/>
    <m/>
    <m/>
    <m/>
    <m/>
    <n v="0"/>
    <m/>
  </r>
  <r>
    <n v="137"/>
    <x v="0"/>
    <s v="C"/>
    <n v="1137"/>
    <s v="SL1137"/>
    <x v="4"/>
    <s v="Coed"/>
    <s v="SL"/>
    <s v="Slinger"/>
    <s v="U-8 SL Valencia (Bolts)"/>
    <s v="Valencia (Bolts)"/>
    <s v="Eric Tabaska"/>
    <s v="414-416-5186"/>
    <s v="eman53132@gmail.com"/>
    <s v="9/27-9/28 AWAY games - Homecoming"/>
    <m/>
    <m/>
    <m/>
    <m/>
    <m/>
    <n v="0"/>
    <m/>
  </r>
  <r>
    <n v="138"/>
    <x v="0"/>
    <s v="D"/>
    <n v="1138"/>
    <s v="SL1138"/>
    <x v="4"/>
    <s v="Coed"/>
    <s v="SL"/>
    <s v="Slinger"/>
    <s v="U-8 SL Blizzards"/>
    <s v="Blizzards"/>
    <s v="Andrew Gradisher"/>
    <s v="262-388-1879"/>
    <s v="fishsfd@gmail.com"/>
    <s v="9/27-9/28 AWAY games - Homecoming"/>
    <m/>
    <m/>
    <m/>
    <m/>
    <m/>
    <n v="0"/>
    <m/>
  </r>
  <r>
    <n v="139"/>
    <x v="0"/>
    <s v="D"/>
    <n v="1139"/>
    <s v="SL1139"/>
    <x v="4"/>
    <s v="Coed"/>
    <s v="SL"/>
    <s v="Slinger"/>
    <s v="U-8 SL Hurricanes"/>
    <s v="Hurricanes"/>
    <s v="Kale Wenzel"/>
    <s v="262-891-2731"/>
    <s v="Kalewenzel@gmail.com"/>
    <s v="9/27-9/28 AWAY games - Homecoming"/>
    <m/>
    <m/>
    <m/>
    <m/>
    <m/>
    <n v="0"/>
    <m/>
  </r>
  <r>
    <n v="140"/>
    <x v="0"/>
    <s v="B"/>
    <n v="1140"/>
    <s v="SL1140"/>
    <x v="4"/>
    <s v="Coed"/>
    <s v="SL"/>
    <s v="Slinger"/>
    <s v="U-8 SL Volcanoes"/>
    <s v="Volcanoes"/>
    <s v="Peter Nichols"/>
    <s v="262-617-6831"/>
    <s v="pete@statzrestoration.com"/>
    <s v="9/27-9/28 AWAY games - Homecoming"/>
    <m/>
    <m/>
    <m/>
    <m/>
    <m/>
    <n v="0"/>
    <m/>
  </r>
  <r>
    <n v="141"/>
    <x v="0"/>
    <s v="B"/>
    <n v="1141"/>
    <s v="SL1141"/>
    <x v="4"/>
    <s v="Coed"/>
    <s v="SL"/>
    <s v="Slinger"/>
    <s v="U-8 SL Cyclones"/>
    <s v="Cyclones"/>
    <s v="Cyle Schneider"/>
    <s v="920-428-2739"/>
    <s v="cyle.schneider@gmail.com"/>
    <s v="9/27-9/28 AWAY games - Homecoming"/>
    <m/>
    <m/>
    <m/>
    <m/>
    <m/>
    <n v="0"/>
    <m/>
  </r>
  <r>
    <n v="142"/>
    <x v="0"/>
    <s v="A"/>
    <n v="1142"/>
    <s v="SL1142"/>
    <x v="4"/>
    <s v="Coed"/>
    <s v="SL"/>
    <s v="Slinger"/>
    <s v="U-8 SL Earthquakes"/>
    <s v="Earthquakes"/>
    <s v="Andy Kempf"/>
    <s v="262-705-6344"/>
    <s v="andykempf@icloud.com"/>
    <s v="9/27-9/28 AWAY games - Homecoming"/>
    <m/>
    <m/>
    <m/>
    <m/>
    <m/>
    <n v="0"/>
    <m/>
  </r>
  <r>
    <n v="143"/>
    <x v="0"/>
    <s v="A"/>
    <n v="1143"/>
    <s v="SL1143"/>
    <x v="5"/>
    <s v="Coed"/>
    <s v="SL"/>
    <s v="Slinger"/>
    <s v="U-9 SL Cowboys (Bulldogs)"/>
    <s v="Cowboys (Bulldogs)"/>
    <s v="Ted Malesevich"/>
    <m/>
    <m/>
    <s v="9/27-9/28 AWAY games - Homecoming"/>
    <m/>
    <m/>
    <m/>
    <m/>
    <m/>
    <n v="0"/>
    <m/>
  </r>
  <r>
    <n v="144"/>
    <x v="0"/>
    <s v="A"/>
    <n v="1144"/>
    <s v="SL1144"/>
    <x v="5"/>
    <s v="Coed"/>
    <s v="SL"/>
    <s v="Slinger"/>
    <s v="U-9 SL Barcelona (Flames)"/>
    <s v="Barcelona (Flames)"/>
    <s v="Matt Schmitz"/>
    <s v="608-658-5156"/>
    <s v="schmitz.matthew@gmail.com"/>
    <s v="9/27-9/28 AWAY games - Homecoming"/>
    <m/>
    <m/>
    <m/>
    <m/>
    <m/>
    <n v="0"/>
    <m/>
  </r>
  <r>
    <n v="145"/>
    <x v="0"/>
    <s v="B"/>
    <n v="1145"/>
    <s v="SL1145"/>
    <x v="5"/>
    <s v="Coed"/>
    <s v="SL"/>
    <s v="Slinger"/>
    <s v="U-9 SL Raptors"/>
    <s v="Raptors"/>
    <s v="Kate Steedman"/>
    <s v="608-345-1077"/>
    <s v="katy.steedman@gmail.com"/>
    <s v="9/27-9/28 AWAY games - Homecoming"/>
    <m/>
    <m/>
    <m/>
    <m/>
    <m/>
    <n v="0"/>
    <m/>
  </r>
  <r>
    <n v="146"/>
    <x v="0"/>
    <s v="B"/>
    <n v="1146"/>
    <s v="SL1146"/>
    <x v="5"/>
    <s v="Coed"/>
    <s v="SL"/>
    <s v="Slinger"/>
    <s v="U-9 SL Chelsea (Anacondas)"/>
    <s v="Chelsea (Anacondas)"/>
    <s v="Nathaniel Becker"/>
    <s v="262-224-3110"/>
    <s v="dcsbecker@hotmail.com"/>
    <s v="9/27-9/28 AWAY games - Homecoming"/>
    <m/>
    <m/>
    <m/>
    <m/>
    <m/>
    <n v="0"/>
    <m/>
  </r>
  <r>
    <n v="147"/>
    <x v="0"/>
    <s v="A"/>
    <n v="1147"/>
    <s v="SL1147"/>
    <x v="6"/>
    <s v="Coed"/>
    <s v="SL"/>
    <s v="Slinger"/>
    <s v="U10 SL Aletico Madrid (Rangers)"/>
    <s v="Aletico Madrid (Rangers)"/>
    <s v="Jason Holz"/>
    <m/>
    <m/>
    <s v="9/27-9/28 AWAY games - Homecoming"/>
    <m/>
    <m/>
    <m/>
    <m/>
    <m/>
    <n v="0"/>
    <m/>
  </r>
  <r>
    <n v="148"/>
    <x v="0"/>
    <s v="A"/>
    <n v="1148"/>
    <s v="SL1148"/>
    <x v="6"/>
    <s v="Coed"/>
    <s v="SL"/>
    <s v="Slinger"/>
    <s v="U10 SL Manchester City (Chargers)"/>
    <s v="Manchester City (Chargers)"/>
    <s v="Ben Herman"/>
    <m/>
    <m/>
    <s v="9/27-9/28 AWAY games - Homecoming"/>
    <m/>
    <m/>
    <m/>
    <m/>
    <m/>
    <n v="0"/>
    <m/>
  </r>
  <r>
    <n v="149"/>
    <x v="0"/>
    <s v="B"/>
    <n v="1149"/>
    <s v="SL1149"/>
    <x v="6"/>
    <s v="Coed"/>
    <s v="SL"/>
    <s v="Slinger"/>
    <s v="U10 SL Wolves (Bears)"/>
    <s v="Wolves (Bears)"/>
    <s v="James Morrow"/>
    <s v="414-426-6515"/>
    <s v="jamesmorrow411@gmail.com"/>
    <s v="9/27-9/28 AWAY games - Homecoming"/>
    <m/>
    <m/>
    <m/>
    <m/>
    <m/>
    <n v="0"/>
    <m/>
  </r>
  <r>
    <n v="150"/>
    <x v="0"/>
    <m/>
    <n v="1150"/>
    <s v="SL1150"/>
    <x v="7"/>
    <s v="Girls"/>
    <s v="SL"/>
    <s v="Slinger"/>
    <s v="U10G SL Lady Owlets (Tigers)"/>
    <s v="Lady Owlets (Tigers)"/>
    <s v="Dave Zukowski"/>
    <s v="414-324-9256"/>
    <s v="bevndave@outlook.com"/>
    <s v="2 Team Coordination: U12G Lady Owls &amp; U10G Tigers; 2 Team Coordination: U10G Tigers &amp; U8 Asteroids, 9/27-9/28 AWAY games - Homecoming"/>
    <m/>
    <m/>
    <m/>
    <m/>
    <m/>
    <n v="0"/>
    <m/>
  </r>
  <r>
    <n v="151"/>
    <x v="0"/>
    <m/>
    <n v="1151"/>
    <s v="SL1151"/>
    <x v="7"/>
    <s v="Girls"/>
    <s v="SL"/>
    <s v="Slinger"/>
    <s v="U10G SL Arsenal"/>
    <s v="Arsenal"/>
    <s v="Brian Kiley"/>
    <s v="262-224-1796"/>
    <s v="bnkiley@gmail.com"/>
    <s v="2 Team Coordination: U12 Union &amp; U10G Arsenal, 9/27-9/28 AWAY games - Homecoming"/>
    <m/>
    <m/>
    <m/>
    <m/>
    <m/>
    <n v="0"/>
    <m/>
  </r>
  <r>
    <n v="152"/>
    <x v="0"/>
    <s v="A"/>
    <n v="1152"/>
    <s v="SL1152"/>
    <x v="1"/>
    <s v="Coed"/>
    <s v="SL"/>
    <s v="Slinger"/>
    <s v="U12 SL Union"/>
    <s v="Union"/>
    <s v="Brian Kiley"/>
    <s v="262-224-1796"/>
    <s v="bnkiley@gmail.com"/>
    <s v="2 Team Coordination: U12 Union &amp; U10G Arsenal, 9/27-9/28 AWAY games - Homecoming"/>
    <m/>
    <m/>
    <m/>
    <m/>
    <m/>
    <n v="0"/>
    <m/>
  </r>
  <r>
    <n v="153"/>
    <x v="0"/>
    <m/>
    <n v="1153"/>
    <s v="SL1153"/>
    <x v="0"/>
    <s v="Girls"/>
    <s v="SL"/>
    <s v="Slinger"/>
    <s v="U12G SL Red Stars (Royals)"/>
    <s v="Red Stars (Royals)"/>
    <s v="Gabe Kempf"/>
    <s v="262-339-0252"/>
    <s v="gabekempfwi@gmail.com"/>
    <s v="9/27-9/28 AWAY games - Homecoming"/>
    <m/>
    <m/>
    <m/>
    <m/>
    <m/>
    <n v="0"/>
    <m/>
  </r>
  <r>
    <n v="154"/>
    <x v="0"/>
    <m/>
    <n v="1154"/>
    <s v="SL1154"/>
    <x v="0"/>
    <s v="Girls"/>
    <s v="SL"/>
    <s v="Slinger"/>
    <s v="U12G SL Crush"/>
    <s v="Crush"/>
    <s v="Rob Scarseth"/>
    <s v="262-685-7689"/>
    <s v="rscars@sbcglobal.net"/>
    <s v="9/27-9/28 AWAY games - Homecoming"/>
    <m/>
    <m/>
    <m/>
    <m/>
    <m/>
    <n v="0"/>
    <m/>
  </r>
  <r>
    <n v="155"/>
    <x v="0"/>
    <m/>
    <n v="1155"/>
    <s v="SL1155"/>
    <x v="0"/>
    <s v="Girls"/>
    <s v="SL"/>
    <s v="Slinger"/>
    <s v="U12G SL Lady Owls"/>
    <s v="Lady Owls"/>
    <s v="Dave Zukowski"/>
    <s v="414-324-9256"/>
    <s v="bevndave@outlook.com"/>
    <s v="2 Team Coordination: U12G Lady Owls &amp; U10G Tigers, 9/27-9/28 AWAY games - Homecoming"/>
    <m/>
    <m/>
    <m/>
    <m/>
    <m/>
    <n v="0"/>
    <m/>
  </r>
  <r>
    <n v="156"/>
    <x v="0"/>
    <m/>
    <n v="1156"/>
    <s v="SL1156"/>
    <x v="2"/>
    <s v="Coed"/>
    <s v="SL"/>
    <s v="Slinger"/>
    <s v="U14 SL Wolfsburg (Vipers)"/>
    <s v="Wolfsburg (Vipers)"/>
    <s v="Gena Ische"/>
    <s v="262-391-0113"/>
    <s v="genaische@gmail.com"/>
    <s v="9/27-9/28 AWAY games - Homecoming"/>
    <m/>
    <m/>
    <m/>
    <m/>
    <m/>
    <n v="0"/>
    <m/>
  </r>
  <r>
    <n v="157"/>
    <x v="0"/>
    <m/>
    <n v="1157"/>
    <s v="SL1157"/>
    <x v="8"/>
    <s v="Girls"/>
    <s v="SL"/>
    <s v="Slinger"/>
    <s v="U14G SL Reign (Breeze)"/>
    <s v="Reign (Breeze)"/>
    <s v="Tim Steedman"/>
    <s v="206-669-4310"/>
    <s v="tim.steedman@gmail.com"/>
    <s v="9/27-9/28 AWAY games - Homecoming"/>
    <m/>
    <m/>
    <m/>
    <m/>
    <m/>
    <n v="0"/>
    <m/>
  </r>
  <r>
    <n v="158"/>
    <x v="0"/>
    <s v="B"/>
    <n v="1158"/>
    <s v="WCHSA1158"/>
    <x v="6"/>
    <s v="Coed"/>
    <s v="WCHSA"/>
    <s v="Washington County"/>
    <s v="U10 WCHSA TBD"/>
    <s v="TBD"/>
    <s v="TBD"/>
    <s v="TBD"/>
    <s v="TBD"/>
    <m/>
    <m/>
    <m/>
    <m/>
    <m/>
    <m/>
    <n v="0"/>
    <s v="B-U12G"/>
  </r>
  <r>
    <n v="159"/>
    <x v="0"/>
    <m/>
    <n v="1159"/>
    <s v="WA1159"/>
    <x v="2"/>
    <s v="Coed"/>
    <s v="WA"/>
    <s v="Waubedonia"/>
    <s v="U14 WA Waubedonia U14 Coed"/>
    <s v="Waubedonia U14 Coed"/>
    <s v="Kyle Steffen"/>
    <s v="262-894-1061"/>
    <s v="kylesteffen42@gmail.com"/>
    <m/>
    <m/>
    <m/>
    <m/>
    <m/>
    <m/>
    <n v="0"/>
    <s v="B-U14 Coed"/>
  </r>
  <r>
    <n v="160"/>
    <x v="0"/>
    <m/>
    <n v="1160"/>
    <s v="WA1160"/>
    <x v="8"/>
    <s v="Girls"/>
    <s v="WA"/>
    <s v="Waubedonia"/>
    <s v="U14G WA Waubedonia U14 Girls"/>
    <s v="Waubedonia U14 Girls"/>
    <s v="TBD"/>
    <s v="TBD"/>
    <s v="TBD"/>
    <s v="2 Team Coordination: U14 Girls teams for Waubedonia &amp; Random Lake are sharing a coach and players. Need to avoid conflicts and account for travel time. "/>
    <m/>
    <m/>
    <m/>
    <m/>
    <m/>
    <n v="0"/>
    <s v="A-U14G"/>
  </r>
  <r>
    <n v="161"/>
    <x v="0"/>
    <s v="A"/>
    <n v="1161"/>
    <s v="WB1161"/>
    <x v="3"/>
    <s v="Coed"/>
    <s v="WB"/>
    <s v="West Bend"/>
    <s v="U-7 WB Storm"/>
    <s v="Storm"/>
    <s v="TBD"/>
    <s v="TBD"/>
    <s v="TBD"/>
    <m/>
    <m/>
    <m/>
    <m/>
    <m/>
    <m/>
    <m/>
    <m/>
  </r>
  <r>
    <n v="162"/>
    <x v="0"/>
    <s v="A"/>
    <n v="1162"/>
    <s v="WB1162"/>
    <x v="4"/>
    <s v="Coed"/>
    <s v="WB"/>
    <s v="West Bend"/>
    <s v="U-8 WB Stars"/>
    <s v="Stars"/>
    <s v="TBD"/>
    <s v="TBD"/>
    <s v="TBD"/>
    <m/>
    <m/>
    <m/>
    <m/>
    <m/>
    <m/>
    <n v="0"/>
    <s v="A-U14G"/>
  </r>
  <r>
    <n v="163"/>
    <x v="0"/>
    <s v="B"/>
    <n v="1163"/>
    <s v="WB1163"/>
    <x v="5"/>
    <s v="Coed"/>
    <s v="WB"/>
    <s v="West Bend"/>
    <s v="U-9 WB Magic"/>
    <s v="Magic"/>
    <s v="TBD"/>
    <s v="TBD"/>
    <s v="TBD"/>
    <m/>
    <m/>
    <m/>
    <m/>
    <m/>
    <m/>
    <n v="0"/>
    <s v="A-U14G"/>
  </r>
  <r>
    <m/>
    <x v="1"/>
    <m/>
    <m/>
    <m/>
    <x v="9"/>
    <m/>
    <m/>
    <m/>
    <m/>
    <m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5">
  <r>
    <n v="1"/>
    <x v="0"/>
    <s v="SL1157KW1093"/>
    <s v="SL1157"/>
    <s v="KW1093"/>
    <s v="Sat"/>
    <x v="0"/>
    <m/>
    <d v="1899-12-30T10:30:00"/>
    <s v="U14 Girls"/>
    <s v="SL"/>
    <x v="0"/>
    <s v="At"/>
    <x v="0"/>
    <x v="0"/>
    <s v="KMSL"/>
    <s v="9/27-9/28 AWAY games - Homecoming _x000a_2 Team Coordination: U10 Stars &amp; U14G Rebels"/>
  </r>
  <r>
    <n v="2"/>
    <x v="0"/>
    <s v="JK1077KW1094"/>
    <s v="JK1077"/>
    <s v="KW1094"/>
    <s v="Sat"/>
    <x v="0"/>
    <m/>
    <m/>
    <s v="U14 Girls"/>
    <s v="JK"/>
    <x v="1"/>
    <s v="At"/>
    <x v="0"/>
    <x v="1"/>
    <s v="KMSL"/>
    <s v=" "/>
  </r>
  <r>
    <n v="3"/>
    <x v="1"/>
    <s v="HT1040WA1160"/>
    <s v="HT1040"/>
    <s v="WA1160"/>
    <s v="Sat"/>
    <x v="0"/>
    <m/>
    <d v="1899-12-30T09:00:00"/>
    <s v="U14 Girls"/>
    <s v="HT"/>
    <x v="2"/>
    <s v="At"/>
    <x v="1"/>
    <x v="2"/>
    <s v="KMSL"/>
    <s v="2 Team Coordination: U14 Girls teams for Waubedonia &amp; Random Lake are sharing a coach and players. Need to avoid conflicts and account for travel time. "/>
  </r>
  <r>
    <n v="29"/>
    <x v="2"/>
    <s v="KW1087SL1150"/>
    <s v="KW1087"/>
    <s v="SL1150"/>
    <s v="Sat"/>
    <x v="0"/>
    <m/>
    <d v="1899-12-30T13:30:00"/>
    <s v="U10 Girls"/>
    <s v="KW"/>
    <x v="3"/>
    <s v="At"/>
    <x v="2"/>
    <x v="3"/>
    <s v="KMSL"/>
    <s v="2 Team Coordination: U12G Lady Owls &amp; U10G Tigers; 2 Team Coordination: U10G Tigers &amp; U8 Asteroids, 9/27-9/28 AWAY games - Homecoming"/>
  </r>
  <r>
    <n v="30"/>
    <x v="3"/>
    <s v="JK1065HT1029"/>
    <s v="JK1065"/>
    <s v="HT1029"/>
    <s v="Sat"/>
    <x v="0"/>
    <s v="HT #5A"/>
    <d v="1899-12-30T13:30:00"/>
    <s v="U10 Girls"/>
    <s v="JK"/>
    <x v="4"/>
    <s v="At"/>
    <x v="3"/>
    <x v="4"/>
    <s v="KMSL"/>
    <s v="2 Team Coordination: U9 Warriors &amp; U10G Wildcats"/>
  </r>
  <r>
    <n v="31"/>
    <x v="4"/>
    <s v="JK1066HU1048"/>
    <s v="JK1066"/>
    <s v="HU1048"/>
    <s v="Sat"/>
    <x v="0"/>
    <s v="Otto"/>
    <d v="1899-12-30T09:00:00"/>
    <s v="U10 Girls"/>
    <s v="JK"/>
    <x v="5"/>
    <s v="At"/>
    <x v="4"/>
    <x v="5"/>
    <s v="KMSL"/>
    <s v="2 Team Coordination: U10G Thunder &amp; U12G Avengers"/>
  </r>
  <r>
    <n v="32"/>
    <x v="5"/>
    <s v="SL1151RF1128"/>
    <s v="SL1151"/>
    <s v="RF1128"/>
    <s v="Sat"/>
    <x v="0"/>
    <m/>
    <d v="1899-12-30T09:00:00"/>
    <s v="U10 Girls"/>
    <s v="SL"/>
    <x v="6"/>
    <s v="At"/>
    <x v="5"/>
    <x v="6"/>
    <s v="KMSL"/>
    <s v="2 Team Coordination: U12 Union &amp; U10G Arsenal, 9/27-9/28 AWAY games - Homecoming _x000a_ "/>
  </r>
  <r>
    <n v="261"/>
    <x v="3"/>
    <s v="BR1003HT1034"/>
    <s v="BR1003"/>
    <s v="HT1034"/>
    <s v="Sat"/>
    <x v="0"/>
    <s v="HT #7"/>
    <d v="1899-12-30T10:30:00"/>
    <s v="U12 Coed"/>
    <s v="BR"/>
    <x v="7"/>
    <s v="At"/>
    <x v="3"/>
    <x v="7"/>
    <s v="KMSL"/>
    <s v="2 Team Coordination: U12 BR &amp; U14 BR, No Games 9/28, Home games on 9/14 picture day, have Brownsville girls play each other that day?  _x000a_2 Team Coordination: U12 Cobras &amp; U7 Spicey Meatballs, No Game 10/11-10/13 - Uihlein"/>
  </r>
  <r>
    <n v="62"/>
    <x v="3"/>
    <s v="ER1013HT1038"/>
    <s v="ER1013"/>
    <s v="HT1038"/>
    <s v="Sat"/>
    <x v="0"/>
    <s v="HT #6/7"/>
    <m/>
    <s v="U12 Girls"/>
    <s v="ER"/>
    <x v="8"/>
    <s v="At"/>
    <x v="3"/>
    <x v="8"/>
    <s v="KMSL"/>
    <s v="No Game 10/11-10/13 - Uihlein"/>
  </r>
  <r>
    <n v="63"/>
    <x v="3"/>
    <s v="KW1090HT1037"/>
    <s v="KW1090"/>
    <s v="HT1037"/>
    <s v="Sat"/>
    <x v="0"/>
    <s v="HT #7"/>
    <d v="1899-12-30T09:00:00"/>
    <s v="U12 Girls"/>
    <s v="KW"/>
    <x v="9"/>
    <s v="At"/>
    <x v="3"/>
    <x v="9"/>
    <s v="KMSL"/>
    <s v="2 Team Coordination: U12G Phoenix &amp; U14 Comets _x000a_2 Team Coordination: U8 Goal Getters &amp; U12G Lightning Leopards_x000a_2 Team Coordination: U8 HU Vipers &amp; U12G Lightning Leopards"/>
  </r>
  <r>
    <n v="64"/>
    <x v="2"/>
    <s v="KW1091SL1153"/>
    <s v="KW1091"/>
    <s v="SL1153"/>
    <s v="Sat"/>
    <x v="0"/>
    <m/>
    <m/>
    <s v="U12 Girls"/>
    <s v="KW"/>
    <x v="10"/>
    <s v="At"/>
    <x v="2"/>
    <x v="10"/>
    <s v="KMSL"/>
    <s v="9/27-9/28 AWAY games - Homecoming"/>
  </r>
  <r>
    <n v="65"/>
    <x v="4"/>
    <s v="JK1073HU1050"/>
    <s v="JK1073"/>
    <s v="HU1050"/>
    <s v="Sat"/>
    <x v="0"/>
    <s v="Otto"/>
    <d v="1899-12-30T10:30:00"/>
    <s v="U12 Girls"/>
    <s v="JK"/>
    <x v="11"/>
    <s v="At"/>
    <x v="4"/>
    <x v="11"/>
    <s v="KMSL"/>
    <s v="2 Team Coordination: U10G Thunder &amp; U12G Avengers"/>
  </r>
  <r>
    <n v="66"/>
    <x v="2"/>
    <s v="HT1036SL1154"/>
    <s v="HT1036"/>
    <s v="SL1154"/>
    <s v="Sat"/>
    <x v="0"/>
    <m/>
    <m/>
    <s v="U12 Girls"/>
    <s v="HT"/>
    <x v="12"/>
    <s v="At"/>
    <x v="2"/>
    <x v="12"/>
    <s v="KMSL"/>
    <s v="No Game 10/11-10/13 - Uihlein _x000a_9/27-9/28 AWAY games - Homecoming"/>
  </r>
  <r>
    <n v="117"/>
    <x v="4"/>
    <s v="HT1020HU1043"/>
    <s v="HT1020"/>
    <s v="HU1043"/>
    <s v="Sat"/>
    <x v="0"/>
    <m/>
    <d v="1899-12-30T12:00:00"/>
    <s v="U8 Coed"/>
    <s v="HT"/>
    <x v="13"/>
    <s v="At"/>
    <x v="4"/>
    <x v="13"/>
    <s v="KMSL"/>
    <s v="No Game 10/11-10/13 - Uihlein _x000a_2 Team Coordination: U8 HU Vipers &amp; U12G Lightening Leopards"/>
  </r>
  <r>
    <n v="118"/>
    <x v="6"/>
    <s v="WB1162JK1058"/>
    <s v="WB1162"/>
    <s v="JK1058"/>
    <s v="Sat"/>
    <x v="0"/>
    <m/>
    <m/>
    <s v="U8 Coed"/>
    <s v="WB"/>
    <x v="14"/>
    <s v="At"/>
    <x v="6"/>
    <x v="14"/>
    <s v="KMSL"/>
    <s v=" "/>
  </r>
  <r>
    <n v="119"/>
    <x v="7"/>
    <s v="KW1100JU1078"/>
    <s v="KW1100"/>
    <s v="JU1078"/>
    <s v="Sat"/>
    <x v="0"/>
    <m/>
    <m/>
    <s v="U8 Coed"/>
    <s v="KW"/>
    <x v="15"/>
    <s v="At"/>
    <x v="7"/>
    <x v="15"/>
    <s v="KMSL"/>
    <s v=" "/>
  </r>
  <r>
    <n v="120"/>
    <x v="2"/>
    <s v="RF1115SL1135"/>
    <s v="RF1115"/>
    <s v="SL1135"/>
    <s v="Sat"/>
    <x v="0"/>
    <m/>
    <d v="1899-12-30T11:00:00"/>
    <s v="U8 Coed"/>
    <s v="RF"/>
    <x v="16"/>
    <s v="At"/>
    <x v="2"/>
    <x v="16"/>
    <s v="KMSL"/>
    <s v="2 Team Coordination: U10G Tigers &amp; U8 Asteroids, 9/27-9/28 AWAY games - Homecoming"/>
  </r>
  <r>
    <n v="121"/>
    <x v="2"/>
    <s v="ER1008SL1142"/>
    <s v="ER1008"/>
    <s v="SL1142"/>
    <s v="Sat"/>
    <x v="0"/>
    <m/>
    <m/>
    <s v="U8 Coed"/>
    <s v="ER"/>
    <x v="17"/>
    <s v="At"/>
    <x v="2"/>
    <x v="17"/>
    <s v="KMSL"/>
    <s v="9/27-9/28 AWAY games - Homecoming"/>
  </r>
  <r>
    <n v="157"/>
    <x v="3"/>
    <s v="HT1021HT1025"/>
    <s v="HT1021"/>
    <s v="HT1025"/>
    <s v="Sat"/>
    <x v="0"/>
    <m/>
    <m/>
    <s v="U8 Coed"/>
    <s v="HT"/>
    <x v="18"/>
    <s v="At"/>
    <x v="3"/>
    <x v="18"/>
    <s v="KMSL"/>
    <s v=" "/>
  </r>
  <r>
    <n v="158"/>
    <x v="6"/>
    <s v="HU1044JK1059"/>
    <s v="HU1044"/>
    <s v="JK1059"/>
    <s v="Sat"/>
    <x v="0"/>
    <m/>
    <m/>
    <s v="U8 Coed"/>
    <s v="HU"/>
    <x v="19"/>
    <s v="At"/>
    <x v="6"/>
    <x v="19"/>
    <s v="KMSL"/>
    <s v=" "/>
  </r>
  <r>
    <n v="159"/>
    <x v="0"/>
    <s v="JU1079KW1101"/>
    <s v="JU1079"/>
    <s v="KW1101"/>
    <s v="Sat"/>
    <x v="0"/>
    <m/>
    <d v="1899-12-30T10:00:00"/>
    <s v="U8 Coed"/>
    <s v="JU"/>
    <x v="20"/>
    <s v="At"/>
    <x v="0"/>
    <x v="20"/>
    <s v="KMSL"/>
    <s v="2 Team Coordination: U8 Rage Purple &amp; U14 Rage; 2 Team Coordination: U8 &amp; U9 Rage _x000a_ "/>
  </r>
  <r>
    <n v="160"/>
    <x v="2"/>
    <s v="RF1116SL1136"/>
    <s v="RF1116"/>
    <s v="SL1136"/>
    <s v="Sat"/>
    <x v="0"/>
    <m/>
    <m/>
    <s v="U8 Coed"/>
    <s v="RF"/>
    <x v="21"/>
    <s v="At"/>
    <x v="2"/>
    <x v="21"/>
    <s v="KMSL"/>
    <s v="9/27-9/28 AWAY games - Homecoming"/>
  </r>
  <r>
    <n v="161"/>
    <x v="2"/>
    <s v="SL1140SL1141"/>
    <s v="SL1140"/>
    <s v="SL1141"/>
    <s v="Sat"/>
    <x v="0"/>
    <m/>
    <m/>
    <s v="U8 Coed"/>
    <s v="SL"/>
    <x v="22"/>
    <s v="At"/>
    <x v="2"/>
    <x v="22"/>
    <s v="KMSL"/>
    <s v="9/27-9/28 AWAY games - Homecoming _x000a_9/27-9/28 AWAY games - Homecoming"/>
  </r>
  <r>
    <n v="197"/>
    <x v="3"/>
    <s v="JK1060HT1022"/>
    <s v="JK1060"/>
    <s v="HT1022"/>
    <s v="Sat"/>
    <x v="0"/>
    <s v="HT #3A"/>
    <d v="1899-12-30T10:30:00"/>
    <s v="U8 Coed"/>
    <s v="JK"/>
    <x v="23"/>
    <s v="At"/>
    <x v="3"/>
    <x v="23"/>
    <s v="KMSL"/>
    <s v="2 Team Coordination: U8 Goal Getters &amp; U12G Lightning Leopards"/>
  </r>
  <r>
    <n v="198"/>
    <x v="6"/>
    <s v="HT1023JK1061"/>
    <s v="HT1023"/>
    <s v="JK1061"/>
    <s v="Sat"/>
    <x v="0"/>
    <m/>
    <m/>
    <s v="U8 Coed"/>
    <s v="HT"/>
    <x v="24"/>
    <s v="At"/>
    <x v="6"/>
    <x v="24"/>
    <s v="KMSL"/>
    <s v=" "/>
  </r>
  <r>
    <n v="199"/>
    <x v="5"/>
    <s v="KW1102RF1117"/>
    <s v="KW1102"/>
    <s v="RF1117"/>
    <s v="Sat"/>
    <x v="0"/>
    <m/>
    <m/>
    <s v="U8 Coed"/>
    <s v="KW"/>
    <x v="25"/>
    <s v="At"/>
    <x v="5"/>
    <x v="25"/>
    <s v="KMSL"/>
    <s v=" "/>
  </r>
  <r>
    <n v="200"/>
    <x v="0"/>
    <s v="SL1137KW1103"/>
    <s v="SL1137"/>
    <s v="KW1103"/>
    <s v="Sat"/>
    <x v="0"/>
    <m/>
    <m/>
    <s v="U8 Coed"/>
    <s v="SL"/>
    <x v="26"/>
    <s v="At"/>
    <x v="0"/>
    <x v="26"/>
    <s v="KMSL"/>
    <s v="9/27-9/28 AWAY games - Homecoming _x000a_ "/>
  </r>
  <r>
    <n v="229"/>
    <x v="6"/>
    <s v="HT1024JK1062"/>
    <s v="HT1024"/>
    <s v="JK1062"/>
    <s v="Sat"/>
    <x v="0"/>
    <m/>
    <m/>
    <s v="U8 Coed"/>
    <s v="HT"/>
    <x v="27"/>
    <s v="At"/>
    <x v="6"/>
    <x v="27"/>
    <s v="KMSL"/>
    <s v="2 Team Coordination: U7 Cheetahs &amp; U9 Adrenaline"/>
  </r>
  <r>
    <n v="230"/>
    <x v="4"/>
    <s v="KW1104HU1045"/>
    <s v="KW1104"/>
    <s v="HU1045"/>
    <s v="Sat"/>
    <x v="0"/>
    <s v="Otto"/>
    <d v="1899-12-30T09:00:00"/>
    <s v="U8 Coed"/>
    <s v="KW"/>
    <x v="28"/>
    <s v="At"/>
    <x v="4"/>
    <x v="28"/>
    <s v="KMSL"/>
    <s v="2 Team Coordination: U8 Lightning &amp; U14 Renegades"/>
  </r>
  <r>
    <n v="231"/>
    <x v="2"/>
    <s v="RF1118SL1138"/>
    <s v="RF1118"/>
    <s v="SL1138"/>
    <s v="Sat"/>
    <x v="0"/>
    <m/>
    <m/>
    <s v="U8 Coed"/>
    <s v="RF"/>
    <x v="29"/>
    <s v="At"/>
    <x v="2"/>
    <x v="29"/>
    <s v="KMSL"/>
    <s v="9/27-9/28 AWAY games - Homecoming"/>
  </r>
  <r>
    <n v="232"/>
    <x v="5"/>
    <s v="SL1139RF1119"/>
    <s v="SL1139"/>
    <s v="RF1119"/>
    <s v="Sat"/>
    <x v="0"/>
    <m/>
    <m/>
    <s v="U8 Coed"/>
    <s v="SL"/>
    <x v="30"/>
    <s v="At"/>
    <x v="5"/>
    <x v="30"/>
    <s v="KMSL"/>
    <s v="9/27-9/28 AWAY games - Homecoming _x000a_ "/>
  </r>
  <r>
    <n v="262"/>
    <x v="6"/>
    <s v="ER1012JK1070"/>
    <s v="ER1012"/>
    <s v="JK1070"/>
    <s v="Sat"/>
    <x v="0"/>
    <m/>
    <m/>
    <s v="U12 Coed"/>
    <s v="ER"/>
    <x v="31"/>
    <s v="At"/>
    <x v="6"/>
    <x v="31"/>
    <s v="KMSL"/>
    <s v=" "/>
  </r>
  <r>
    <n v="263"/>
    <x v="7"/>
    <s v="RF1129JU1082"/>
    <s v="RF1129"/>
    <s v="JU1082"/>
    <s v="Sat"/>
    <x v="0"/>
    <m/>
    <d v="1899-12-30T08:00:00"/>
    <s v="U12 Coed"/>
    <s v="RF"/>
    <x v="32"/>
    <s v="At"/>
    <x v="7"/>
    <x v="32"/>
    <s v="KMSL"/>
    <s v="2 Team Coordination: U12 Comets &amp; U12G Gunners _x000a_ "/>
  </r>
  <r>
    <n v="264"/>
    <x v="2"/>
    <s v="KW1088SL1152"/>
    <s v="KW1088"/>
    <s v="SL1152"/>
    <s v="Sat"/>
    <x v="0"/>
    <m/>
    <d v="1899-12-30T12:00:00"/>
    <s v="U12 Coed"/>
    <s v="KW"/>
    <x v="33"/>
    <s v="At"/>
    <x v="2"/>
    <x v="33"/>
    <s v="KMSL"/>
    <s v="2 Team Coordination: U12 Union &amp; U10G Arsenal, 9/27-9/28 AWAY games - Homecoming"/>
  </r>
  <r>
    <n v="293"/>
    <x v="3"/>
    <s v="HU1049HT1033"/>
    <s v="HU1049"/>
    <s v="HT1033"/>
    <s v="Sat"/>
    <x v="0"/>
    <s v="Otto"/>
    <d v="1899-12-30T09:00:00"/>
    <s v="U12 Coed"/>
    <s v="HU"/>
    <x v="34"/>
    <s v="At"/>
    <x v="3"/>
    <x v="34"/>
    <s v="KMSL"/>
    <s v="2 Team Coordination: U12 Cougars &amp; U14 Renegades _x000a_No Game 10/11-10/13 - Uihlein"/>
  </r>
  <r>
    <n v="294"/>
    <x v="3"/>
    <s v="JK1071HT1035"/>
    <s v="JK1071"/>
    <s v="HT1035"/>
    <s v="Sat"/>
    <x v="0"/>
    <m/>
    <m/>
    <s v="U12 Coed"/>
    <s v="JK"/>
    <x v="35"/>
    <s v="At"/>
    <x v="3"/>
    <x v="35"/>
    <s v="KMSL"/>
    <s v="No Game 10/11-10/13 - Uihlein"/>
  </r>
  <r>
    <n v="295"/>
    <x v="5"/>
    <s v="JK1072RF1130"/>
    <s v="JK1072"/>
    <s v="RF1130"/>
    <s v="Sat"/>
    <x v="0"/>
    <m/>
    <d v="1899-12-30T13:30:00"/>
    <s v="U12 Coed"/>
    <s v="JK"/>
    <x v="36"/>
    <s v="At"/>
    <x v="5"/>
    <x v="36"/>
    <s v="KMSL"/>
    <s v="2 Team Coordination: U12 Lightning &amp; U12G Gunners"/>
  </r>
  <r>
    <n v="296"/>
    <x v="0"/>
    <s v="RF1131KW1089"/>
    <s v="RF1131"/>
    <s v="KW1089"/>
    <s v="Sat"/>
    <x v="0"/>
    <m/>
    <d v="1899-12-30T13:30:00"/>
    <s v="U12 Coed"/>
    <s v="RF"/>
    <x v="37"/>
    <s v="At"/>
    <x v="0"/>
    <x v="37"/>
    <s v="KMSL"/>
    <s v="2 Team Coordination: U9 Gladiators &amp; U12 Red Foxes _x000a_ "/>
  </r>
  <r>
    <n v="326"/>
    <x v="7"/>
    <s v="HT1039JU1083"/>
    <s v="HT1039"/>
    <s v="JU1083"/>
    <s v="Sat"/>
    <x v="0"/>
    <m/>
    <d v="1899-12-30T13:30:00"/>
    <s v="U14 Coed"/>
    <s v="HT"/>
    <x v="38"/>
    <s v="At"/>
    <x v="7"/>
    <x v="38"/>
    <s v="KMSL"/>
    <s v="No Game 10/11-10/13 - Uihlein, 10/5 no game _x000a_2 Team Coordination: U8 Rage Purple &amp; U14 Rage"/>
  </r>
  <r>
    <n v="327"/>
    <x v="6"/>
    <s v="ER1014JK1074"/>
    <s v="ER1014"/>
    <s v="JK1074"/>
    <s v="Sat"/>
    <x v="0"/>
    <m/>
    <d v="1899-12-30T10:30:00"/>
    <s v="U14 Coed"/>
    <s v="ER"/>
    <x v="39"/>
    <s v="At"/>
    <x v="6"/>
    <x v="39"/>
    <s v="KMSL"/>
    <s v="2 Team Coordination: U7 Panthers &amp; U14 Panthers"/>
  </r>
  <r>
    <n v="328"/>
    <x v="6"/>
    <s v="RF1134JK1075"/>
    <s v="RF1134"/>
    <s v="JK1075"/>
    <s v="Sat"/>
    <x v="0"/>
    <m/>
    <m/>
    <s v="U14 Coed"/>
    <s v="RF"/>
    <x v="40"/>
    <s v="At"/>
    <x v="6"/>
    <x v="40"/>
    <s v="KMSL"/>
    <s v=" "/>
  </r>
  <r>
    <n v="329"/>
    <x v="0"/>
    <s v="HU1051KW1092"/>
    <s v="HU1051"/>
    <s v="KW1092"/>
    <s v="Sat"/>
    <x v="0"/>
    <s v="Otto"/>
    <d v="1899-12-30T12:00:00"/>
    <s v="U14 Coed"/>
    <s v="HU"/>
    <x v="41"/>
    <s v="At"/>
    <x v="0"/>
    <x v="41"/>
    <s v="KMSL"/>
    <s v="2 Team Coordination: U12 Cougars &amp; U14 Renegades; 2 Team Coordination: U8 Lightning &amp; U14 Renegades _x000a_2 Team Coordination: U12G Phoenix &amp; U14 Comets"/>
  </r>
  <r>
    <n v="330"/>
    <x v="2"/>
    <s v="WA1159SL1156"/>
    <s v="WA1159"/>
    <s v="SL1156"/>
    <s v="Sat"/>
    <x v="0"/>
    <m/>
    <m/>
    <s v="U14 Coed"/>
    <s v="WA"/>
    <x v="42"/>
    <s v="At"/>
    <x v="2"/>
    <x v="42"/>
    <s v="KMSL"/>
    <s v="9/27-9/28 AWAY games - Homecoming"/>
  </r>
  <r>
    <n v="373"/>
    <x v="8"/>
    <s v="HT1027ER1010"/>
    <s v="HT1027"/>
    <s v="ER1010"/>
    <s v="Sat"/>
    <x v="0"/>
    <m/>
    <m/>
    <s v="U9 Coed"/>
    <s v="HT"/>
    <x v="43"/>
    <s v="At"/>
    <x v="8"/>
    <x v="43"/>
    <s v="KMSL"/>
    <s v=" "/>
  </r>
  <r>
    <n v="374"/>
    <x v="0"/>
    <s v="HT1028KW1108"/>
    <s v="HT1028"/>
    <s v="KW1108"/>
    <s v="Sat"/>
    <x v="0"/>
    <m/>
    <d v="1899-12-30T09:00:00"/>
    <s v="U9 Coed"/>
    <s v="HT"/>
    <x v="44"/>
    <s v="At"/>
    <x v="0"/>
    <x v="44"/>
    <s v="KMSL"/>
    <s v="2 Team Coordination: U9 Tigers &amp; U7 Wolves _x000a_ "/>
  </r>
  <r>
    <n v="375"/>
    <x v="7"/>
    <s v="RF1123JU1080"/>
    <s v="RF1123"/>
    <s v="JU1080"/>
    <s v="Sat"/>
    <x v="0"/>
    <m/>
    <d v="1899-12-30T12:00:00"/>
    <s v="U9 Coed"/>
    <s v="RF"/>
    <x v="45"/>
    <s v="At"/>
    <x v="7"/>
    <x v="45"/>
    <s v="KMSL"/>
    <s v="2 Team Coordination: U7 Hawks &amp; U9 Timberwolves _x000a_2 Team Coordination: U8 JU Rage &amp; U9 JU Rage"/>
  </r>
  <r>
    <n v="376"/>
    <x v="0"/>
    <s v="SL1145KW1107"/>
    <s v="SL1145"/>
    <s v="KW1107"/>
    <s v="Sat"/>
    <x v="0"/>
    <m/>
    <m/>
    <s v="U9 Coed"/>
    <s v="SL"/>
    <x v="46"/>
    <s v="At"/>
    <x v="0"/>
    <x v="46"/>
    <s v="KMSL"/>
    <s v="9/27-9/28 AWAY games - Homecoming _x000a_ "/>
  </r>
  <r>
    <n v="377"/>
    <x v="5"/>
    <s v="JK1064RF1122"/>
    <s v="JK1064"/>
    <s v="RF1122"/>
    <s v="Sat"/>
    <x v="0"/>
    <m/>
    <d v="1899-12-30T09:00:00"/>
    <s v="U9 Coed"/>
    <s v="JK"/>
    <x v="47"/>
    <s v="At"/>
    <x v="5"/>
    <x v="47"/>
    <s v="KMSL"/>
    <s v="2 Team Coordination: U9 Gladiators &amp; U12 Red Foxes"/>
  </r>
  <r>
    <n v="378"/>
    <x v="2"/>
    <s v="WB1163SL1146"/>
    <s v="WB1163"/>
    <s v="SL1146"/>
    <s v="Sat"/>
    <x v="0"/>
    <m/>
    <m/>
    <s v="U9 Coed"/>
    <s v="WB"/>
    <x v="48"/>
    <s v="At"/>
    <x v="2"/>
    <x v="48"/>
    <s v="KMSL"/>
    <s v="9/27-9/28 AWAY games - Homecoming"/>
  </r>
  <r>
    <n v="421"/>
    <x v="3"/>
    <s v="HU1046HT1026"/>
    <s v="HU1046"/>
    <s v="HT1026"/>
    <s v="Sat"/>
    <x v="0"/>
    <s v="HT #5A"/>
    <d v="1899-12-30T12:00:00"/>
    <s v="U9 Coed"/>
    <s v="HU"/>
    <x v="49"/>
    <s v="At"/>
    <x v="3"/>
    <x v="49"/>
    <s v="KMSL"/>
    <s v="2 Team Coordination: U9 Warriors &amp; U10G Wildcats, No Game 10/11-10/13 - Uihlein"/>
  </r>
  <r>
    <n v="422"/>
    <x v="6"/>
    <s v="ER1009JK1063"/>
    <s v="ER1009"/>
    <s v="JK1063"/>
    <s v="Sat"/>
    <x v="0"/>
    <m/>
    <d v="1899-12-30T09:00:00"/>
    <s v="U9 Coed"/>
    <s v="ER"/>
    <x v="50"/>
    <s v="At"/>
    <x v="6"/>
    <x v="50"/>
    <s v="KMSL"/>
    <s v="2 Team Coordination: U7 Emeralds &amp; U9 Cyclones _x000a_ "/>
  </r>
  <r>
    <n v="423"/>
    <x v="0"/>
    <s v="KW1105KW1106"/>
    <s v="KW1105"/>
    <s v="KW1106"/>
    <s v="Sat"/>
    <x v="0"/>
    <m/>
    <m/>
    <s v="U9 Coed"/>
    <s v="KW"/>
    <x v="51"/>
    <s v="At"/>
    <x v="0"/>
    <x v="51"/>
    <s v="KMSL"/>
    <s v=" "/>
  </r>
  <r>
    <n v="424"/>
    <x v="5"/>
    <s v="RF1120RF1121"/>
    <s v="RF1120"/>
    <s v="RF1121"/>
    <s v="Sat"/>
    <x v="0"/>
    <m/>
    <m/>
    <s v="U9 Coed"/>
    <s v="RF"/>
    <x v="52"/>
    <s v="At"/>
    <x v="5"/>
    <x v="52"/>
    <s v="KMSL"/>
    <s v=" "/>
  </r>
  <r>
    <n v="425"/>
    <x v="2"/>
    <s v="SL1143SL1144"/>
    <s v="SL1143"/>
    <s v="SL1144"/>
    <s v="Sat"/>
    <x v="0"/>
    <m/>
    <m/>
    <s v="U9 Coed"/>
    <s v="SL"/>
    <x v="53"/>
    <s v="At"/>
    <x v="2"/>
    <x v="53"/>
    <s v="KMSL"/>
    <s v="9/27-9/28 AWAY games - Homecoming _x000a_9/27-9/28 AWAY games - Homecoming"/>
  </r>
  <r>
    <n v="461"/>
    <x v="0"/>
    <s v="ER1006KW1096"/>
    <s v="ER1006"/>
    <s v="KW1096"/>
    <s v="Sat"/>
    <x v="0"/>
    <m/>
    <d v="1899-12-30T13:00:00"/>
    <s v="U7 Coed"/>
    <s v="ER"/>
    <x v="54"/>
    <s v="At"/>
    <x v="0"/>
    <x v="54"/>
    <s v="KMSL"/>
    <s v="2 Team Coordination: U7 Emeralds &amp; U9 Cyclones _x000a_2 Team Coordination: U10 Rays &amp; U7 Blazers"/>
  </r>
  <r>
    <n v="462"/>
    <x v="6"/>
    <s v="HT1015JK1053"/>
    <s v="HT1015"/>
    <s v="JK1053"/>
    <s v="Sat"/>
    <x v="0"/>
    <m/>
    <d v="1899-12-30T08:00:00"/>
    <s v="U7 Coed"/>
    <s v="HT"/>
    <x v="55"/>
    <s v="At"/>
    <x v="6"/>
    <x v="55"/>
    <s v="KMSL"/>
    <s v="2 Team Coordination: U12 Cobras &amp; U7 Spicey Meatballs _x000a_ "/>
  </r>
  <r>
    <n v="463"/>
    <x v="4"/>
    <s v="ER1005HU1041"/>
    <s v="ER1005"/>
    <s v="HU1041"/>
    <s v="Sat"/>
    <x v="0"/>
    <m/>
    <m/>
    <s v="U7 Coed"/>
    <s v="ER"/>
    <x v="56"/>
    <s v="At"/>
    <x v="4"/>
    <x v="56"/>
    <s v="KMSL"/>
    <s v=" "/>
  </r>
  <r>
    <n v="464"/>
    <x v="5"/>
    <s v="JK1052RF1110"/>
    <s v="JK1052"/>
    <s v="RF1110"/>
    <s v="Sat"/>
    <x v="0"/>
    <m/>
    <d v="1899-12-30T09:00:00"/>
    <s v="U7 Coed"/>
    <s v="JK"/>
    <x v="57"/>
    <s v="At"/>
    <x v="5"/>
    <x v="57"/>
    <s v="KMSL"/>
    <s v="2 Team Coordination: U7 Cheetahs &amp; U9 Adrenaline _x000a_2 Team Coordination: U7 Hawks &amp; U9 Timberwolves"/>
  </r>
  <r>
    <n v="465"/>
    <x v="9"/>
    <s v="KW1095WB1161"/>
    <s v="KW1095"/>
    <s v="WB1161"/>
    <s v="Sat"/>
    <x v="0"/>
    <m/>
    <m/>
    <s v="U7 Coed"/>
    <s v="KW"/>
    <x v="58"/>
    <s v="At"/>
    <x v="9"/>
    <x v="58"/>
    <s v="KMSL"/>
    <s v=" "/>
  </r>
  <r>
    <n v="466"/>
    <x v="5"/>
    <s v="RF1112RF1111"/>
    <s v="RF1112"/>
    <s v="RF1111"/>
    <s v="Sat"/>
    <x v="0"/>
    <m/>
    <d v="1899-12-30T11:00:00"/>
    <s v="U7 Coed"/>
    <s v="RF"/>
    <x v="59"/>
    <s v="At"/>
    <x v="5"/>
    <x v="59"/>
    <s v="KMSL"/>
    <s v="2 Team Coordination: U7 Lightning &amp; U10 Storm"/>
  </r>
  <r>
    <n v="513"/>
    <x v="3"/>
    <s v="ER1007HT1017"/>
    <s v="ER1007"/>
    <s v="HT1017"/>
    <s v="Sat"/>
    <x v="0"/>
    <m/>
    <d v="1899-12-30T13:00:00"/>
    <s v="U7 Coed"/>
    <s v="ER"/>
    <x v="60"/>
    <s v="At"/>
    <x v="3"/>
    <x v="60"/>
    <s v="KMSL"/>
    <s v=" "/>
  </r>
  <r>
    <n v="514"/>
    <x v="3"/>
    <s v="JK1055HT1018"/>
    <s v="JK1055"/>
    <s v="HT1018"/>
    <s v="Sat"/>
    <x v="0"/>
    <m/>
    <m/>
    <s v="U7 Coed"/>
    <s v="JK"/>
    <x v="61"/>
    <s v="At"/>
    <x v="3"/>
    <x v="61"/>
    <s v="KMSL"/>
    <s v=" "/>
  </r>
  <r>
    <n v="515"/>
    <x v="6"/>
    <s v="HU1042JK1057"/>
    <s v="HU1042"/>
    <s v="JK1057"/>
    <s v="Sat"/>
    <x v="0"/>
    <m/>
    <d v="1899-12-30T09:00:00"/>
    <s v="U7 Coed"/>
    <s v="HU"/>
    <x v="62"/>
    <s v="At"/>
    <x v="6"/>
    <x v="62"/>
    <s v="KMSL"/>
    <s v="2 Team Coordination: U7 Panthers &amp; U14 Panthers"/>
  </r>
  <r>
    <n v="516"/>
    <x v="0"/>
    <s v="JK1054KW1097"/>
    <s v="JK1054"/>
    <s v="KW1097"/>
    <s v="Sat"/>
    <x v="0"/>
    <m/>
    <m/>
    <s v="U7 Coed"/>
    <s v="JK"/>
    <x v="63"/>
    <s v="At"/>
    <x v="0"/>
    <x v="63"/>
    <s v="KMSL"/>
    <s v=" "/>
  </r>
  <r>
    <n v="517"/>
    <x v="6"/>
    <s v="RF1113JK1056"/>
    <s v="RF1113"/>
    <s v="JK1056"/>
    <s v="Sat"/>
    <x v="0"/>
    <m/>
    <m/>
    <s v="U7 Coed"/>
    <s v="RF"/>
    <x v="64"/>
    <s v="At"/>
    <x v="6"/>
    <x v="64"/>
    <s v="KMSL"/>
    <s v=" "/>
  </r>
  <r>
    <n v="518"/>
    <x v="0"/>
    <s v="KW1098KW1099"/>
    <s v="KW1098"/>
    <s v="KW1099"/>
    <s v="Sat"/>
    <x v="0"/>
    <m/>
    <m/>
    <s v="U7 Coed"/>
    <s v="KW"/>
    <x v="65"/>
    <s v="At"/>
    <x v="0"/>
    <x v="65"/>
    <s v="KMSL"/>
    <s v=" "/>
  </r>
  <r>
    <n v="519"/>
    <x v="3"/>
    <s v="RF1114HT1019"/>
    <s v="RF1114"/>
    <s v="HT1019"/>
    <s v="Sat"/>
    <x v="0"/>
    <m/>
    <d v="1899-12-30T13:00:00"/>
    <s v="U7 Coed"/>
    <s v="RF"/>
    <x v="66"/>
    <s v="At"/>
    <x v="3"/>
    <x v="66"/>
    <s v="KMSL"/>
    <s v="2 Team Coordination: U9 Tigers &amp; U7 Wolves"/>
  </r>
  <r>
    <n v="569"/>
    <x v="3"/>
    <s v="ER1011HT1030"/>
    <s v="ER1011"/>
    <s v="HT1030"/>
    <s v="Sat"/>
    <x v="0"/>
    <m/>
    <m/>
    <s v="U10 Coed"/>
    <s v="ER"/>
    <x v="67"/>
    <s v="At"/>
    <x v="3"/>
    <x v="67"/>
    <s v="KMSL"/>
    <s v=" "/>
  </r>
  <r>
    <n v="570"/>
    <x v="6"/>
    <s v="HU1047JK1067"/>
    <s v="HU1047"/>
    <s v="JK1067"/>
    <s v="Sat"/>
    <x v="0"/>
    <m/>
    <m/>
    <s v="U10 Coed"/>
    <s v="HU"/>
    <x v="68"/>
    <s v="At"/>
    <x v="6"/>
    <x v="68"/>
    <s v="KMSL"/>
    <s v=" "/>
  </r>
  <r>
    <n v="571"/>
    <x v="0"/>
    <s v="JU1081KW1084"/>
    <s v="JU1081"/>
    <s v="KW1084"/>
    <s v="Sat"/>
    <x v="0"/>
    <m/>
    <m/>
    <s v="U10 Coed"/>
    <s v="JU"/>
    <x v="69"/>
    <s v="At"/>
    <x v="0"/>
    <x v="69"/>
    <s v="KMSL"/>
    <s v="2 Team Coordination: U8 &amp; U9 Rage _x000a_ "/>
  </r>
  <r>
    <n v="572"/>
    <x v="2"/>
    <s v="KW1085SL1147"/>
    <s v="KW1085"/>
    <s v="SL1147"/>
    <s v="Sat"/>
    <x v="0"/>
    <m/>
    <d v="1899-12-30T10:30:00"/>
    <s v="U10 Coed"/>
    <s v="KW"/>
    <x v="70"/>
    <s v="At"/>
    <x v="2"/>
    <x v="70"/>
    <s v="KMSL"/>
    <s v="2 Team Coordination: U10 Rays &amp; U7 Blazers _x000a_9/27-9/28 AWAY games - Homecoming"/>
  </r>
  <r>
    <n v="605"/>
    <x v="0"/>
    <s v="JK1068KW1086"/>
    <s v="JK1068"/>
    <s v="KW1086"/>
    <s v="Sat"/>
    <x v="0"/>
    <m/>
    <d v="1899-12-30T09:00:00"/>
    <s v="U10 Coed"/>
    <s v="JK"/>
    <x v="71"/>
    <s v="At"/>
    <x v="0"/>
    <x v="71"/>
    <s v="KMSL"/>
    <s v="2 Team Coordination: U10 Stars &amp; U14G Rebels"/>
  </r>
  <r>
    <n v="606"/>
    <x v="6"/>
    <s v="HT1031JK1069"/>
    <s v="HT1031"/>
    <s v="JK1069"/>
    <s v="Sat"/>
    <x v="0"/>
    <m/>
    <m/>
    <s v="U10 Coed"/>
    <s v="HT"/>
    <x v="72"/>
    <s v="At"/>
    <x v="6"/>
    <x v="72"/>
    <s v="KMSL"/>
    <s v=" "/>
  </r>
  <r>
    <n v="607"/>
    <x v="10"/>
    <s v="RF1126WCHSA1158"/>
    <s v="RF1126"/>
    <s v="WCHSA1158"/>
    <s v="Sat"/>
    <x v="0"/>
    <m/>
    <m/>
    <s v="U10 Coed"/>
    <s v="RF"/>
    <x v="73"/>
    <s v="At"/>
    <x v="10"/>
    <x v="73"/>
    <s v="KMSL"/>
    <s v=" "/>
  </r>
  <r>
    <n v="608"/>
    <x v="2"/>
    <s v="HT1032SL1149"/>
    <s v="HT1032"/>
    <s v="SL1149"/>
    <s v="Sat"/>
    <x v="0"/>
    <m/>
    <m/>
    <s v="U10 Coed"/>
    <s v="HT"/>
    <x v="74"/>
    <s v="At"/>
    <x v="2"/>
    <x v="74"/>
    <s v="KMSL"/>
    <s v="No Game 10/11-10/13 - Uihlein _x000a_9/27-9/28 AWAY games - Homecoming"/>
  </r>
  <r>
    <n v="609"/>
    <x v="5"/>
    <s v="RF1127RF1125"/>
    <s v="RF1127"/>
    <s v="RF1125"/>
    <s v="Sat"/>
    <x v="0"/>
    <m/>
    <d v="1899-12-30T09:00:00"/>
    <s v="U10 Coed"/>
    <s v="RF"/>
    <x v="75"/>
    <s v="At"/>
    <x v="5"/>
    <x v="75"/>
    <s v="KMSL"/>
    <s v="2 Team Coordination: U7 Lightning &amp; U10 Storm"/>
  </r>
  <r>
    <n v="61"/>
    <x v="11"/>
    <s v="SL1155BR1001"/>
    <s v="SL1155"/>
    <s v="BR1001"/>
    <s v="Sat"/>
    <x v="0"/>
    <m/>
    <d v="1899-12-30T09:00:00"/>
    <s v="U12 Girls"/>
    <s v="SL"/>
    <x v="76"/>
    <s v="At"/>
    <x v="11"/>
    <x v="76"/>
    <s v="KMSL"/>
    <s v="2 Team Coordination: U12G Lady Owls &amp; U10G Tigers, 9/27-9/28 AWAY games - Homecoming _x000a_2 Team Coordination: U12 BR Yellow &amp; U12 BR Blue, No Games 10/11-10/13, No Games 9/28, Home games on 9/14 picture day, have Brownsville girls play each other that day? "/>
  </r>
  <r>
    <n v="67"/>
    <x v="11"/>
    <s v="RF1132BR1001"/>
    <s v="RF1132"/>
    <s v="BR1001"/>
    <s v="Sat"/>
    <x v="0"/>
    <m/>
    <d v="1899-12-30T10:30:00"/>
    <s v="U12 Girls"/>
    <s v="RF"/>
    <x v="77"/>
    <s v="At"/>
    <x v="11"/>
    <x v="76"/>
    <s v="KMSL"/>
    <s v="2 Team Coordination: U12 Red Foxes &amp; U12G Gunners, 2 Team Coordination: U12 Lightning &amp; U12G Gunners,  2 Team Coordination: U12 Comets &amp; U12G Gunners _x000a_2 Team Coordination: U12 BR Yellow &amp; U12 BR Blue, No Games 10/11-10/13, No Games 9/28, Home games on 9/14 picture day, have Brownsville girls play each other that day? "/>
  </r>
  <r>
    <n v="325"/>
    <x v="11"/>
    <s v="RF1133BR1004"/>
    <s v="RF1133"/>
    <s v="BR1004"/>
    <s v="Sat"/>
    <x v="0"/>
    <m/>
    <d v="1899-12-30T13:30:00"/>
    <s v="U14 Coed"/>
    <s v="RF"/>
    <x v="78"/>
    <s v="At"/>
    <x v="11"/>
    <x v="77"/>
    <s v="KMSL"/>
    <s v="2 Team Coordination: U12 BR &amp; U14 BR, No Games 9/28, Home games on 9/14 picture day, have Brownsville girls play each other that day? "/>
  </r>
  <r>
    <n v="76"/>
    <x v="11"/>
    <s v="HT1037BR1002"/>
    <s v="HT1037"/>
    <s v="BR1002"/>
    <s v="Thu"/>
    <x v="1"/>
    <m/>
    <d v="1899-12-30T17:45:00"/>
    <s v="U12 Girls"/>
    <s v="HT"/>
    <x v="79"/>
    <s v="At"/>
    <x v="11"/>
    <x v="78"/>
    <s v="KMSL"/>
    <s v="2 Team Coordination: U8 Goal Getters &amp; U12G Lightning Leopards_x000a_2 Team Coordination: U8 HU Vipers &amp; U12G Lightning Leopards _x000a_2 Team Coordination: U12 BR Yellow &amp; U12 BR Blue, No Games 10/11-10/13, No Games 9/28, Home games on 9/14 picture day, have Brownsville girls play each other that day? "/>
  </r>
  <r>
    <n v="265"/>
    <x v="11"/>
    <s v="JK1070BR1003"/>
    <s v="JK1070"/>
    <s v="BR1003"/>
    <s v="Sat"/>
    <x v="2"/>
    <m/>
    <d v="1899-12-30T09:00:00"/>
    <s v="U12 Coed"/>
    <s v="JK"/>
    <x v="80"/>
    <s v="At"/>
    <x v="11"/>
    <x v="79"/>
    <s v="KMSL"/>
    <s v="2 Team Coordination: U12 BR &amp; U14 BR, No Games 9/28, Home games on 9/14 picture day, have Brownsville girls play each other that day? "/>
  </r>
  <r>
    <n v="266"/>
    <x v="8"/>
    <s v="HT1034ER1012"/>
    <s v="HT1034"/>
    <s v="ER1012"/>
    <s v="Sat"/>
    <x v="2"/>
    <m/>
    <d v="1899-12-30T10:30:00"/>
    <s v="U12 Coed"/>
    <s v="HT"/>
    <x v="81"/>
    <s v="At"/>
    <x v="8"/>
    <x v="80"/>
    <s v="KMSL"/>
    <s v="2 Team Coordination: U12 Cobras &amp; U7 Spicey Meatballs, No Game 10/11-10/13 - Uihlein _x000a_ "/>
  </r>
  <r>
    <n v="4"/>
    <x v="0"/>
    <s v="SL1157KW1094"/>
    <s v="SL1157"/>
    <s v="KW1094"/>
    <s v="Sat"/>
    <x v="2"/>
    <m/>
    <m/>
    <s v="U14 Girls"/>
    <s v="SL"/>
    <x v="0"/>
    <s v="At"/>
    <x v="0"/>
    <x v="1"/>
    <s v="KMSL"/>
    <s v="9/27-9/28 AWAY games - Homecoming _x000a_ "/>
  </r>
  <r>
    <n v="5"/>
    <x v="1"/>
    <s v="RL1109WA1160"/>
    <s v="RL1109"/>
    <s v="WA1160"/>
    <s v="Sat"/>
    <x v="2"/>
    <m/>
    <m/>
    <s v="U14 Girls"/>
    <s v="RL"/>
    <x v="82"/>
    <s v="At"/>
    <x v="1"/>
    <x v="2"/>
    <s v="KMSL"/>
    <s v="2 Team Coordination: U14 Girls teams for Waubedonia &amp; Random Lake are sharing a coach and players. Need to avoid conflicts and account for travel time.  _x000a_2 Team Coordination: U14 Girls teams for Waubedonia &amp; Random Lake are sharing a coach and players. Need to avoid conflicts and account for travel time. "/>
  </r>
  <r>
    <n v="33"/>
    <x v="3"/>
    <s v="JK1066HT1029"/>
    <s v="JK1066"/>
    <s v="HT1029"/>
    <s v="Sat"/>
    <x v="2"/>
    <s v="HT #5A"/>
    <d v="1899-12-30T09:00:00"/>
    <s v="U10 Girls"/>
    <s v="JK"/>
    <x v="5"/>
    <s v="At"/>
    <x v="3"/>
    <x v="4"/>
    <s v="KMSL"/>
    <s v="2 Team Coordination: U9 Warriors &amp; U10G Wildcats"/>
  </r>
  <r>
    <n v="34"/>
    <x v="4"/>
    <s v="JK1065HU1048"/>
    <s v="JK1065"/>
    <s v="HU1048"/>
    <s v="Sat"/>
    <x v="2"/>
    <s v="Otto"/>
    <d v="1899-12-30T09:00:00"/>
    <s v="U10 Girls"/>
    <s v="JK"/>
    <x v="4"/>
    <s v="At"/>
    <x v="4"/>
    <x v="5"/>
    <s v="KMSL"/>
    <s v="2 Team Coordination: U10G Thunder &amp; U12G Avengers"/>
  </r>
  <r>
    <n v="35"/>
    <x v="0"/>
    <s v="SL1151KW1087"/>
    <s v="SL1151"/>
    <s v="KW1087"/>
    <s v="Sat"/>
    <x v="2"/>
    <m/>
    <d v="1899-12-30T09:00:00"/>
    <s v="U10 Girls"/>
    <s v="SL"/>
    <x v="6"/>
    <s v="At"/>
    <x v="0"/>
    <x v="81"/>
    <s v="KMSL"/>
    <s v="2 Team Coordination: U12 Union &amp; U10G Arsenal, 9/27-9/28 AWAY games - Homecoming _x000a_ "/>
  </r>
  <r>
    <n v="36"/>
    <x v="5"/>
    <s v="SL1150RF1128"/>
    <s v="SL1150"/>
    <s v="RF1128"/>
    <s v="Sat"/>
    <x v="2"/>
    <m/>
    <d v="1899-12-30T13:30:00"/>
    <s v="U10 Girls"/>
    <s v="SL"/>
    <x v="83"/>
    <s v="At"/>
    <x v="5"/>
    <x v="6"/>
    <s v="KMSL"/>
    <s v="2 Team Coordination: U12G Lady Owls &amp; U10G Tigers; 2 Team Coordination: U10G Tigers &amp; U8 Asteroids, 9/27-9/28 AWAY games - Homecoming _x000a_ "/>
  </r>
  <r>
    <n v="68"/>
    <x v="8"/>
    <s v="HT1037ER1013"/>
    <s v="HT1037"/>
    <s v="ER1013"/>
    <s v="Sat"/>
    <x v="2"/>
    <m/>
    <d v="1899-12-30T09:00:00"/>
    <s v="U12 Girls"/>
    <s v="HT"/>
    <x v="79"/>
    <s v="At"/>
    <x v="8"/>
    <x v="82"/>
    <s v="KMSL"/>
    <s v="2 Team Coordination: U8 Goal Getters &amp; U12G Lightning Leopards_x000a_2 Team Coordination: U8 HU Vipers &amp; U12G Lightning Leopards _x000a_ "/>
  </r>
  <r>
    <n v="69"/>
    <x v="5"/>
    <s v="SL1153RF1132"/>
    <s v="SL1153"/>
    <s v="RF1132"/>
    <s v="Sat"/>
    <x v="2"/>
    <m/>
    <d v="1899-12-30T09:00:00"/>
    <s v="U12 Girls"/>
    <s v="SL"/>
    <x v="84"/>
    <s v="At"/>
    <x v="5"/>
    <x v="83"/>
    <s v="KMSL"/>
    <s v="9/27-9/28 AWAY games - Homecoming _x000a_2 Team Coordination: U12 Red Foxes &amp; U12G Gunners, 2 Team Coordination: U12 Lightning &amp; U12G Gunners,  2 Team Coordination: U12 Comets &amp; U12G Gunners"/>
  </r>
  <r>
    <n v="70"/>
    <x v="3"/>
    <s v="KW1090HT1038"/>
    <s v="KW1090"/>
    <s v="HT1038"/>
    <s v="Sat"/>
    <x v="2"/>
    <s v="HT #6/7"/>
    <m/>
    <s v="U12 Girls"/>
    <s v="KW"/>
    <x v="9"/>
    <s v="At"/>
    <x v="3"/>
    <x v="8"/>
    <s v="KMSL"/>
    <s v="2 Team Coordination: U12G Phoenix &amp; U14 Comets _x000a_No Game 10/11-10/13 - Uihlein"/>
  </r>
  <r>
    <n v="71"/>
    <x v="6"/>
    <s v="HT1036JK1073"/>
    <s v="HT1036"/>
    <s v="JK1073"/>
    <s v="Sat"/>
    <x v="2"/>
    <m/>
    <m/>
    <s v="U12 Girls"/>
    <s v="HT"/>
    <x v="12"/>
    <s v="At"/>
    <x v="6"/>
    <x v="84"/>
    <s v="KMSL"/>
    <s v="No Game 10/11-10/13 - Uihlein _x000a_ "/>
  </r>
  <r>
    <n v="72"/>
    <x v="4"/>
    <s v="KW1091HU1050"/>
    <s v="KW1091"/>
    <s v="HU1050"/>
    <s v="Sat"/>
    <x v="2"/>
    <s v="Otto"/>
    <d v="1899-12-30T10:30:00"/>
    <s v="U12 Girls"/>
    <s v="KW"/>
    <x v="10"/>
    <s v="At"/>
    <x v="4"/>
    <x v="11"/>
    <s v="KMSL"/>
    <s v="2 Team Coordination: U10G Thunder &amp; U12G Avengers"/>
  </r>
  <r>
    <n v="122"/>
    <x v="3"/>
    <s v="WB1162HT1020"/>
    <s v="WB1162"/>
    <s v="HT1020"/>
    <s v="Sat"/>
    <x v="2"/>
    <m/>
    <m/>
    <s v="U8 Coed"/>
    <s v="WB"/>
    <x v="14"/>
    <s v="At"/>
    <x v="3"/>
    <x v="85"/>
    <s v="KMSL"/>
    <s v="No Game 10/11-10/13 - Uihlein"/>
  </r>
  <r>
    <n v="123"/>
    <x v="6"/>
    <s v="JU1078JK1058"/>
    <s v="JU1078"/>
    <s v="JK1058"/>
    <s v="Sat"/>
    <x v="2"/>
    <m/>
    <m/>
    <s v="U8 Coed"/>
    <s v="JU"/>
    <x v="85"/>
    <s v="At"/>
    <x v="6"/>
    <x v="14"/>
    <s v="KMSL"/>
    <s v=" "/>
  </r>
  <r>
    <n v="124"/>
    <x v="0"/>
    <s v="SL1135KW1100"/>
    <s v="SL1135"/>
    <s v="KW1100"/>
    <s v="Sat"/>
    <x v="2"/>
    <m/>
    <d v="1899-12-30T10:00:00"/>
    <s v="U8 Coed"/>
    <s v="SL"/>
    <x v="86"/>
    <s v="At"/>
    <x v="0"/>
    <x v="86"/>
    <s v="KMSL"/>
    <s v="2 Team Coordination: U10G Tigers &amp; U8 Asteroids, 9/27-9/28 AWAY games - Homecoming _x000a_ "/>
  </r>
  <r>
    <n v="125"/>
    <x v="5"/>
    <s v="SL1142RF1115"/>
    <s v="SL1142"/>
    <s v="RF1115"/>
    <s v="Sat"/>
    <x v="2"/>
    <m/>
    <m/>
    <s v="U8 Coed"/>
    <s v="SL"/>
    <x v="87"/>
    <s v="At"/>
    <x v="5"/>
    <x v="87"/>
    <s v="KMSL"/>
    <s v="9/27-9/28 AWAY games - Homecoming _x000a_ "/>
  </r>
  <r>
    <n v="126"/>
    <x v="8"/>
    <s v="HU1043ER1008"/>
    <s v="HU1043"/>
    <s v="ER1008"/>
    <s v="Sat"/>
    <x v="2"/>
    <m/>
    <d v="1899-12-30T12:00:00"/>
    <s v="U8 Coed"/>
    <s v="HU"/>
    <x v="88"/>
    <s v="At"/>
    <x v="8"/>
    <x v="88"/>
    <s v="KMSL"/>
    <s v="2 Team Coordination: U8 HU Vipers &amp; U12G Lightening Leopards _x000a_ "/>
  </r>
  <r>
    <n v="162"/>
    <x v="4"/>
    <s v="HT1025HU1044"/>
    <s v="HT1025"/>
    <s v="HU1044"/>
    <s v="Sat"/>
    <x v="2"/>
    <m/>
    <m/>
    <s v="U8 Coed"/>
    <s v="HT"/>
    <x v="89"/>
    <s v="At"/>
    <x v="4"/>
    <x v="89"/>
    <s v="KMSL"/>
    <s v=" "/>
  </r>
  <r>
    <n v="163"/>
    <x v="7"/>
    <s v="JK1059JU1079"/>
    <s v="JK1059"/>
    <s v="JU1079"/>
    <s v="Sat"/>
    <x v="2"/>
    <m/>
    <d v="1899-12-30T10:00:00"/>
    <s v="U8 Coed"/>
    <s v="JK"/>
    <x v="90"/>
    <s v="At"/>
    <x v="7"/>
    <x v="90"/>
    <s v="KMSL"/>
    <s v="2 Team Coordination: U8 Rage Purple &amp; U14 Rage; 2 Team Coordination: U8 &amp; U9 Rage"/>
  </r>
  <r>
    <n v="164"/>
    <x v="5"/>
    <s v="KW1101RF1116"/>
    <s v="KW1101"/>
    <s v="RF1116"/>
    <s v="Sat"/>
    <x v="2"/>
    <m/>
    <m/>
    <s v="U8 Coed"/>
    <s v="KW"/>
    <x v="91"/>
    <s v="At"/>
    <x v="5"/>
    <x v="91"/>
    <s v="KMSL"/>
    <s v=" "/>
  </r>
  <r>
    <n v="165"/>
    <x v="2"/>
    <s v="SL1136SL1140"/>
    <s v="SL1136"/>
    <s v="SL1140"/>
    <s v="Sat"/>
    <x v="2"/>
    <m/>
    <m/>
    <s v="U8 Coed"/>
    <s v="SL"/>
    <x v="92"/>
    <s v="At"/>
    <x v="2"/>
    <x v="92"/>
    <s v="KMSL"/>
    <s v="9/27-9/28 AWAY games - Homecoming _x000a_9/27-9/28 AWAY games - Homecoming"/>
  </r>
  <r>
    <n v="166"/>
    <x v="3"/>
    <s v="SL1141HT1021"/>
    <s v="SL1141"/>
    <s v="HT1021"/>
    <s v="Sat"/>
    <x v="2"/>
    <m/>
    <m/>
    <s v="U8 Coed"/>
    <s v="SL"/>
    <x v="93"/>
    <s v="At"/>
    <x v="3"/>
    <x v="93"/>
    <s v="KMSL"/>
    <s v="9/27-9/28 AWAY games - Homecoming _x000a_ "/>
  </r>
  <r>
    <n v="201"/>
    <x v="3"/>
    <s v="JK1061HT1022"/>
    <s v="JK1061"/>
    <s v="HT1022"/>
    <s v="Sat"/>
    <x v="2"/>
    <s v="HT #3B"/>
    <d v="1899-12-30T11:00:00"/>
    <s v="U8 Coed"/>
    <s v="JK"/>
    <x v="94"/>
    <s v="At"/>
    <x v="3"/>
    <x v="23"/>
    <s v="KMSL"/>
    <s v="2 Team Coordination: U8 Goal Getters &amp; U12G Lightning Leopards"/>
  </r>
  <r>
    <n v="202"/>
    <x v="3"/>
    <s v="JK1060HT1023"/>
    <s v="JK1060"/>
    <s v="HT1023"/>
    <s v="Sat"/>
    <x v="2"/>
    <m/>
    <m/>
    <s v="U8 Coed"/>
    <s v="JK"/>
    <x v="23"/>
    <s v="At"/>
    <x v="3"/>
    <x v="94"/>
    <s v="KMSL"/>
    <s v=" "/>
  </r>
  <r>
    <n v="203"/>
    <x v="0"/>
    <s v="SL1137KW1102"/>
    <s v="SL1137"/>
    <s v="KW1102"/>
    <s v="Sat"/>
    <x v="2"/>
    <m/>
    <m/>
    <s v="U8 Coed"/>
    <s v="SL"/>
    <x v="26"/>
    <s v="At"/>
    <x v="0"/>
    <x v="95"/>
    <s v="KMSL"/>
    <s v="9/27-9/28 AWAY games - Homecoming _x000a_ "/>
  </r>
  <r>
    <n v="204"/>
    <x v="0"/>
    <s v="RF1117KW1103"/>
    <s v="RF1117"/>
    <s v="KW1103"/>
    <s v="Sat"/>
    <x v="2"/>
    <m/>
    <m/>
    <s v="U8 Coed"/>
    <s v="RF"/>
    <x v="95"/>
    <s v="At"/>
    <x v="0"/>
    <x v="26"/>
    <s v="KMSL"/>
    <s v=" "/>
  </r>
  <r>
    <n v="233"/>
    <x v="3"/>
    <s v="KW1104HT1024"/>
    <s v="KW1104"/>
    <s v="HT1024"/>
    <s v="Sat"/>
    <x v="2"/>
    <m/>
    <m/>
    <s v="U8 Coed"/>
    <s v="KW"/>
    <x v="28"/>
    <s v="At"/>
    <x v="3"/>
    <x v="96"/>
    <s v="KMSL"/>
    <s v=" "/>
  </r>
  <r>
    <n v="234"/>
    <x v="4"/>
    <s v="JK1062HU1045"/>
    <s v="JK1062"/>
    <s v="HU1045"/>
    <s v="Sat"/>
    <x v="2"/>
    <s v="Otto"/>
    <d v="1899-12-30T09:00:00"/>
    <s v="U8 Coed"/>
    <s v="JK"/>
    <x v="96"/>
    <s v="At"/>
    <x v="4"/>
    <x v="28"/>
    <s v="KMSL"/>
    <s v="2 Team Coordination: U7 Cheetahs &amp; U9 Adrenaline _x000a_2 Team Coordination: U8 Lightning &amp; U14 Renegades"/>
  </r>
  <r>
    <n v="235"/>
    <x v="5"/>
    <s v="SL1139RF1118"/>
    <s v="SL1139"/>
    <s v="RF1118"/>
    <s v="Sat"/>
    <x v="2"/>
    <m/>
    <m/>
    <s v="U8 Coed"/>
    <s v="SL"/>
    <x v="30"/>
    <s v="At"/>
    <x v="5"/>
    <x v="97"/>
    <s v="KMSL"/>
    <s v="9/27-9/28 AWAY games - Homecoming _x000a_ "/>
  </r>
  <r>
    <n v="236"/>
    <x v="5"/>
    <s v="SL1138RF1119"/>
    <s v="SL1138"/>
    <s v="RF1119"/>
    <s v="Sat"/>
    <x v="2"/>
    <m/>
    <m/>
    <s v="U8 Coed"/>
    <s v="SL"/>
    <x v="97"/>
    <s v="At"/>
    <x v="5"/>
    <x v="30"/>
    <s v="KMSL"/>
    <s v="9/27-9/28 AWAY games - Homecoming _x000a_ "/>
  </r>
  <r>
    <n v="267"/>
    <x v="2"/>
    <s v="JU1082SL1152"/>
    <s v="JU1082"/>
    <s v="SL1152"/>
    <s v="Sat"/>
    <x v="2"/>
    <m/>
    <d v="1899-12-30T12:00:00"/>
    <s v="U12 Coed"/>
    <s v="JU"/>
    <x v="98"/>
    <s v="At"/>
    <x v="2"/>
    <x v="33"/>
    <s v="KMSL"/>
    <s v="2 Team Coordination: U12 Union &amp; U10G Arsenal, 9/27-9/28 AWAY games - Homecoming"/>
  </r>
  <r>
    <n v="268"/>
    <x v="5"/>
    <s v="KW1088RF1129"/>
    <s v="KW1088"/>
    <s v="RF1129"/>
    <s v="Sat"/>
    <x v="2"/>
    <m/>
    <d v="1899-12-30T10:30:00"/>
    <s v="U12 Coed"/>
    <s v="KW"/>
    <x v="33"/>
    <s v="At"/>
    <x v="5"/>
    <x v="98"/>
    <s v="KMSL"/>
    <s v="2 Team Coordination: U12 Comets &amp; U12G Gunners"/>
  </r>
  <r>
    <n v="297"/>
    <x v="3"/>
    <s v="JK1071HT1033"/>
    <s v="JK1071"/>
    <s v="HT1033"/>
    <s v="Sat"/>
    <x v="2"/>
    <m/>
    <m/>
    <s v="U12 Coed"/>
    <s v="JK"/>
    <x v="35"/>
    <s v="At"/>
    <x v="3"/>
    <x v="34"/>
    <s v="KMSL"/>
    <s v="No Game 10/11-10/13 - Uihlein"/>
  </r>
  <r>
    <n v="298"/>
    <x v="4"/>
    <s v="HT1035HU1049"/>
    <s v="HT1035"/>
    <s v="HU1049"/>
    <s v="Sat"/>
    <x v="2"/>
    <s v="Otto"/>
    <d v="1899-12-30T10:30:00"/>
    <s v="U12 Coed"/>
    <s v="HT"/>
    <x v="99"/>
    <s v="At"/>
    <x v="4"/>
    <x v="99"/>
    <s v="KMSL"/>
    <s v="No Game 10/11-10/13 - Uihlein _x000a_2 Team Coordination: U12 Cougars &amp; U14 Renegades"/>
  </r>
  <r>
    <n v="299"/>
    <x v="6"/>
    <s v="RF1131JK1072"/>
    <s v="RF1131"/>
    <s v="JK1072"/>
    <s v="Sat"/>
    <x v="2"/>
    <m/>
    <d v="1899-12-30T12:00:00"/>
    <s v="U12 Coed"/>
    <s v="RF"/>
    <x v="37"/>
    <s v="At"/>
    <x v="6"/>
    <x v="100"/>
    <s v="KMSL"/>
    <s v="2 Team Coordination: U9 Gladiators &amp; U12 Red Foxes _x000a_ "/>
  </r>
  <r>
    <n v="300"/>
    <x v="5"/>
    <s v="KW1089RF1130"/>
    <s v="KW1089"/>
    <s v="RF1130"/>
    <s v="Sat"/>
    <x v="2"/>
    <m/>
    <d v="1899-12-30T12:00:00"/>
    <s v="U12 Coed"/>
    <s v="KW"/>
    <x v="100"/>
    <s v="At"/>
    <x v="5"/>
    <x v="36"/>
    <s v="KMSL"/>
    <s v="2 Team Coordination: U12 Lightning &amp; U12G Gunners"/>
  </r>
  <r>
    <n v="331"/>
    <x v="4"/>
    <s v="JK1074HU1051"/>
    <s v="JK1074"/>
    <s v="HU1051"/>
    <s v="Sat"/>
    <x v="2"/>
    <s v="Otto"/>
    <d v="1899-12-30T12:00:00"/>
    <s v="U14 Coed"/>
    <s v="JK"/>
    <x v="101"/>
    <s v="At"/>
    <x v="4"/>
    <x v="101"/>
    <s v="KMSL"/>
    <s v="2 Team Coordination: U7 Panthers &amp; U14 Panthers _x000a_2 Team Coordination: U12 Cougars &amp; U14 Renegades; 2 Team Coordination: U8 Lightning &amp; U14 Renegades"/>
  </r>
  <r>
    <n v="332"/>
    <x v="6"/>
    <s v="SL1156JK1075"/>
    <s v="SL1156"/>
    <s v="JK1075"/>
    <s v="Sat"/>
    <x v="2"/>
    <m/>
    <m/>
    <s v="U14 Coed"/>
    <s v="SL"/>
    <x v="102"/>
    <s v="At"/>
    <x v="6"/>
    <x v="40"/>
    <s v="KMSL"/>
    <s v="9/27-9/28 AWAY games - Homecoming _x000a_ "/>
  </r>
  <r>
    <n v="333"/>
    <x v="3"/>
    <s v="RF1133HT1039"/>
    <s v="RF1133"/>
    <s v="HT1039"/>
    <s v="Sat"/>
    <x v="2"/>
    <m/>
    <d v="1899-12-30T13:30:00"/>
    <s v="U14 Coed"/>
    <s v="RF"/>
    <x v="78"/>
    <s v="At"/>
    <x v="3"/>
    <x v="102"/>
    <s v="KMSL"/>
    <s v="No Game 10/11-10/13 - Uihlein, 10/5 no game"/>
  </r>
  <r>
    <n v="334"/>
    <x v="0"/>
    <s v="JU1083KW1092"/>
    <s v="JU1083"/>
    <s v="KW1092"/>
    <s v="Sat"/>
    <x v="2"/>
    <m/>
    <d v="1899-12-30T13:30:00"/>
    <s v="U14 Coed"/>
    <s v="JU"/>
    <x v="103"/>
    <s v="At"/>
    <x v="0"/>
    <x v="41"/>
    <s v="KMSL"/>
    <s v="2 Team Coordination: U8 Rage Purple &amp; U14 Rage _x000a_2 Team Coordination: U12G Phoenix &amp; U14 Comets"/>
  </r>
  <r>
    <n v="336"/>
    <x v="1"/>
    <s v="RF1134WA1159"/>
    <s v="RF1134"/>
    <s v="WA1159"/>
    <s v="Sat"/>
    <x v="2"/>
    <m/>
    <m/>
    <s v="U14 Coed"/>
    <s v="RF"/>
    <x v="40"/>
    <s v="At"/>
    <x v="1"/>
    <x v="103"/>
    <s v="KMSL"/>
    <s v=" "/>
  </r>
  <r>
    <n v="379"/>
    <x v="6"/>
    <s v="JU1080JK1064"/>
    <s v="JU1080"/>
    <s v="JK1064"/>
    <s v="Sat"/>
    <x v="2"/>
    <m/>
    <d v="1899-12-30T12:00:00"/>
    <s v="U9 Coed"/>
    <s v="JU"/>
    <x v="104"/>
    <s v="At"/>
    <x v="6"/>
    <x v="104"/>
    <s v="KMSL"/>
    <s v="2 Team Coordination: U8 JU Rage &amp; U9 JU Rage _x000a_ "/>
  </r>
  <r>
    <n v="380"/>
    <x v="2"/>
    <s v="KW1107SL1146"/>
    <s v="KW1107"/>
    <s v="SL1146"/>
    <s v="Sat"/>
    <x v="2"/>
    <m/>
    <m/>
    <s v="U9 Coed"/>
    <s v="KW"/>
    <x v="105"/>
    <s v="At"/>
    <x v="2"/>
    <x v="48"/>
    <s v="KMSL"/>
    <s v="9/27-9/28 AWAY games - Homecoming"/>
  </r>
  <r>
    <n v="381"/>
    <x v="3"/>
    <s v="HT1027HT1028"/>
    <s v="HT1027"/>
    <s v="HT1028"/>
    <s v="Sat"/>
    <x v="2"/>
    <s v="HT #5A"/>
    <m/>
    <s v="U9 Coed"/>
    <s v="HT"/>
    <x v="43"/>
    <s v="At"/>
    <x v="3"/>
    <x v="105"/>
    <s v="KMSL"/>
    <s v="2 Team Coordination: U9 Tigers &amp; U7 Wolves"/>
  </r>
  <r>
    <n v="382"/>
    <x v="0"/>
    <s v="RF1122KW1108"/>
    <s v="RF1122"/>
    <s v="KW1108"/>
    <s v="Sat"/>
    <x v="2"/>
    <m/>
    <d v="1899-12-30T09:00:00"/>
    <s v="U9 Coed"/>
    <s v="RF"/>
    <x v="106"/>
    <s v="At"/>
    <x v="0"/>
    <x v="44"/>
    <s v="KMSL"/>
    <s v="2 Team Coordination: U9 Gladiators &amp; U12 Red Foxes _x000a_ "/>
  </r>
  <r>
    <n v="383"/>
    <x v="5"/>
    <s v="ER1010RF1123"/>
    <s v="ER1010"/>
    <s v="RF1123"/>
    <s v="Sat"/>
    <x v="2"/>
    <m/>
    <d v="1899-12-30T10:30:00"/>
    <s v="U9 Coed"/>
    <s v="ER"/>
    <x v="107"/>
    <s v="At"/>
    <x v="5"/>
    <x v="106"/>
    <s v="KMSL"/>
    <s v="2 Team Coordination: U7 Hawks &amp; U9 Timberwolves"/>
  </r>
  <r>
    <n v="384"/>
    <x v="9"/>
    <s v="SL1145WB1163"/>
    <s v="SL1145"/>
    <s v="WB1163"/>
    <s v="Sat"/>
    <x v="2"/>
    <m/>
    <m/>
    <s v="U9 Coed"/>
    <s v="SL"/>
    <x v="46"/>
    <s v="At"/>
    <x v="9"/>
    <x v="107"/>
    <s v="KMSL"/>
    <s v="9/27-9/28 AWAY games - Homecoming _x000a_ "/>
  </r>
  <r>
    <n v="426"/>
    <x v="8"/>
    <s v="HT1026ER1009"/>
    <s v="HT1026"/>
    <s v="ER1009"/>
    <s v="Sat"/>
    <x v="2"/>
    <m/>
    <d v="1899-12-30T12:00:00"/>
    <s v="U9 Coed"/>
    <s v="HT"/>
    <x v="108"/>
    <s v="At"/>
    <x v="8"/>
    <x v="108"/>
    <s v="KMSL"/>
    <s v="2 Team Coordination: U9 Warriors &amp; U10G Wildcats, No Game 10/11-10/13 - Uihlein _x000a_2 Team Coordination: U7 Emeralds &amp; U9 Cyclones"/>
  </r>
  <r>
    <n v="427"/>
    <x v="0"/>
    <s v="JK1063KW1105"/>
    <s v="JK1063"/>
    <s v="KW1105"/>
    <s v="Sat"/>
    <x v="2"/>
    <m/>
    <m/>
    <s v="U9 Coed"/>
    <s v="JK"/>
    <x v="109"/>
    <s v="At"/>
    <x v="0"/>
    <x v="109"/>
    <s v="KMSL"/>
    <s v=" "/>
  </r>
  <r>
    <n v="428"/>
    <x v="5"/>
    <s v="KW1106RF1120"/>
    <s v="KW1106"/>
    <s v="RF1120"/>
    <s v="Sat"/>
    <x v="2"/>
    <m/>
    <m/>
    <s v="U9 Coed"/>
    <s v="KW"/>
    <x v="110"/>
    <s v="At"/>
    <x v="5"/>
    <x v="110"/>
    <s v="KMSL"/>
    <s v=" "/>
  </r>
  <r>
    <n v="429"/>
    <x v="2"/>
    <s v="RF1121SL1143"/>
    <s v="RF1121"/>
    <s v="SL1143"/>
    <s v="Sat"/>
    <x v="2"/>
    <m/>
    <m/>
    <s v="U9 Coed"/>
    <s v="RF"/>
    <x v="111"/>
    <s v="At"/>
    <x v="2"/>
    <x v="111"/>
    <s v="KMSL"/>
    <s v="9/27-9/28 AWAY games - Homecoming"/>
  </r>
  <r>
    <n v="430"/>
    <x v="4"/>
    <s v="SL1144HU1046"/>
    <s v="SL1144"/>
    <s v="HU1046"/>
    <s v="Sat"/>
    <x v="2"/>
    <m/>
    <m/>
    <s v="U9 Coed"/>
    <s v="SL"/>
    <x v="112"/>
    <s v="At"/>
    <x v="4"/>
    <x v="112"/>
    <s v="KMSL"/>
    <s v="9/27-9/28 AWAY games - Homecoming _x000a_ "/>
  </r>
  <r>
    <n v="467"/>
    <x v="3"/>
    <s v="HU1041HT1016"/>
    <s v="HU1041"/>
    <s v="HT1016"/>
    <s v="Sat"/>
    <x v="2"/>
    <m/>
    <m/>
    <s v="U7 Coed"/>
    <s v="HU"/>
    <x v="113"/>
    <s v="At"/>
    <x v="3"/>
    <x v="113"/>
    <s v="KMSL"/>
    <s v=" "/>
  </r>
  <r>
    <n v="468"/>
    <x v="5"/>
    <s v="JK1052RF1111"/>
    <s v="JK1052"/>
    <s v="RF1111"/>
    <s v="Sat"/>
    <x v="2"/>
    <m/>
    <d v="1899-12-30T12:00:00"/>
    <s v="U7 Coed"/>
    <s v="JK"/>
    <x v="57"/>
    <s v="At"/>
    <x v="5"/>
    <x v="59"/>
    <s v="KMSL"/>
    <s v="2 Team Coordination: U7 Cheetahs &amp; U9 Adrenaline _x000a_2 Team Coordination: U7 Lightning &amp; U10 Storm"/>
  </r>
  <r>
    <n v="469"/>
    <x v="3"/>
    <s v="ER1006HT1015"/>
    <s v="ER1006"/>
    <s v="HT1015"/>
    <s v="Sat"/>
    <x v="2"/>
    <m/>
    <d v="1899-12-30T08:00:00"/>
    <s v="U7 Coed"/>
    <s v="ER"/>
    <x v="54"/>
    <s v="At"/>
    <x v="3"/>
    <x v="114"/>
    <s v="KMSL"/>
    <s v="2 Team Coordination: U7 Emeralds &amp; U9 Cyclones _x000a_2 Team Coordination: U12 Cobras &amp; U7 Spicey Meatballs"/>
  </r>
  <r>
    <n v="470"/>
    <x v="6"/>
    <s v="KW1095JK1053"/>
    <s v="KW1095"/>
    <s v="JK1053"/>
    <s v="Sat"/>
    <x v="2"/>
    <m/>
    <m/>
    <s v="U7 Coed"/>
    <s v="KW"/>
    <x v="58"/>
    <s v="At"/>
    <x v="6"/>
    <x v="55"/>
    <s v="KMSL"/>
    <s v=" "/>
  </r>
  <r>
    <n v="471"/>
    <x v="9"/>
    <s v="ER1005WB1161"/>
    <s v="ER1005"/>
    <s v="WB1161"/>
    <s v="Sat"/>
    <x v="2"/>
    <m/>
    <m/>
    <s v="U7 Coed"/>
    <s v="ER"/>
    <x v="56"/>
    <s v="At"/>
    <x v="9"/>
    <x v="58"/>
    <s v="KMSL"/>
    <s v=" "/>
  </r>
  <r>
    <n v="472"/>
    <x v="5"/>
    <s v="RF1110RF1112"/>
    <s v="RF1110"/>
    <s v="RF1112"/>
    <s v="Sat"/>
    <x v="2"/>
    <m/>
    <d v="1899-12-30T09:00:00"/>
    <s v="U7 Coed"/>
    <s v="RF"/>
    <x v="114"/>
    <s v="At"/>
    <x v="5"/>
    <x v="115"/>
    <s v="KMSL"/>
    <s v="2 Team Coordination: U7 Hawks &amp; U9 Timberwolves _x000a_ "/>
  </r>
  <r>
    <n v="520"/>
    <x v="3"/>
    <s v="HU1042HT1019"/>
    <s v="HU1042"/>
    <s v="HT1019"/>
    <s v="Sat"/>
    <x v="2"/>
    <m/>
    <m/>
    <s v="U7 Coed"/>
    <s v="HU"/>
    <x v="62"/>
    <s v="At"/>
    <x v="3"/>
    <x v="66"/>
    <s v="KMSL"/>
    <s v="2 Team Coordination: U9 Tigers &amp; U7 Wolves"/>
  </r>
  <r>
    <n v="521"/>
    <x v="6"/>
    <s v="KW1098JK1054"/>
    <s v="KW1098"/>
    <s v="JK1054"/>
    <s v="Sat"/>
    <x v="2"/>
    <m/>
    <m/>
    <s v="U7 Coed"/>
    <s v="KW"/>
    <x v="65"/>
    <s v="At"/>
    <x v="6"/>
    <x v="116"/>
    <s v="KMSL"/>
    <s v=" "/>
  </r>
  <r>
    <n v="522"/>
    <x v="3"/>
    <s v="HT1018HT1017"/>
    <s v="HT1018"/>
    <s v="HT1017"/>
    <s v="Sat"/>
    <x v="2"/>
    <m/>
    <m/>
    <s v="U7 Coed"/>
    <s v="HT"/>
    <x v="115"/>
    <s v="At"/>
    <x v="3"/>
    <x v="60"/>
    <s v="KMSL"/>
    <s v=" "/>
  </r>
  <r>
    <n v="523"/>
    <x v="6"/>
    <s v="JK1055JK1056"/>
    <s v="JK1055"/>
    <s v="JK1056"/>
    <s v="Sat"/>
    <x v="2"/>
    <m/>
    <m/>
    <s v="U7 Coed"/>
    <s v="JK"/>
    <x v="61"/>
    <s v="At"/>
    <x v="6"/>
    <x v="64"/>
    <s v="KMSL"/>
    <s v=" "/>
  </r>
  <r>
    <n v="524"/>
    <x v="6"/>
    <s v="RF1113JK1057"/>
    <s v="RF1113"/>
    <s v="JK1057"/>
    <s v="Sat"/>
    <x v="2"/>
    <m/>
    <d v="1899-12-30T09:00:00"/>
    <s v="U7 Coed"/>
    <s v="RF"/>
    <x v="64"/>
    <s v="At"/>
    <x v="6"/>
    <x v="62"/>
    <s v="KMSL"/>
    <s v="2 Team Coordination: U7 Panthers &amp; U14 Panthers"/>
  </r>
  <r>
    <n v="525"/>
    <x v="0"/>
    <s v="KW1099KW1097"/>
    <s v="KW1099"/>
    <s v="KW1097"/>
    <s v="Sat"/>
    <x v="2"/>
    <m/>
    <m/>
    <s v="U7 Coed"/>
    <s v="KW"/>
    <x v="116"/>
    <s v="At"/>
    <x v="0"/>
    <x v="63"/>
    <s v="KMSL"/>
    <s v=" "/>
  </r>
  <r>
    <n v="526"/>
    <x v="5"/>
    <s v="ER1007RF1114"/>
    <s v="ER1007"/>
    <s v="RF1114"/>
    <s v="Sat"/>
    <x v="2"/>
    <m/>
    <m/>
    <s v="U7 Coed"/>
    <s v="ER"/>
    <x v="60"/>
    <s v="At"/>
    <x v="5"/>
    <x v="117"/>
    <s v="KMSL"/>
    <s v=" "/>
  </r>
  <r>
    <n v="573"/>
    <x v="4"/>
    <s v="HT1030HU1047"/>
    <s v="HT1030"/>
    <s v="HU1047"/>
    <s v="Sat"/>
    <x v="2"/>
    <m/>
    <m/>
    <s v="U10 Coed"/>
    <s v="HT"/>
    <x v="117"/>
    <s v="At"/>
    <x v="4"/>
    <x v="118"/>
    <s v="KMSL"/>
    <s v=" "/>
  </r>
  <r>
    <n v="574"/>
    <x v="7"/>
    <s v="JK1067JU1081"/>
    <s v="JK1067"/>
    <s v="JU1081"/>
    <s v="Sat"/>
    <x v="2"/>
    <m/>
    <m/>
    <s v="U10 Coed"/>
    <s v="JK"/>
    <x v="118"/>
    <s v="At"/>
    <x v="7"/>
    <x v="119"/>
    <s v="KMSL"/>
    <s v="2 Team Coordination: U8 &amp; U9 Rage"/>
  </r>
  <r>
    <n v="575"/>
    <x v="0"/>
    <s v="KW1084KW1085"/>
    <s v="KW1084"/>
    <s v="KW1085"/>
    <s v="Sat"/>
    <x v="2"/>
    <m/>
    <m/>
    <s v="U10 Coed"/>
    <s v="KW"/>
    <x v="119"/>
    <s v="At"/>
    <x v="0"/>
    <x v="120"/>
    <s v="KMSL"/>
    <s v="2 Team Coordination: U10 Rays &amp; U7 Blazers"/>
  </r>
  <r>
    <n v="576"/>
    <x v="2"/>
    <s v="SL1147SL1148"/>
    <s v="SL1147"/>
    <s v="SL1148"/>
    <s v="Sat"/>
    <x v="2"/>
    <m/>
    <m/>
    <s v="U10 Coed"/>
    <s v="SL"/>
    <x v="120"/>
    <s v="At"/>
    <x v="2"/>
    <x v="121"/>
    <s v="KMSL"/>
    <s v="9/27-9/28 AWAY games - Homecoming _x000a_9/27-9/28 AWAY games - Homecoming"/>
  </r>
  <r>
    <n v="610"/>
    <x v="6"/>
    <s v="HT1032JK1068"/>
    <s v="HT1032"/>
    <s v="JK1068"/>
    <s v="Sat"/>
    <x v="2"/>
    <m/>
    <m/>
    <s v="U10 Coed"/>
    <s v="HT"/>
    <x v="74"/>
    <s v="At"/>
    <x v="6"/>
    <x v="122"/>
    <s v="KMSL"/>
    <s v="No Game 10/11-10/13 - Uihlein _x000a_ "/>
  </r>
  <r>
    <n v="611"/>
    <x v="0"/>
    <s v="JK1069KW1086"/>
    <s v="JK1069"/>
    <s v="KW1086"/>
    <s v="Sat"/>
    <x v="2"/>
    <m/>
    <m/>
    <s v="U10 Coed"/>
    <s v="JK"/>
    <x v="121"/>
    <s v="At"/>
    <x v="0"/>
    <x v="71"/>
    <s v="KMSL"/>
    <s v="2 Team Coordination: U10 Stars &amp; U14G Rebels"/>
  </r>
  <r>
    <n v="612"/>
    <x v="5"/>
    <s v="RF1125RF1126"/>
    <s v="RF1125"/>
    <s v="RF1126"/>
    <s v="Sat"/>
    <x v="2"/>
    <m/>
    <d v="1899-12-30T09:00:00"/>
    <s v="U10 Coed"/>
    <s v="RF"/>
    <x v="122"/>
    <s v="At"/>
    <x v="5"/>
    <x v="123"/>
    <s v="KMSL"/>
    <s v="2 Team Coordination: U7 Lightning &amp; U10 Storm _x000a_ "/>
  </r>
  <r>
    <n v="613"/>
    <x v="2"/>
    <s v="RF1127SL1149"/>
    <s v="RF1127"/>
    <s v="SL1149"/>
    <s v="Sat"/>
    <x v="2"/>
    <m/>
    <m/>
    <s v="U10 Coed"/>
    <s v="RF"/>
    <x v="75"/>
    <s v="At"/>
    <x v="2"/>
    <x v="74"/>
    <s v="KMSL"/>
    <s v="9/27-9/28 AWAY games - Homecoming"/>
  </r>
  <r>
    <n v="614"/>
    <x v="3"/>
    <s v="WCHSA1158HT1031"/>
    <s v="WCHSA1158"/>
    <s v="HT1031"/>
    <s v="Sat"/>
    <x v="2"/>
    <s v="HT #5A"/>
    <m/>
    <s v="U10 Coed"/>
    <s v="WCHSA"/>
    <x v="123"/>
    <s v="At"/>
    <x v="3"/>
    <x v="124"/>
    <s v="KMSL"/>
    <s v=" "/>
  </r>
  <r>
    <n v="74"/>
    <x v="11"/>
    <s v="BR1001BR1002"/>
    <s v="BR1001"/>
    <s v="BR1002"/>
    <s v="Sat"/>
    <x v="2"/>
    <m/>
    <d v="1899-12-30T09:00:00"/>
    <s v="U12 Girls"/>
    <s v="BR"/>
    <x v="124"/>
    <s v="At"/>
    <x v="11"/>
    <x v="78"/>
    <s v="KMSL"/>
    <s v="2 Team Coordination: U12 BR Yellow &amp; U12 BR Blue, No Games 10/11-10/13, No Games 9/28, Home games on 9/14 picture day, have Brownsville girls play each other that day?  _x000a_2 Team Coordination: U12 BR Yellow &amp; U12 BR Blue, No Games 10/11-10/13, No Games 9/28, Home games on 9/14 picture day, have Brownsville girls play each other that day? "/>
  </r>
  <r>
    <n v="335"/>
    <x v="11"/>
    <s v="BR1004ER1014"/>
    <s v="BR1004"/>
    <s v="ER1014"/>
    <s v="Sat"/>
    <x v="2"/>
    <m/>
    <d v="1899-12-30T10:30:00"/>
    <s v="U14 Coed"/>
    <s v="BR"/>
    <x v="125"/>
    <s v="At"/>
    <x v="8"/>
    <x v="125"/>
    <s v="KMSL"/>
    <s v="2 Team Coordination: U12 BR &amp; U14 BR, No Games 9/28, Home games on 9/14 picture day, have Brownsville girls play each other that day?  _x000a_ "/>
  </r>
  <r>
    <n v="269"/>
    <x v="8"/>
    <s v="BR1003ER1012"/>
    <s v="BR1003"/>
    <s v="ER1012"/>
    <s v="Sat"/>
    <x v="3"/>
    <m/>
    <d v="1899-12-30T09:00:00"/>
    <s v="U12 Coed"/>
    <s v="BR"/>
    <x v="7"/>
    <s v="At"/>
    <x v="8"/>
    <x v="80"/>
    <s v="KMSL"/>
    <s v="2 Team Coordination: U12 BR &amp; U14 BR, No Games 9/28, Home games on 9/14 picture day, have Brownsville girls play each other that day?  _x000a_ "/>
  </r>
  <r>
    <n v="6"/>
    <x v="6"/>
    <s v="SL1157JK1077"/>
    <s v="SL1157"/>
    <s v="JK1077"/>
    <s v="Sat"/>
    <x v="3"/>
    <m/>
    <m/>
    <s v="U14 Girls"/>
    <s v="SL"/>
    <x v="0"/>
    <s v="At"/>
    <x v="6"/>
    <x v="126"/>
    <s v="KMSL"/>
    <s v="9/27-9/28 AWAY games - Homecoming _x000a_ "/>
  </r>
  <r>
    <n v="7"/>
    <x v="0"/>
    <s v="KW1093KW1094"/>
    <s v="KW1093"/>
    <s v="KW1094"/>
    <s v="Sat"/>
    <x v="3"/>
    <m/>
    <d v="1899-12-30T09:00:00"/>
    <s v="U14 Girls"/>
    <s v="KW"/>
    <x v="126"/>
    <s v="At"/>
    <x v="0"/>
    <x v="1"/>
    <s v="KMSL"/>
    <s v="2 Team Coordination: U10 Stars &amp; U14G Rebels _x000a_ "/>
  </r>
  <r>
    <n v="38"/>
    <x v="6"/>
    <s v="JK1066JK1065"/>
    <s v="JK1066"/>
    <s v="JK1065"/>
    <s v="Sat"/>
    <x v="3"/>
    <m/>
    <m/>
    <s v="U10 Girls"/>
    <s v="JK"/>
    <x v="5"/>
    <s v="At"/>
    <x v="6"/>
    <x v="127"/>
    <s v="KMSL"/>
    <s v=" "/>
  </r>
  <r>
    <n v="39"/>
    <x v="0"/>
    <s v="RF1128KW1087"/>
    <s v="RF1128"/>
    <s v="KW1087"/>
    <s v="Sat"/>
    <x v="3"/>
    <m/>
    <m/>
    <s v="U10 Girls"/>
    <s v="RF"/>
    <x v="127"/>
    <s v="At"/>
    <x v="0"/>
    <x v="81"/>
    <s v="KMSL"/>
    <s v=" "/>
  </r>
  <r>
    <n v="75"/>
    <x v="2"/>
    <s v="RF1132SL1155"/>
    <s v="RF1132"/>
    <s v="SL1155"/>
    <s v="Sat"/>
    <x v="3"/>
    <m/>
    <d v="1899-12-30T09:00:00"/>
    <s v="U12 Girls"/>
    <s v="RF"/>
    <x v="77"/>
    <s v="At"/>
    <x v="2"/>
    <x v="128"/>
    <s v="KMSL"/>
    <s v="2 Team Coordination: U12 Red Foxes &amp; U12G Gunners, 2 Team Coordination: U12 Lightning &amp; U12G Gunners,  2 Team Coordination: U12 Comets &amp; U12G Gunners _x000a_2 Team Coordination: U12G Lady Owls &amp; U10G Tigers, 9/27-9/28 AWAY games - Homecoming"/>
  </r>
  <r>
    <n v="77"/>
    <x v="6"/>
    <s v="SL1153JK1073"/>
    <s v="SL1153"/>
    <s v="JK1073"/>
    <s v="Sat"/>
    <x v="3"/>
    <m/>
    <m/>
    <s v="U12 Girls"/>
    <s v="SL"/>
    <x v="84"/>
    <s v="At"/>
    <x v="6"/>
    <x v="84"/>
    <s v="KMSL"/>
    <s v="9/27-9/28 AWAY games - Homecoming _x000a_ "/>
  </r>
  <r>
    <n v="79"/>
    <x v="0"/>
    <s v="SL1154KW1090"/>
    <s v="SL1154"/>
    <s v="KW1090"/>
    <s v="Sat"/>
    <x v="3"/>
    <m/>
    <d v="1899-12-30T09:00:00"/>
    <s v="U12 Girls"/>
    <s v="SL"/>
    <x v="128"/>
    <s v="At"/>
    <x v="0"/>
    <x v="129"/>
    <s v="KMSL"/>
    <s v="9/27-9/28 AWAY games - Homecoming _x000a_2 Team Coordination: U12G Phoenix &amp; U14 Comets"/>
  </r>
  <r>
    <n v="81"/>
    <x v="8"/>
    <s v="KW1091ER1013"/>
    <s v="KW1091"/>
    <s v="ER1013"/>
    <s v="Sat"/>
    <x v="3"/>
    <m/>
    <m/>
    <s v="U12 Girls"/>
    <s v="KW"/>
    <x v="10"/>
    <s v="At"/>
    <x v="8"/>
    <x v="82"/>
    <s v="KMSL"/>
    <s v=" "/>
  </r>
  <r>
    <n v="127"/>
    <x v="9"/>
    <s v="JU1078WB1162"/>
    <s v="JU1078"/>
    <s v="WB1162"/>
    <s v="Sat"/>
    <x v="3"/>
    <m/>
    <m/>
    <s v="U8 Coed"/>
    <s v="JU"/>
    <x v="85"/>
    <s v="At"/>
    <x v="9"/>
    <x v="130"/>
    <s v="KMSL"/>
    <s v=" "/>
  </r>
  <r>
    <n v="128"/>
    <x v="4"/>
    <s v="JK1058HU1043"/>
    <s v="JK1058"/>
    <s v="HU1043"/>
    <s v="Sat"/>
    <x v="3"/>
    <m/>
    <m/>
    <s v="U8 Coed"/>
    <s v="JK"/>
    <x v="129"/>
    <s v="At"/>
    <x v="4"/>
    <x v="13"/>
    <s v="KMSL"/>
    <s v="2 Team Coordination: U8 HU Vipers &amp; U12G Lightening Leopards"/>
  </r>
  <r>
    <n v="129"/>
    <x v="2"/>
    <s v="ER1008SL1135"/>
    <s v="ER1008"/>
    <s v="SL1135"/>
    <s v="Sat"/>
    <x v="3"/>
    <m/>
    <m/>
    <s v="U8 Coed"/>
    <s v="ER"/>
    <x v="17"/>
    <s v="At"/>
    <x v="2"/>
    <x v="16"/>
    <s v="KMSL"/>
    <s v="2 Team Coordination: U10G Tigers &amp; U8 Asteroids, 9/27-9/28 AWAY games - Homecoming"/>
  </r>
  <r>
    <n v="130"/>
    <x v="2"/>
    <s v="HT1020SL1142"/>
    <s v="HT1020"/>
    <s v="SL1142"/>
    <s v="Sat"/>
    <x v="3"/>
    <m/>
    <m/>
    <s v="U8 Coed"/>
    <s v="HT"/>
    <x v="13"/>
    <s v="At"/>
    <x v="2"/>
    <x v="17"/>
    <s v="KMSL"/>
    <s v="No Game 10/11-10/13 - Uihlein _x000a_9/27-9/28 AWAY games - Homecoming"/>
  </r>
  <r>
    <n v="131"/>
    <x v="0"/>
    <s v="RF1115KW1100"/>
    <s v="RF1115"/>
    <s v="KW1100"/>
    <s v="Sat"/>
    <x v="3"/>
    <m/>
    <m/>
    <s v="U8 Coed"/>
    <s v="RF"/>
    <x v="16"/>
    <s v="At"/>
    <x v="0"/>
    <x v="86"/>
    <s v="KMSL"/>
    <s v=" "/>
  </r>
  <r>
    <n v="167"/>
    <x v="7"/>
    <s v="HU1044JU1079"/>
    <s v="HU1044"/>
    <s v="JU1079"/>
    <s v="Sat"/>
    <x v="3"/>
    <m/>
    <d v="1899-12-30T10:00:00"/>
    <s v="U8 Coed"/>
    <s v="HU"/>
    <x v="19"/>
    <s v="At"/>
    <x v="7"/>
    <x v="90"/>
    <s v="KMSL"/>
    <s v="2 Team Coordination: U8 Rage Purple &amp; U14 Rage; 2 Team Coordination: U8 &amp; U9 Rage"/>
  </r>
  <r>
    <n v="168"/>
    <x v="6"/>
    <s v="HT1021JK1059"/>
    <s v="HT1021"/>
    <s v="JK1059"/>
    <s v="Sat"/>
    <x v="3"/>
    <m/>
    <m/>
    <s v="U8 Coed"/>
    <s v="HT"/>
    <x v="18"/>
    <s v="At"/>
    <x v="6"/>
    <x v="19"/>
    <s v="KMSL"/>
    <s v=" "/>
  </r>
  <r>
    <n v="169"/>
    <x v="2"/>
    <s v="RF1116SL1141"/>
    <s v="RF1116"/>
    <s v="SL1141"/>
    <s v="Sat"/>
    <x v="3"/>
    <m/>
    <m/>
    <s v="U8 Coed"/>
    <s v="RF"/>
    <x v="21"/>
    <s v="At"/>
    <x v="2"/>
    <x v="22"/>
    <s v="KMSL"/>
    <s v="9/27-9/28 AWAY games - Homecoming"/>
  </r>
  <r>
    <n v="170"/>
    <x v="2"/>
    <s v="HT1025SL1140"/>
    <s v="HT1025"/>
    <s v="SL1140"/>
    <s v="Sat"/>
    <x v="3"/>
    <m/>
    <m/>
    <s v="U8 Coed"/>
    <s v="HT"/>
    <x v="89"/>
    <s v="At"/>
    <x v="2"/>
    <x v="92"/>
    <s v="KMSL"/>
    <s v="9/27-9/28 AWAY games - Homecoming"/>
  </r>
  <r>
    <n v="171"/>
    <x v="0"/>
    <s v="SL1136KW1101"/>
    <s v="SL1136"/>
    <s v="KW1101"/>
    <s v="Sat"/>
    <x v="3"/>
    <m/>
    <m/>
    <s v="U8 Coed"/>
    <s v="SL"/>
    <x v="92"/>
    <s v="At"/>
    <x v="0"/>
    <x v="20"/>
    <s v="KMSL"/>
    <s v="9/27-9/28 AWAY games - Homecoming _x000a_ "/>
  </r>
  <r>
    <n v="206"/>
    <x v="6"/>
    <s v="JK1061JK1060"/>
    <s v="JK1061"/>
    <s v="JK1060"/>
    <s v="Sat"/>
    <x v="3"/>
    <m/>
    <m/>
    <s v="U8 Coed"/>
    <s v="JK"/>
    <x v="94"/>
    <s v="At"/>
    <x v="6"/>
    <x v="131"/>
    <s v="KMSL"/>
    <s v=" "/>
  </r>
  <r>
    <n v="207"/>
    <x v="0"/>
    <s v="KW1103KW1102"/>
    <s v="KW1103"/>
    <s v="KW1102"/>
    <s v="Sat"/>
    <x v="3"/>
    <m/>
    <m/>
    <s v="U8 Coed"/>
    <s v="KW"/>
    <x v="130"/>
    <s v="At"/>
    <x v="0"/>
    <x v="95"/>
    <s v="KMSL"/>
    <s v=" "/>
  </r>
  <r>
    <n v="208"/>
    <x v="2"/>
    <s v="RF1117SL1137"/>
    <s v="RF1117"/>
    <s v="SL1137"/>
    <s v="Sat"/>
    <x v="3"/>
    <m/>
    <m/>
    <s v="U8 Coed"/>
    <s v="RF"/>
    <x v="95"/>
    <s v="At"/>
    <x v="2"/>
    <x v="132"/>
    <s v="KMSL"/>
    <s v="9/27-9/28 AWAY games - Homecoming"/>
  </r>
  <r>
    <n v="237"/>
    <x v="3"/>
    <s v="HU1045HT1024"/>
    <s v="HU1045"/>
    <s v="HT1024"/>
    <s v="Sat"/>
    <x v="3"/>
    <s v="Otto"/>
    <d v="1899-12-30T09:00:00"/>
    <s v="U8 Coed"/>
    <s v="HU"/>
    <x v="131"/>
    <s v="At"/>
    <x v="3"/>
    <x v="96"/>
    <s v="KMSL"/>
    <s v="2 Team Coordination: U8 Lightning &amp; U14 Renegades _x000a_ "/>
  </r>
  <r>
    <n v="238"/>
    <x v="6"/>
    <s v="KW1104JK1062"/>
    <s v="KW1104"/>
    <s v="JK1062"/>
    <s v="Sat"/>
    <x v="3"/>
    <s v="Same field "/>
    <d v="1899-12-30T09:00:00"/>
    <s v="U8 Coed"/>
    <s v="KW"/>
    <x v="28"/>
    <s v="At"/>
    <x v="6"/>
    <x v="27"/>
    <s v="KMSL"/>
    <s v="2 Team Coordination: U7 Cheetahs &amp; U9 Adrenaline"/>
  </r>
  <r>
    <n v="239"/>
    <x v="5"/>
    <s v="RF1119RF1118"/>
    <s v="RF1119"/>
    <s v="RF1118"/>
    <s v="Sat"/>
    <x v="3"/>
    <m/>
    <m/>
    <s v="U8 Coed"/>
    <s v="RF"/>
    <x v="132"/>
    <s v="At"/>
    <x v="5"/>
    <x v="97"/>
    <s v="KMSL"/>
    <s v=" "/>
  </r>
  <r>
    <n v="240"/>
    <x v="2"/>
    <s v="SL1138SL1139"/>
    <s v="SL1138"/>
    <s v="SL1139"/>
    <s v="Sat"/>
    <x v="3"/>
    <m/>
    <m/>
    <s v="U8 Coed"/>
    <s v="SL"/>
    <x v="97"/>
    <s v="At"/>
    <x v="2"/>
    <x v="133"/>
    <s v="KMSL"/>
    <s v="9/27-9/28 AWAY games - Homecoming _x000a_9/27-9/28 AWAY games - Homecoming"/>
  </r>
  <r>
    <n v="271"/>
    <x v="0"/>
    <s v="JU1082KW1088"/>
    <s v="JU1082"/>
    <s v="KW1088"/>
    <s v="Sat"/>
    <x v="3"/>
    <m/>
    <m/>
    <s v="U12 Coed"/>
    <s v="JU"/>
    <x v="98"/>
    <s v="At"/>
    <x v="0"/>
    <x v="134"/>
    <s v="KMSL"/>
    <s v=" "/>
  </r>
  <r>
    <n v="272"/>
    <x v="5"/>
    <s v="SL1152RF1129"/>
    <s v="SL1152"/>
    <s v="RF1129"/>
    <s v="Sat"/>
    <x v="3"/>
    <m/>
    <d v="1899-12-30T13:30:00"/>
    <s v="U12 Coed"/>
    <s v="SL"/>
    <x v="133"/>
    <s v="At"/>
    <x v="5"/>
    <x v="98"/>
    <s v="KMSL"/>
    <s v="2 Team Coordination: U12 Union &amp; U10G Arsenal, 9/27-9/28 AWAY games - Homecoming _x000a_2 Team Coordination: U12 Comets &amp; U12G Gunners"/>
  </r>
  <r>
    <n v="302"/>
    <x v="4"/>
    <s v="JK1071HU1049"/>
    <s v="JK1071"/>
    <s v="HU1049"/>
    <s v="Sat"/>
    <x v="3"/>
    <s v="Otto"/>
    <d v="1899-12-30T10:30:00"/>
    <s v="U12 Coed"/>
    <s v="JK"/>
    <x v="35"/>
    <s v="At"/>
    <x v="4"/>
    <x v="99"/>
    <s v="KMSL"/>
    <s v="2 Team Coordination: U12 Cougars &amp; U14 Renegades"/>
  </r>
  <r>
    <n v="303"/>
    <x v="0"/>
    <s v="JK1072KW1089"/>
    <s v="JK1072"/>
    <s v="KW1089"/>
    <s v="Sat"/>
    <x v="3"/>
    <m/>
    <m/>
    <s v="U12 Coed"/>
    <s v="JK"/>
    <x v="36"/>
    <s v="At"/>
    <x v="0"/>
    <x v="37"/>
    <s v="KMSL"/>
    <s v=" "/>
  </r>
  <r>
    <n v="304"/>
    <x v="5"/>
    <s v="RF1130RF1131"/>
    <s v="RF1130"/>
    <s v="RF1131"/>
    <s v="Sat"/>
    <x v="3"/>
    <m/>
    <d v="1899-12-30T12:00:00"/>
    <s v="U12 Coed"/>
    <s v="RF"/>
    <x v="134"/>
    <s v="At"/>
    <x v="5"/>
    <x v="135"/>
    <s v="KMSL"/>
    <s v="2 Team Coordination: U12 Lightning &amp; U12G Gunners _x000a_2 Team Coordination: U9 Gladiators &amp; U12 Red Foxes"/>
  </r>
  <r>
    <n v="338"/>
    <x v="5"/>
    <s v="JK1074RF1133"/>
    <s v="JK1074"/>
    <s v="RF1133"/>
    <s v="Sat"/>
    <x v="3"/>
    <m/>
    <d v="1899-12-30T12:00:00"/>
    <s v="U14 Coed"/>
    <s v="JK"/>
    <x v="101"/>
    <s v="At"/>
    <x v="5"/>
    <x v="136"/>
    <s v="KMSL"/>
    <s v="2 Team Coordination: U7 Panthers &amp; U14 Panthers _x000a_ "/>
  </r>
  <r>
    <n v="339"/>
    <x v="6"/>
    <s v="KW1092JK1075"/>
    <s v="KW1092"/>
    <s v="JK1075"/>
    <s v="Sat"/>
    <x v="3"/>
    <m/>
    <d v="1899-12-30T12:00:00"/>
    <s v="U14 Coed"/>
    <s v="KW"/>
    <x v="135"/>
    <s v="At"/>
    <x v="6"/>
    <x v="40"/>
    <s v="KMSL"/>
    <s v="2 Team Coordination: U12G Phoenix &amp; U14 Comets _x000a_ "/>
  </r>
  <r>
    <n v="340"/>
    <x v="5"/>
    <s v="JU1083RF1134"/>
    <s v="JU1083"/>
    <s v="RF1134"/>
    <s v="Sat"/>
    <x v="3"/>
    <m/>
    <d v="1899-12-30T13:30:00"/>
    <s v="U14 Coed"/>
    <s v="JU"/>
    <x v="103"/>
    <s v="At"/>
    <x v="5"/>
    <x v="137"/>
    <s v="KMSL"/>
    <s v="2 Team Coordination: U8 Rage Purple &amp; U14 Rage _x000a_ "/>
  </r>
  <r>
    <n v="341"/>
    <x v="8"/>
    <s v="WA1159ER1014"/>
    <s v="WA1159"/>
    <s v="ER1014"/>
    <s v="Sat"/>
    <x v="3"/>
    <m/>
    <m/>
    <s v="U14 Coed"/>
    <s v="WA"/>
    <x v="42"/>
    <s v="At"/>
    <x v="8"/>
    <x v="125"/>
    <s v="KMSL"/>
    <s v=" "/>
  </r>
  <r>
    <n v="342"/>
    <x v="2"/>
    <s v="HT1039SL1156"/>
    <s v="HT1039"/>
    <s v="SL1156"/>
    <s v="Sat"/>
    <x v="3"/>
    <s v="or weekday if this time doesn't work, fall frenzy likely that day, 2 games"/>
    <d v="1899-12-30T09:00:00"/>
    <s v="U14 Coed"/>
    <s v="HT"/>
    <x v="38"/>
    <s v="At"/>
    <x v="2"/>
    <x v="42"/>
    <s v="KMSL"/>
    <s v="No Game 10/11-10/13 - Uihlein, 10/5 no game _x000a_9/27-9/28 AWAY games - Homecoming"/>
  </r>
  <r>
    <n v="385"/>
    <x v="8"/>
    <s v="JK1064ER1010"/>
    <s v="JK1064"/>
    <s v="ER1010"/>
    <s v="Sat"/>
    <x v="3"/>
    <m/>
    <m/>
    <s v="U9 Coed"/>
    <s v="JK"/>
    <x v="47"/>
    <s v="At"/>
    <x v="8"/>
    <x v="43"/>
    <s v="KMSL"/>
    <s v=" "/>
  </r>
  <r>
    <n v="386"/>
    <x v="3"/>
    <s v="JU1080HT1027"/>
    <s v="JU1080"/>
    <s v="HT1027"/>
    <s v="Sat"/>
    <x v="3"/>
    <m/>
    <d v="1899-12-30T12:00:00"/>
    <s v="U9 Coed"/>
    <s v="JU"/>
    <x v="104"/>
    <s v="At"/>
    <x v="3"/>
    <x v="138"/>
    <s v="KMSL"/>
    <s v="2 Team Coordination: U8 JU Rage &amp; U9 JU Rage _x000a_ "/>
  </r>
  <r>
    <n v="387"/>
    <x v="0"/>
    <s v="RF1122KW1107"/>
    <s v="RF1122"/>
    <s v="KW1107"/>
    <s v="Sat"/>
    <x v="3"/>
    <m/>
    <d v="1899-12-30T09:00:00"/>
    <s v="U9 Coed"/>
    <s v="RF"/>
    <x v="106"/>
    <s v="At"/>
    <x v="0"/>
    <x v="46"/>
    <s v="KMSL"/>
    <s v="2 Team Coordination: U9 Gladiators &amp; U12 Red Foxes _x000a_ "/>
  </r>
  <r>
    <n v="388"/>
    <x v="2"/>
    <s v="KW1108SL1145"/>
    <s v="KW1108"/>
    <s v="SL1145"/>
    <s v="Sat"/>
    <x v="3"/>
    <m/>
    <m/>
    <s v="U9 Coed"/>
    <s v="KW"/>
    <x v="136"/>
    <s v="At"/>
    <x v="2"/>
    <x v="139"/>
    <s v="KMSL"/>
    <s v="9/27-9/28 AWAY games - Homecoming"/>
  </r>
  <r>
    <n v="389"/>
    <x v="9"/>
    <s v="RF1123WB1163"/>
    <s v="RF1123"/>
    <s v="WB1163"/>
    <s v="Sat"/>
    <x v="3"/>
    <m/>
    <d v="1899-12-30T12:00:00"/>
    <s v="U9 Coed"/>
    <s v="RF"/>
    <x v="45"/>
    <s v="At"/>
    <x v="9"/>
    <x v="107"/>
    <s v="KMSL"/>
    <s v="2 Team Coordination: U7 Hawks &amp; U9 Timberwolves _x000a_ "/>
  </r>
  <r>
    <n v="390"/>
    <x v="2"/>
    <s v="HT1028SL1146"/>
    <s v="HT1028"/>
    <s v="SL1146"/>
    <s v="Sat"/>
    <x v="3"/>
    <m/>
    <d v="1899-12-30T13:30:00"/>
    <s v="U9 Coed"/>
    <s v="HT"/>
    <x v="44"/>
    <s v="At"/>
    <x v="2"/>
    <x v="48"/>
    <s v="KMSL"/>
    <s v="2 Team Coordination: U9 Tigers &amp; U7 Wolves _x000a_9/27-9/28 AWAY games - Homecoming"/>
  </r>
  <r>
    <n v="431"/>
    <x v="0"/>
    <s v="ER1009KW1105"/>
    <s v="ER1009"/>
    <s v="KW1105"/>
    <s v="Sat"/>
    <x v="3"/>
    <m/>
    <d v="1899-12-30T12:00:00"/>
    <s v="U9 Coed"/>
    <s v="ER"/>
    <x v="50"/>
    <s v="At"/>
    <x v="0"/>
    <x v="109"/>
    <s v="KMSL"/>
    <s v="2 Team Coordination: U7 Emeralds &amp; U9 Cyclones _x000a_ "/>
  </r>
  <r>
    <n v="432"/>
    <x v="6"/>
    <s v="HU1046JK1063"/>
    <s v="HU1046"/>
    <s v="JK1063"/>
    <s v="Sat"/>
    <x v="3"/>
    <m/>
    <m/>
    <s v="U9 Coed"/>
    <s v="HU"/>
    <x v="49"/>
    <s v="At"/>
    <x v="6"/>
    <x v="50"/>
    <s v="KMSL"/>
    <s v=" "/>
  </r>
  <r>
    <n v="433"/>
    <x v="5"/>
    <s v="SL1144RF1120"/>
    <s v="SL1144"/>
    <s v="RF1120"/>
    <s v="Sat"/>
    <x v="3"/>
    <m/>
    <m/>
    <s v="U9 Coed"/>
    <s v="SL"/>
    <x v="112"/>
    <s v="At"/>
    <x v="5"/>
    <x v="110"/>
    <s v="KMSL"/>
    <s v="9/27-9/28 AWAY games - Homecoming _x000a_ "/>
  </r>
  <r>
    <n v="434"/>
    <x v="2"/>
    <s v="HT1026SL1143"/>
    <s v="HT1026"/>
    <s v="SL1143"/>
    <s v="Sat"/>
    <x v="3"/>
    <m/>
    <d v="1899-12-30T09:00:00"/>
    <s v="U9 Coed"/>
    <s v="HT"/>
    <x v="108"/>
    <s v="At"/>
    <x v="2"/>
    <x v="111"/>
    <s v="KMSL"/>
    <s v="2 Team Coordination: U9 Warriors &amp; U10G Wildcats, No Game 10/11-10/13 - Uihlein _x000a_9/27-9/28 AWAY games - Homecoming"/>
  </r>
  <r>
    <n v="435"/>
    <x v="5"/>
    <s v="KW1106RF1121"/>
    <s v="KW1106"/>
    <s v="RF1121"/>
    <s v="Sat"/>
    <x v="3"/>
    <m/>
    <m/>
    <s v="U9 Coed"/>
    <s v="KW"/>
    <x v="110"/>
    <s v="At"/>
    <x v="5"/>
    <x v="52"/>
    <s v="KMSL"/>
    <s v=" "/>
  </r>
  <r>
    <n v="473"/>
    <x v="0"/>
    <s v="HT1016KW1096"/>
    <s v="HT1016"/>
    <s v="KW1096"/>
    <s v="Sat"/>
    <x v="3"/>
    <m/>
    <m/>
    <s v="U7 Coed"/>
    <s v="HT"/>
    <x v="137"/>
    <s v="At"/>
    <x v="0"/>
    <x v="54"/>
    <s v="KMSL"/>
    <s v="2 Team Coordination: U10 Rays &amp; U7 Blazers"/>
  </r>
  <r>
    <n v="474"/>
    <x v="8"/>
    <s v="HU1041ER1006"/>
    <s v="HU1041"/>
    <s v="ER1006"/>
    <s v="Sat"/>
    <x v="3"/>
    <m/>
    <d v="1899-12-30T09:00:00"/>
    <s v="U7 Coed"/>
    <s v="HU"/>
    <x v="113"/>
    <s v="At"/>
    <x v="8"/>
    <x v="140"/>
    <s v="KMSL"/>
    <s v="2 Team Coordination: U7 Emeralds &amp; U9 Cyclones"/>
  </r>
  <r>
    <n v="475"/>
    <x v="6"/>
    <s v="KW1095JK1052"/>
    <s v="KW1095"/>
    <s v="JK1052"/>
    <s v="Sat"/>
    <x v="3"/>
    <s v="Same field "/>
    <d v="1899-12-30T10:00:00"/>
    <s v="U7 Coed"/>
    <s v="KW"/>
    <x v="58"/>
    <s v="At"/>
    <x v="6"/>
    <x v="141"/>
    <s v="KMSL"/>
    <s v="2 Team Coordination: U7 Cheetahs &amp; U9 Adrenaline"/>
  </r>
  <r>
    <n v="476"/>
    <x v="5"/>
    <s v="JK1053RF1110"/>
    <s v="JK1053"/>
    <s v="RF1110"/>
    <s v="Sat"/>
    <x v="3"/>
    <m/>
    <d v="1899-12-30T09:00:00"/>
    <s v="U7 Coed"/>
    <s v="JK"/>
    <x v="138"/>
    <s v="At"/>
    <x v="5"/>
    <x v="57"/>
    <s v="KMSL"/>
    <s v="2 Team Coordination: U7 Hawks &amp; U9 Timberwolves"/>
  </r>
  <r>
    <n v="477"/>
    <x v="8"/>
    <s v="RF1112ER1005"/>
    <s v="RF1112"/>
    <s v="ER1005"/>
    <s v="Sat"/>
    <x v="3"/>
    <m/>
    <m/>
    <s v="U7 Coed"/>
    <s v="RF"/>
    <x v="59"/>
    <s v="At"/>
    <x v="8"/>
    <x v="142"/>
    <s v="KMSL"/>
    <s v=" "/>
  </r>
  <r>
    <n v="478"/>
    <x v="5"/>
    <s v="WB1161RF1111"/>
    <s v="WB1161"/>
    <s v="RF1111"/>
    <s v="Sat"/>
    <x v="3"/>
    <m/>
    <d v="1899-12-30T09:00:00"/>
    <s v="U7 Coed"/>
    <s v="WB"/>
    <x v="139"/>
    <s v="At"/>
    <x v="5"/>
    <x v="59"/>
    <s v="KMSL"/>
    <s v="2 Team Coordination: U7 Lightning &amp; U10 Storm"/>
  </r>
  <r>
    <n v="527"/>
    <x v="3"/>
    <s v="ER1007HT1019"/>
    <s v="ER1007"/>
    <s v="HT1019"/>
    <s v="Sat"/>
    <x v="3"/>
    <m/>
    <m/>
    <s v="U7 Coed"/>
    <s v="ER"/>
    <x v="60"/>
    <s v="At"/>
    <x v="3"/>
    <x v="66"/>
    <s v="KMSL"/>
    <s v="2 Team Coordination: U9 Tigers &amp; U7 Wolves"/>
  </r>
  <r>
    <n v="528"/>
    <x v="4"/>
    <s v="HT1017HU1042"/>
    <s v="HT1017"/>
    <s v="HU1042"/>
    <s v="Sat"/>
    <x v="3"/>
    <m/>
    <d v="1899-12-30T09:00:00"/>
    <s v="U7 Coed"/>
    <s v="HT"/>
    <x v="140"/>
    <s v="At"/>
    <x v="4"/>
    <x v="143"/>
    <s v="KMSL"/>
    <s v=" "/>
  </r>
  <r>
    <n v="529"/>
    <x v="6"/>
    <s v="JK1056JK1054"/>
    <s v="JK1056"/>
    <s v="JK1054"/>
    <s v="Sat"/>
    <x v="3"/>
    <m/>
    <m/>
    <s v="U7 Coed"/>
    <s v="JK"/>
    <x v="141"/>
    <s v="At"/>
    <x v="6"/>
    <x v="116"/>
    <s v="KMSL"/>
    <s v=" "/>
  </r>
  <r>
    <n v="530"/>
    <x v="0"/>
    <s v="JK1055KW1097"/>
    <s v="JK1055"/>
    <s v="KW1097"/>
    <s v="Sat"/>
    <x v="3"/>
    <m/>
    <m/>
    <s v="U7 Coed"/>
    <s v="JK"/>
    <x v="61"/>
    <s v="At"/>
    <x v="0"/>
    <x v="63"/>
    <s v="KMSL"/>
    <s v=" "/>
  </r>
  <r>
    <n v="531"/>
    <x v="0"/>
    <s v="JK1057KW1099"/>
    <s v="JK1057"/>
    <s v="KW1099"/>
    <s v="Sat"/>
    <x v="3"/>
    <m/>
    <d v="1899-12-30T09:00:00"/>
    <s v="U7 Coed"/>
    <s v="JK"/>
    <x v="142"/>
    <s v="At"/>
    <x v="0"/>
    <x v="65"/>
    <s v="KMSL"/>
    <s v="2 Team Coordination: U7 Panthers &amp; U14 Panthers _x000a_ "/>
  </r>
  <r>
    <n v="532"/>
    <x v="5"/>
    <s v="KW1098RF1113"/>
    <s v="KW1098"/>
    <s v="RF1113"/>
    <s v="Sat"/>
    <x v="3"/>
    <m/>
    <m/>
    <s v="U7 Coed"/>
    <s v="KW"/>
    <x v="65"/>
    <s v="At"/>
    <x v="5"/>
    <x v="144"/>
    <s v="KMSL"/>
    <s v=" "/>
  </r>
  <r>
    <n v="533"/>
    <x v="3"/>
    <s v="RF1114HT1018"/>
    <s v="RF1114"/>
    <s v="HT1018"/>
    <s v="Sat"/>
    <x v="3"/>
    <m/>
    <m/>
    <s v="U7 Coed"/>
    <s v="RF"/>
    <x v="66"/>
    <s v="At"/>
    <x v="3"/>
    <x v="61"/>
    <s v="KMSL"/>
    <s v=" "/>
  </r>
  <r>
    <n v="577"/>
    <x v="7"/>
    <s v="HU1047JU1081"/>
    <s v="HU1047"/>
    <s v="JU1081"/>
    <s v="Sat"/>
    <x v="3"/>
    <m/>
    <m/>
    <s v="U10 Coed"/>
    <s v="HU"/>
    <x v="68"/>
    <s v="At"/>
    <x v="7"/>
    <x v="119"/>
    <s v="KMSL"/>
    <s v="2 Team Coordination: U8 &amp; U9 Rage"/>
  </r>
  <r>
    <n v="578"/>
    <x v="6"/>
    <s v="ER1011JK1067"/>
    <s v="ER1011"/>
    <s v="JK1067"/>
    <s v="Sat"/>
    <x v="3"/>
    <m/>
    <m/>
    <s v="U10 Coed"/>
    <s v="ER"/>
    <x v="67"/>
    <s v="At"/>
    <x v="6"/>
    <x v="68"/>
    <s v="KMSL"/>
    <s v=" "/>
  </r>
  <r>
    <n v="579"/>
    <x v="2"/>
    <s v="HT1030SL1148"/>
    <s v="HT1030"/>
    <s v="SL1148"/>
    <s v="Sat"/>
    <x v="3"/>
    <m/>
    <m/>
    <s v="U10 Coed"/>
    <s v="HT"/>
    <x v="117"/>
    <s v="At"/>
    <x v="2"/>
    <x v="121"/>
    <s v="KMSL"/>
    <s v="9/27-9/28 AWAY games - Homecoming"/>
  </r>
  <r>
    <n v="580"/>
    <x v="2"/>
    <s v="KW1084SL1147"/>
    <s v="KW1084"/>
    <s v="SL1147"/>
    <s v="Sat"/>
    <x v="3"/>
    <m/>
    <m/>
    <s v="U10 Coed"/>
    <s v="KW"/>
    <x v="119"/>
    <s v="At"/>
    <x v="2"/>
    <x v="70"/>
    <s v="KMSL"/>
    <s v="9/27-9/28 AWAY games - Homecoming"/>
  </r>
  <r>
    <n v="616"/>
    <x v="6"/>
    <s v="JK1068JK1069"/>
    <s v="JK1068"/>
    <s v="JK1069"/>
    <s v="Sat"/>
    <x v="3"/>
    <m/>
    <m/>
    <s v="U10 Coed"/>
    <s v="JK"/>
    <x v="71"/>
    <s v="At"/>
    <x v="6"/>
    <x v="72"/>
    <s v="KMSL"/>
    <s v=" "/>
  </r>
  <r>
    <n v="617"/>
    <x v="5"/>
    <s v="KW1086RF1125"/>
    <s v="KW1086"/>
    <s v="RF1125"/>
    <s v="Sat"/>
    <x v="3"/>
    <m/>
    <d v="1899-12-30T12:00:00"/>
    <s v="U10 Coed"/>
    <s v="KW"/>
    <x v="143"/>
    <s v="At"/>
    <x v="5"/>
    <x v="75"/>
    <s v="KMSL"/>
    <s v="2 Team Coordination: U10 Stars &amp; U14G Rebels _x000a_2 Team Coordination: U7 Lightning &amp; U10 Storm"/>
  </r>
  <r>
    <n v="618"/>
    <x v="5"/>
    <s v="RF1126RF1127"/>
    <s v="RF1126"/>
    <s v="RF1127"/>
    <s v="Sat"/>
    <x v="3"/>
    <m/>
    <m/>
    <s v="U10 Coed"/>
    <s v="RF"/>
    <x v="73"/>
    <s v="At"/>
    <x v="5"/>
    <x v="145"/>
    <s v="KMSL"/>
    <s v=" "/>
  </r>
  <r>
    <n v="619"/>
    <x v="10"/>
    <s v="SL1149WCHSA1158"/>
    <s v="SL1149"/>
    <s v="WCHSA1158"/>
    <s v="Sat"/>
    <x v="3"/>
    <m/>
    <m/>
    <s v="U10 Coed"/>
    <s v="SL"/>
    <x v="144"/>
    <s v="At"/>
    <x v="10"/>
    <x v="73"/>
    <s v="KMSL"/>
    <s v="9/27-9/28 AWAY games - Homecoming _x000a_ "/>
  </r>
  <r>
    <n v="337"/>
    <x v="4"/>
    <s v="BR1004HU1051"/>
    <s v="BR1004"/>
    <s v="HU1051"/>
    <s v="Sat"/>
    <x v="3"/>
    <s v="Otto"/>
    <d v="1899-12-30T12:00:00"/>
    <s v="U14 Coed"/>
    <s v="BR"/>
    <x v="125"/>
    <s v="At"/>
    <x v="4"/>
    <x v="101"/>
    <s v="KMSL"/>
    <s v="2 Team Coordination: U12 BR &amp; U14 BR, No Games 9/28, Home games on 9/14 picture day, have Brownsville girls play each other that day?  _x000a_2 Team Coordination: U12 Cougars &amp; U14 Renegades; 2 Team Coordination: U8 Lightning &amp; U14 Renegades"/>
  </r>
  <r>
    <n v="9"/>
    <x v="3"/>
    <s v="SL1157HT1040"/>
    <s v="SL1157"/>
    <s v="HT1040"/>
    <s v="Sat"/>
    <x v="4"/>
    <s v="Ehley Field #8"/>
    <d v="1899-12-30T09:00:00"/>
    <s v="U14 Girls"/>
    <s v="SL"/>
    <x v="0"/>
    <s v="At"/>
    <x v="3"/>
    <x v="146"/>
    <s v="KMSL"/>
    <s v="9/27-9/28 AWAY games - Homecoming _x000a_ "/>
  </r>
  <r>
    <n v="10"/>
    <x v="12"/>
    <s v="JK1077RL1109"/>
    <s v="JK1077"/>
    <s v="RL1109"/>
    <s v="Sat"/>
    <x v="4"/>
    <m/>
    <d v="1899-12-30T09:00:00"/>
    <s v="U14 Girls"/>
    <s v="JK"/>
    <x v="1"/>
    <s v="At"/>
    <x v="12"/>
    <x v="147"/>
    <s v="KMSL"/>
    <s v="2 Team Coordination: U14 Girls teams for Waubedonia &amp; Random Lake are sharing a coach and players. Need to avoid conflicts and account for travel time. "/>
  </r>
  <r>
    <n v="11"/>
    <x v="1"/>
    <s v="KW1093WA1160"/>
    <s v="KW1093"/>
    <s v="WA1160"/>
    <s v="Sat"/>
    <x v="4"/>
    <m/>
    <d v="1899-12-30T12:00:00"/>
    <s v="U14 Girls"/>
    <s v="KW"/>
    <x v="126"/>
    <s v="At"/>
    <x v="1"/>
    <x v="2"/>
    <s v="KMSL"/>
    <s v="2 Team Coordination: U10 Stars &amp; U14G Rebels _x000a_2 Team Coordination: U14 Girls teams for Waubedonia &amp; Random Lake are sharing a coach and players. Need to avoid conflicts and account for travel time. "/>
  </r>
  <r>
    <n v="41"/>
    <x v="3"/>
    <s v="KW1087HT1029"/>
    <s v="KW1087"/>
    <s v="HT1029"/>
    <s v="Sat"/>
    <x v="4"/>
    <s v="HT #5A"/>
    <d v="1899-12-30T09:00:00"/>
    <s v="U10 Girls"/>
    <s v="KW"/>
    <x v="3"/>
    <s v="At"/>
    <x v="3"/>
    <x v="4"/>
    <s v="KMSL"/>
    <s v="2 Team Coordination: U9 Warriors &amp; U10G Wildcats"/>
  </r>
  <r>
    <n v="42"/>
    <x v="4"/>
    <s v="RF1128HU1048"/>
    <s v="RF1128"/>
    <s v="HU1048"/>
    <s v="Sat"/>
    <x v="4"/>
    <s v="Otto"/>
    <d v="1899-12-30T09:00:00"/>
    <s v="U10 Girls"/>
    <s v="RF"/>
    <x v="127"/>
    <s v="At"/>
    <x v="4"/>
    <x v="5"/>
    <s v="KMSL"/>
    <s v="2 Team Coordination: U10G Thunder &amp; U12G Avengers"/>
  </r>
  <r>
    <n v="43"/>
    <x v="6"/>
    <s v="SL1150JK1065"/>
    <s v="SL1150"/>
    <s v="JK1065"/>
    <s v="Sat"/>
    <x v="4"/>
    <m/>
    <m/>
    <s v="U10 Girls"/>
    <s v="SL"/>
    <x v="83"/>
    <s v="At"/>
    <x v="6"/>
    <x v="127"/>
    <s v="KMSL"/>
    <s v="2 Team Coordination: U12G Lady Owls &amp; U10G Tigers; 2 Team Coordination: U10G Tigers &amp; U8 Asteroids, 9/27-9/28 AWAY games - Homecoming _x000a_ "/>
  </r>
  <r>
    <n v="44"/>
    <x v="6"/>
    <s v="SL1151JK1066"/>
    <s v="SL1151"/>
    <s v="JK1066"/>
    <s v="Sat"/>
    <x v="4"/>
    <m/>
    <d v="1899-12-30T17:45:00"/>
    <s v="U10 Girls"/>
    <s v="SL"/>
    <x v="6"/>
    <s v="At"/>
    <x v="6"/>
    <x v="148"/>
    <s v="KMSL"/>
    <s v="2 Team Coordination: U12 Union &amp; U10G Arsenal, 9/27-9/28 AWAY games - Homecoming _x000a_ "/>
  </r>
  <r>
    <n v="82"/>
    <x v="5"/>
    <s v="HT1037RF1132"/>
    <s v="HT1037"/>
    <s v="RF1132"/>
    <s v="Sat"/>
    <x v="4"/>
    <m/>
    <d v="1899-12-30T09:00:00"/>
    <s v="U12 Girls"/>
    <s v="HT"/>
    <x v="79"/>
    <s v="At"/>
    <x v="5"/>
    <x v="83"/>
    <s v="KMSL"/>
    <s v="2 Team Coordination: U8 Goal Getters &amp; U12G Lightning Leopards_x000a_2 Team Coordination: U8 HU Vipers &amp; U12G Lightning Leopards _x000a_2 Team Coordination: U12 Red Foxes &amp; U12G Gunners, 2 Team Coordination: U12 Lightning &amp; U12G Gunners,  2 Team Coordination: U12 Comets &amp; U12G Gunners"/>
  </r>
  <r>
    <n v="83"/>
    <x v="3"/>
    <s v="SL1153HT1036"/>
    <s v="SL1153"/>
    <s v="HT1036"/>
    <s v="Sat"/>
    <x v="4"/>
    <m/>
    <m/>
    <s v="U12 Girls"/>
    <s v="SL"/>
    <x v="84"/>
    <s v="At"/>
    <x v="3"/>
    <x v="149"/>
    <s v="KMSL"/>
    <s v="9/27-9/28 AWAY games - Homecoming _x000a_No Game 10/11-10/13 - Uihlein"/>
  </r>
  <r>
    <n v="85"/>
    <x v="3"/>
    <s v="JK1073HT1038"/>
    <s v="JK1073"/>
    <s v="HT1038"/>
    <s v="Sat"/>
    <x v="4"/>
    <s v="HT #6/7"/>
    <m/>
    <s v="U12 Girls"/>
    <s v="JK"/>
    <x v="11"/>
    <s v="At"/>
    <x v="3"/>
    <x v="8"/>
    <s v="KMSL"/>
    <s v="No Game 10/11-10/13 - Uihlein"/>
  </r>
  <r>
    <n v="86"/>
    <x v="4"/>
    <s v="KW1090HU1050"/>
    <s v="KW1090"/>
    <s v="HU1050"/>
    <s v="Sat"/>
    <x v="4"/>
    <s v="Otto"/>
    <d v="1899-12-30T10:30:00"/>
    <s v="U12 Girls"/>
    <s v="KW"/>
    <x v="9"/>
    <s v="At"/>
    <x v="4"/>
    <x v="11"/>
    <s v="KMSL"/>
    <s v="2 Team Coordination: U12G Phoenix &amp; U14 Comets _x000a_2 Team Coordination: U10G Thunder &amp; U12G Avengers"/>
  </r>
  <r>
    <n v="132"/>
    <x v="6"/>
    <s v="KW1100JK1058"/>
    <s v="KW1100"/>
    <s v="JK1058"/>
    <s v="Sat"/>
    <x v="4"/>
    <m/>
    <m/>
    <s v="U8 Coed"/>
    <s v="KW"/>
    <x v="15"/>
    <s v="At"/>
    <x v="6"/>
    <x v="14"/>
    <s v="KMSL"/>
    <s v=" "/>
  </r>
  <r>
    <n v="133"/>
    <x v="5"/>
    <s v="HU1043RF1115"/>
    <s v="HU1043"/>
    <s v="RF1115"/>
    <s v="Sat"/>
    <x v="4"/>
    <m/>
    <d v="1899-12-30T12:00:00"/>
    <s v="U8 Coed"/>
    <s v="HU"/>
    <x v="88"/>
    <s v="At"/>
    <x v="5"/>
    <x v="87"/>
    <s v="KMSL"/>
    <s v="2 Team Coordination: U8 HU Vipers &amp; U12G Lightening Leopards _x000a_ "/>
  </r>
  <r>
    <n v="134"/>
    <x v="3"/>
    <s v="SL1135HT1020"/>
    <s v="SL1135"/>
    <s v="HT1020"/>
    <s v="Sat"/>
    <x v="4"/>
    <m/>
    <m/>
    <s v="U8 Coed"/>
    <s v="SL"/>
    <x v="86"/>
    <s v="At"/>
    <x v="3"/>
    <x v="85"/>
    <s v="KMSL"/>
    <s v="2 Team Coordination: U10G Tigers &amp; U8 Asteroids, 9/27-9/28 AWAY games - Homecoming _x000a_No Game 10/11-10/13 - Uihlein"/>
  </r>
  <r>
    <n v="135"/>
    <x v="9"/>
    <s v="SL1142WB1162"/>
    <s v="SL1142"/>
    <s v="WB1162"/>
    <s v="Sat"/>
    <x v="4"/>
    <m/>
    <m/>
    <s v="U8 Coed"/>
    <s v="SL"/>
    <x v="87"/>
    <s v="At"/>
    <x v="9"/>
    <x v="130"/>
    <s v="KMSL"/>
    <s v="9/27-9/28 AWAY games - Homecoming _x000a_ "/>
  </r>
  <r>
    <n v="136"/>
    <x v="8"/>
    <s v="JU1078ER1008"/>
    <s v="JU1078"/>
    <s v="ER1008"/>
    <s v="Sat"/>
    <x v="4"/>
    <m/>
    <m/>
    <s v="U8 Coed"/>
    <s v="JU"/>
    <x v="85"/>
    <s v="At"/>
    <x v="8"/>
    <x v="88"/>
    <s v="KMSL"/>
    <s v=" "/>
  </r>
  <r>
    <n v="172"/>
    <x v="0"/>
    <s v="JK1059KW1101"/>
    <s v="JK1059"/>
    <s v="KW1101"/>
    <s v="Sat"/>
    <x v="4"/>
    <m/>
    <m/>
    <s v="U8 Coed"/>
    <s v="JK"/>
    <x v="90"/>
    <s v="At"/>
    <x v="0"/>
    <x v="20"/>
    <s v="KMSL"/>
    <s v=" "/>
  </r>
  <r>
    <n v="173"/>
    <x v="3"/>
    <s v="SL1136HT1021"/>
    <s v="SL1136"/>
    <s v="HT1021"/>
    <s v="Sat"/>
    <x v="4"/>
    <m/>
    <m/>
    <s v="U8 Coed"/>
    <s v="SL"/>
    <x v="92"/>
    <s v="At"/>
    <x v="3"/>
    <x v="93"/>
    <s v="KMSL"/>
    <s v="9/27-9/28 AWAY games - Homecoming _x000a_ "/>
  </r>
  <r>
    <n v="174"/>
    <x v="5"/>
    <s v="HT1025RF1116"/>
    <s v="HT1025"/>
    <s v="RF1116"/>
    <s v="Sat"/>
    <x v="4"/>
    <m/>
    <m/>
    <s v="U8 Coed"/>
    <s v="HT"/>
    <x v="89"/>
    <s v="At"/>
    <x v="5"/>
    <x v="91"/>
    <s v="KMSL"/>
    <s v=" "/>
  </r>
  <r>
    <n v="176"/>
    <x v="7"/>
    <s v="SL1141JU1079"/>
    <s v="SL1141"/>
    <s v="JU1079"/>
    <s v="Sat"/>
    <x v="4"/>
    <m/>
    <d v="1899-12-30T09:00:00"/>
    <s v="U8 Coed"/>
    <s v="SL"/>
    <x v="93"/>
    <s v="At"/>
    <x v="7"/>
    <x v="90"/>
    <s v="KMSL"/>
    <s v="9/27-9/28 AWAY games - Homecoming _x000a_2 Team Coordination: U8 Rage Purple &amp; U14 Rage; 2 Team Coordination: U8 &amp; U9 Rage"/>
  </r>
  <r>
    <n v="210"/>
    <x v="3"/>
    <s v="KW1103HT1023"/>
    <s v="KW1103"/>
    <s v="HT1023"/>
    <s v="Sat"/>
    <x v="4"/>
    <m/>
    <m/>
    <s v="U8 Coed"/>
    <s v="KW"/>
    <x v="130"/>
    <s v="At"/>
    <x v="3"/>
    <x v="94"/>
    <s v="KMSL"/>
    <s v=" "/>
  </r>
  <r>
    <n v="211"/>
    <x v="6"/>
    <s v="RF1117JK1060"/>
    <s v="RF1117"/>
    <s v="JK1060"/>
    <s v="Sat"/>
    <x v="4"/>
    <m/>
    <m/>
    <s v="U8 Coed"/>
    <s v="RF"/>
    <x v="95"/>
    <s v="At"/>
    <x v="6"/>
    <x v="131"/>
    <s v="KMSL"/>
    <s v=" "/>
  </r>
  <r>
    <n v="212"/>
    <x v="6"/>
    <s v="SL1137JK1061"/>
    <s v="SL1137"/>
    <s v="JK1061"/>
    <s v="Sat"/>
    <x v="4"/>
    <m/>
    <m/>
    <s v="U8 Coed"/>
    <s v="SL"/>
    <x v="26"/>
    <s v="At"/>
    <x v="6"/>
    <x v="24"/>
    <s v="KMSL"/>
    <s v="9/27-9/28 AWAY games - Homecoming _x000a_ "/>
  </r>
  <r>
    <n v="241"/>
    <x v="3"/>
    <s v="RF1118HT1024"/>
    <s v="RF1118"/>
    <s v="HT1024"/>
    <s v="Sat"/>
    <x v="4"/>
    <m/>
    <m/>
    <s v="U8 Coed"/>
    <s v="RF"/>
    <x v="29"/>
    <s v="At"/>
    <x v="3"/>
    <x v="96"/>
    <s v="KMSL"/>
    <s v=" "/>
  </r>
  <r>
    <n v="242"/>
    <x v="4"/>
    <s v="RF1119HU1045"/>
    <s v="RF1119"/>
    <s v="HU1045"/>
    <s v="Sat"/>
    <x v="4"/>
    <s v="Otto"/>
    <d v="1899-12-30T09:00:00"/>
    <s v="U8 Coed"/>
    <s v="RF"/>
    <x v="132"/>
    <s v="At"/>
    <x v="4"/>
    <x v="28"/>
    <s v="KMSL"/>
    <s v="2 Team Coordination: U8 Lightning &amp; U14 Renegades"/>
  </r>
  <r>
    <n v="243"/>
    <x v="6"/>
    <s v="SL1138JK1062"/>
    <s v="SL1138"/>
    <s v="JK1062"/>
    <s v="Sat"/>
    <x v="4"/>
    <m/>
    <d v="1899-12-30T11:00:00"/>
    <s v="U8 Coed"/>
    <s v="SL"/>
    <x v="97"/>
    <s v="At"/>
    <x v="6"/>
    <x v="27"/>
    <s v="KMSL"/>
    <s v="9/27-9/28 AWAY games - Homecoming _x000a_2 Team Coordination: U7 Cheetahs &amp; U9 Adrenaline"/>
  </r>
  <r>
    <n v="244"/>
    <x v="0"/>
    <s v="SL1139KW1104"/>
    <s v="SL1139"/>
    <s v="KW1104"/>
    <s v="Sat"/>
    <x v="4"/>
    <m/>
    <m/>
    <s v="U8 Coed"/>
    <s v="SL"/>
    <x v="30"/>
    <s v="At"/>
    <x v="0"/>
    <x v="150"/>
    <s v="KMSL"/>
    <s v="9/27-9/28 AWAY games - Homecoming _x000a_ "/>
  </r>
  <r>
    <n v="274"/>
    <x v="8"/>
    <s v="KW1088ER1012"/>
    <s v="KW1088"/>
    <s v="ER1012"/>
    <s v="Sat"/>
    <x v="4"/>
    <m/>
    <m/>
    <s v="U12 Coed"/>
    <s v="KW"/>
    <x v="33"/>
    <s v="At"/>
    <x v="8"/>
    <x v="80"/>
    <s v="KMSL"/>
    <s v=" "/>
  </r>
  <r>
    <n v="275"/>
    <x v="5"/>
    <s v="HT1034RF1129"/>
    <s v="HT1034"/>
    <s v="RF1129"/>
    <s v="Sat"/>
    <x v="4"/>
    <m/>
    <d v="1899-12-30T10:30:00"/>
    <s v="U12 Coed"/>
    <s v="HT"/>
    <x v="81"/>
    <s v="At"/>
    <x v="5"/>
    <x v="98"/>
    <s v="KMSL"/>
    <s v="2 Team Coordination: U12 Cobras &amp; U7 Spicey Meatballs, No Game 10/11-10/13 - Uihlein _x000a_2 Team Coordination: U12 Comets &amp; U12G Gunners"/>
  </r>
  <r>
    <n v="305"/>
    <x v="3"/>
    <s v="JK1072HT1033"/>
    <s v="JK1072"/>
    <s v="HT1033"/>
    <s v="Sat"/>
    <x v="4"/>
    <m/>
    <m/>
    <s v="U12 Coed"/>
    <s v="JK"/>
    <x v="36"/>
    <s v="At"/>
    <x v="3"/>
    <x v="34"/>
    <s v="KMSL"/>
    <s v="No Game 10/11-10/13 - Uihlein"/>
  </r>
  <r>
    <n v="306"/>
    <x v="3"/>
    <s v="KW1089HT1035"/>
    <s v="KW1089"/>
    <s v="HT1035"/>
    <s v="Sat"/>
    <x v="4"/>
    <m/>
    <m/>
    <s v="U12 Coed"/>
    <s v="KW"/>
    <x v="100"/>
    <s v="At"/>
    <x v="3"/>
    <x v="35"/>
    <s v="KMSL"/>
    <s v="No Game 10/11-10/13 - Uihlein"/>
  </r>
  <r>
    <n v="307"/>
    <x v="4"/>
    <s v="RF1130HU1049"/>
    <s v="RF1130"/>
    <s v="HU1049"/>
    <s v="Sat"/>
    <x v="4"/>
    <s v="Otto"/>
    <d v="1899-12-30T10:30:00"/>
    <s v="U12 Coed"/>
    <s v="RF"/>
    <x v="134"/>
    <s v="At"/>
    <x v="4"/>
    <x v="99"/>
    <s v="KMSL"/>
    <s v="2 Team Coordination: U12 Lightning &amp; U12G Gunners _x000a_2 Team Coordination: U12 Cougars &amp; U14 Renegades"/>
  </r>
  <r>
    <n v="308"/>
    <x v="6"/>
    <s v="RF1131JK1071"/>
    <s v="RF1131"/>
    <s v="JK1071"/>
    <s v="Sat"/>
    <x v="4"/>
    <m/>
    <d v="1899-12-30T12:00:00"/>
    <s v="U12 Coed"/>
    <s v="RF"/>
    <x v="37"/>
    <s v="At"/>
    <x v="6"/>
    <x v="151"/>
    <s v="KMSL"/>
    <s v="2 Team Coordination: U9 Gladiators &amp; U12 Red Foxes _x000a_ "/>
  </r>
  <r>
    <n v="343"/>
    <x v="3"/>
    <s v="WA1159HT1039"/>
    <s v="WA1159"/>
    <s v="HT1039"/>
    <s v="Sat"/>
    <x v="4"/>
    <m/>
    <d v="1899-12-30T16:00:00"/>
    <s v="U14 Coed"/>
    <s v="WA"/>
    <x v="42"/>
    <s v="At"/>
    <x v="3"/>
    <x v="102"/>
    <s v="KMSL"/>
    <s v="No Game 10/11-10/13 - Uihlein, 10/5 no game"/>
  </r>
  <r>
    <n v="344"/>
    <x v="4"/>
    <s v="JK1075HU1051"/>
    <s v="JK1075"/>
    <s v="HU1051"/>
    <s v="Sat"/>
    <x v="4"/>
    <s v="Otto"/>
    <d v="1899-12-30T12:00:00"/>
    <s v="U14 Coed"/>
    <s v="JK"/>
    <x v="145"/>
    <s v="At"/>
    <x v="4"/>
    <x v="101"/>
    <s v="KMSL"/>
    <s v="2 Team Coordination: U12 Cougars &amp; U14 Renegades; 2 Team Coordination: U8 Lightning &amp; U14 Renegades"/>
  </r>
  <r>
    <n v="345"/>
    <x v="8"/>
    <s v="JU1083ER1014"/>
    <s v="JU1083"/>
    <s v="ER1014"/>
    <s v="Sat"/>
    <x v="4"/>
    <m/>
    <d v="1899-12-30T12:00:00"/>
    <s v="U14 Coed"/>
    <s v="JU"/>
    <x v="103"/>
    <s v="At"/>
    <x v="8"/>
    <x v="125"/>
    <s v="KMSL"/>
    <s v="2 Team Coordination: U8 Rage Purple &amp; U14 Rage _x000a_ "/>
  </r>
  <r>
    <n v="348"/>
    <x v="5"/>
    <s v="RF1134RF1133"/>
    <s v="RF1134"/>
    <s v="RF1133"/>
    <s v="Sat"/>
    <x v="4"/>
    <m/>
    <m/>
    <s v="U14 Coed"/>
    <s v="RF"/>
    <x v="40"/>
    <s v="At"/>
    <x v="5"/>
    <x v="136"/>
    <s v="KMSL"/>
    <s v=" "/>
  </r>
  <r>
    <n v="391"/>
    <x v="3"/>
    <s v="WB1163HT1028"/>
    <s v="WB1163"/>
    <s v="HT1028"/>
    <s v="Sat"/>
    <x v="4"/>
    <m/>
    <m/>
    <s v="U9 Coed"/>
    <s v="WB"/>
    <x v="48"/>
    <s v="At"/>
    <x v="3"/>
    <x v="105"/>
    <s v="KMSL"/>
    <s v="2 Team Coordination: U9 Tigers &amp; U7 Wolves"/>
  </r>
  <r>
    <n v="392"/>
    <x v="6"/>
    <s v="KW1107JK1064"/>
    <s v="KW1107"/>
    <s v="JK1064"/>
    <s v="Sat"/>
    <x v="4"/>
    <m/>
    <m/>
    <s v="U9 Coed"/>
    <s v="KW"/>
    <x v="105"/>
    <s v="At"/>
    <x v="6"/>
    <x v="104"/>
    <s v="KMSL"/>
    <s v=" "/>
  </r>
  <r>
    <n v="393"/>
    <x v="0"/>
    <s v="RF1123KW1108"/>
    <s v="RF1123"/>
    <s v="KW1108"/>
    <s v="Sat"/>
    <x v="4"/>
    <m/>
    <d v="1899-12-30T09:00:00"/>
    <s v="U9 Coed"/>
    <s v="RF"/>
    <x v="45"/>
    <s v="At"/>
    <x v="0"/>
    <x v="44"/>
    <s v="KMSL"/>
    <s v="2 Team Coordination: U7 Hawks &amp; U9 Timberwolves _x000a_ "/>
  </r>
  <r>
    <n v="394"/>
    <x v="5"/>
    <s v="SL1146RF1122"/>
    <s v="SL1146"/>
    <s v="RF1122"/>
    <s v="Sat"/>
    <x v="4"/>
    <m/>
    <d v="1899-12-30T09:00:00"/>
    <s v="U9 Coed"/>
    <s v="SL"/>
    <x v="146"/>
    <s v="At"/>
    <x v="5"/>
    <x v="47"/>
    <s v="KMSL"/>
    <s v="9/27-9/28 AWAY games - Homecoming _x000a_2 Team Coordination: U9 Gladiators &amp; U12 Red Foxes"/>
  </r>
  <r>
    <n v="395"/>
    <x v="7"/>
    <s v="ER1010JU1080"/>
    <s v="ER1010"/>
    <s v="JU1080"/>
    <s v="Sat"/>
    <x v="4"/>
    <m/>
    <m/>
    <s v="U9 Coed"/>
    <s v="ER"/>
    <x v="107"/>
    <s v="At"/>
    <x v="7"/>
    <x v="45"/>
    <s v="KMSL"/>
    <s v="2 Team Coordination: U8 JU Rage &amp; U9 JU Rage"/>
  </r>
  <r>
    <n v="396"/>
    <x v="3"/>
    <s v="SL1145HT1027"/>
    <s v="SL1145"/>
    <s v="HT1027"/>
    <s v="Sat"/>
    <x v="4"/>
    <m/>
    <m/>
    <s v="U9 Coed"/>
    <s v="SL"/>
    <x v="46"/>
    <s v="At"/>
    <x v="3"/>
    <x v="138"/>
    <s v="KMSL"/>
    <s v="9/27-9/28 AWAY games - Homecoming _x000a_ "/>
  </r>
  <r>
    <n v="436"/>
    <x v="0"/>
    <s v="JK1063KW1106"/>
    <s v="JK1063"/>
    <s v="KW1106"/>
    <s v="Sat"/>
    <x v="4"/>
    <m/>
    <m/>
    <s v="U9 Coed"/>
    <s v="JK"/>
    <x v="109"/>
    <s v="At"/>
    <x v="0"/>
    <x v="51"/>
    <s v="KMSL"/>
    <s v=" "/>
  </r>
  <r>
    <n v="437"/>
    <x v="4"/>
    <s v="RF1121HU1046"/>
    <s v="RF1121"/>
    <s v="HU1046"/>
    <s v="Sat"/>
    <x v="4"/>
    <m/>
    <m/>
    <s v="U9 Coed"/>
    <s v="RF"/>
    <x v="111"/>
    <s v="At"/>
    <x v="4"/>
    <x v="112"/>
    <s v="KMSL"/>
    <s v=" "/>
  </r>
  <r>
    <n v="439"/>
    <x v="8"/>
    <s v="SL1143ER1009"/>
    <s v="SL1143"/>
    <s v="ER1009"/>
    <s v="Sat"/>
    <x v="4"/>
    <m/>
    <d v="1899-12-30T09:00:00"/>
    <s v="U9 Coed"/>
    <s v="SL"/>
    <x v="53"/>
    <s v="At"/>
    <x v="8"/>
    <x v="108"/>
    <s v="KMSL"/>
    <s v="9/27-9/28 AWAY games - Homecoming _x000a_2 Team Coordination: U7 Emeralds &amp; U9 Cyclones"/>
  </r>
  <r>
    <n v="479"/>
    <x v="3"/>
    <s v="JK1052HT1015"/>
    <s v="JK1052"/>
    <s v="HT1015"/>
    <s v="Sat"/>
    <x v="4"/>
    <m/>
    <d v="1899-12-30T08:00:00"/>
    <s v="U7 Coed"/>
    <s v="JK"/>
    <x v="57"/>
    <s v="At"/>
    <x v="3"/>
    <x v="114"/>
    <s v="KMSL"/>
    <s v="2 Team Coordination: U7 Cheetahs &amp; U9 Adrenaline _x000a_2 Team Coordination: U12 Cobras &amp; U7 Spicey Meatballs"/>
  </r>
  <r>
    <n v="480"/>
    <x v="3"/>
    <s v="RF1111HT1016"/>
    <s v="RF1111"/>
    <s v="HT1016"/>
    <s v="Sat"/>
    <x v="4"/>
    <m/>
    <d v="1899-12-30T09:00:00"/>
    <s v="U7 Coed"/>
    <s v="RF"/>
    <x v="147"/>
    <s v="At"/>
    <x v="3"/>
    <x v="113"/>
    <s v="KMSL"/>
    <s v="2 Team Coordination: U7 Lightning &amp; U10 Storm _x000a_ "/>
  </r>
  <r>
    <n v="481"/>
    <x v="6"/>
    <s v="ER1005JK1053"/>
    <s v="ER1005"/>
    <s v="JK1053"/>
    <s v="Sat"/>
    <x v="4"/>
    <m/>
    <m/>
    <s v="U7 Coed"/>
    <s v="ER"/>
    <x v="56"/>
    <s v="At"/>
    <x v="6"/>
    <x v="55"/>
    <s v="KMSL"/>
    <s v=" "/>
  </r>
  <r>
    <n v="482"/>
    <x v="0"/>
    <s v="RF1112KW1095"/>
    <s v="RF1112"/>
    <s v="KW1095"/>
    <s v="Sat"/>
    <x v="4"/>
    <m/>
    <m/>
    <s v="U7 Coed"/>
    <s v="RF"/>
    <x v="59"/>
    <s v="At"/>
    <x v="0"/>
    <x v="152"/>
    <s v="KMSL"/>
    <s v=" "/>
  </r>
  <r>
    <n v="483"/>
    <x v="0"/>
    <s v="HU1041KW1096"/>
    <s v="HU1041"/>
    <s v="KW1096"/>
    <s v="Sat"/>
    <x v="4"/>
    <m/>
    <d v="1899-12-30T09:00:00"/>
    <s v="U7 Coed"/>
    <s v="HU"/>
    <x v="113"/>
    <s v="At"/>
    <x v="0"/>
    <x v="54"/>
    <s v="KMSL"/>
    <s v="2 Team Coordination: U10 Rays &amp; U7 Blazers"/>
  </r>
  <r>
    <n v="484"/>
    <x v="9"/>
    <s v="RF1110WB1161"/>
    <s v="RF1110"/>
    <s v="WB1161"/>
    <s v="Sat"/>
    <x v="4"/>
    <m/>
    <d v="1899-12-30T12:00:00"/>
    <s v="U7 Coed"/>
    <s v="RF"/>
    <x v="114"/>
    <s v="At"/>
    <x v="9"/>
    <x v="58"/>
    <s v="KMSL"/>
    <s v="2 Team Coordination: U7 Hawks &amp; U9 Timberwolves _x000a_ "/>
  </r>
  <r>
    <n v="534"/>
    <x v="4"/>
    <s v="HT1018HU1042"/>
    <s v="HT1018"/>
    <s v="HU1042"/>
    <s v="Sat"/>
    <x v="4"/>
    <m/>
    <m/>
    <s v="U7 Coed"/>
    <s v="HT"/>
    <x v="115"/>
    <s v="At"/>
    <x v="4"/>
    <x v="143"/>
    <s v="KMSL"/>
    <s v=" "/>
  </r>
  <r>
    <n v="535"/>
    <x v="3"/>
    <s v="JK1054HT1019"/>
    <s v="JK1054"/>
    <s v="HT1019"/>
    <s v="Sat"/>
    <x v="4"/>
    <m/>
    <m/>
    <s v="U7 Coed"/>
    <s v="JK"/>
    <x v="63"/>
    <s v="At"/>
    <x v="3"/>
    <x v="66"/>
    <s v="KMSL"/>
    <s v="2 Team Coordination: U9 Tigers &amp; U7 Wolves"/>
  </r>
  <r>
    <n v="536"/>
    <x v="6"/>
    <s v="JK1055JK1057"/>
    <s v="JK1055"/>
    <s v="JK1057"/>
    <s v="Sat"/>
    <x v="4"/>
    <m/>
    <d v="1899-12-30T09:00:00"/>
    <s v="U7 Coed"/>
    <s v="JK"/>
    <x v="61"/>
    <s v="At"/>
    <x v="6"/>
    <x v="62"/>
    <s v="KMSL"/>
    <s v="2 Team Coordination: U7 Panthers &amp; U14 Panthers"/>
  </r>
  <r>
    <n v="537"/>
    <x v="0"/>
    <s v="JK1056KW1098"/>
    <s v="JK1056"/>
    <s v="KW1098"/>
    <s v="Sat"/>
    <x v="4"/>
    <m/>
    <m/>
    <s v="U7 Coed"/>
    <s v="JK"/>
    <x v="141"/>
    <s v="At"/>
    <x v="0"/>
    <x v="153"/>
    <s v="KMSL"/>
    <s v=" "/>
  </r>
  <r>
    <n v="538"/>
    <x v="0"/>
    <s v="RF1113KW1097"/>
    <s v="RF1113"/>
    <s v="KW1097"/>
    <s v="Sat"/>
    <x v="4"/>
    <m/>
    <m/>
    <s v="U7 Coed"/>
    <s v="RF"/>
    <x v="64"/>
    <s v="At"/>
    <x v="0"/>
    <x v="63"/>
    <s v="KMSL"/>
    <s v=" "/>
  </r>
  <r>
    <n v="539"/>
    <x v="8"/>
    <s v="KW1099ER1007"/>
    <s v="KW1099"/>
    <s v="ER1007"/>
    <s v="Sat"/>
    <x v="4"/>
    <m/>
    <m/>
    <s v="U7 Coed"/>
    <s v="KW"/>
    <x v="116"/>
    <s v="At"/>
    <x v="8"/>
    <x v="154"/>
    <s v="KMSL"/>
    <s v=" "/>
  </r>
  <r>
    <n v="540"/>
    <x v="3"/>
    <s v="RF1114HT1017"/>
    <s v="RF1114"/>
    <s v="HT1017"/>
    <s v="Sat"/>
    <x v="4"/>
    <m/>
    <m/>
    <s v="U7 Coed"/>
    <s v="RF"/>
    <x v="66"/>
    <s v="At"/>
    <x v="3"/>
    <x v="60"/>
    <s v="KMSL"/>
    <s v=" "/>
  </r>
  <r>
    <n v="581"/>
    <x v="0"/>
    <s v="JK1067KW1084"/>
    <s v="JK1067"/>
    <s v="KW1084"/>
    <s v="Sat"/>
    <x v="4"/>
    <m/>
    <m/>
    <s v="U10 Coed"/>
    <s v="JK"/>
    <x v="118"/>
    <s v="At"/>
    <x v="0"/>
    <x v="69"/>
    <s v="KMSL"/>
    <s v=" "/>
  </r>
  <r>
    <n v="582"/>
    <x v="8"/>
    <s v="SL1147ER1011"/>
    <s v="SL1147"/>
    <s v="ER1011"/>
    <s v="Sat"/>
    <x v="4"/>
    <m/>
    <m/>
    <s v="U10 Coed"/>
    <s v="SL"/>
    <x v="120"/>
    <s v="At"/>
    <x v="8"/>
    <x v="155"/>
    <s v="KMSL"/>
    <s v="9/27-9/28 AWAY games - Homecoming _x000a_ "/>
  </r>
  <r>
    <n v="583"/>
    <x v="3"/>
    <s v="KW1085HT1030"/>
    <s v="KW1085"/>
    <s v="HT1030"/>
    <s v="Sat"/>
    <x v="4"/>
    <m/>
    <d v="1899-12-30T12:00:00"/>
    <s v="U10 Coed"/>
    <s v="KW"/>
    <x v="70"/>
    <s v="At"/>
    <x v="3"/>
    <x v="67"/>
    <s v="KMSL"/>
    <s v="2 Team Coordination: U10 Rays &amp; U7 Blazers _x000a_ "/>
  </r>
  <r>
    <n v="620"/>
    <x v="5"/>
    <s v="JK1069RF1125"/>
    <s v="JK1069"/>
    <s v="RF1125"/>
    <s v="Sat"/>
    <x v="4"/>
    <m/>
    <d v="1899-12-30T12:00:00"/>
    <s v="U10 Coed"/>
    <s v="JK"/>
    <x v="121"/>
    <s v="At"/>
    <x v="5"/>
    <x v="75"/>
    <s v="KMSL"/>
    <s v="2 Team Coordination: U7 Lightning &amp; U10 Storm"/>
  </r>
  <r>
    <n v="621"/>
    <x v="3"/>
    <s v="RF1127HT1031"/>
    <s v="RF1127"/>
    <s v="HT1031"/>
    <s v="Sat"/>
    <x v="4"/>
    <m/>
    <m/>
    <s v="U10 Coed"/>
    <s v="RF"/>
    <x v="75"/>
    <s v="At"/>
    <x v="3"/>
    <x v="124"/>
    <s v="KMSL"/>
    <s v=" "/>
  </r>
  <r>
    <n v="622"/>
    <x v="3"/>
    <s v="RF1126HT1032"/>
    <s v="RF1126"/>
    <s v="HT1032"/>
    <s v="Sat"/>
    <x v="4"/>
    <m/>
    <m/>
    <s v="U10 Coed"/>
    <s v="RF"/>
    <x v="73"/>
    <s v="At"/>
    <x v="3"/>
    <x v="156"/>
    <s v="KMSL"/>
    <s v="No Game 10/11-10/13 - Uihlein"/>
  </r>
  <r>
    <n v="624"/>
    <x v="0"/>
    <s v="WCHSA1158KW1086"/>
    <s v="WCHSA1158"/>
    <s v="KW1086"/>
    <s v="Sat"/>
    <x v="4"/>
    <m/>
    <d v="1899-12-30T09:00:00"/>
    <s v="U10 Coed"/>
    <s v="WCHSA"/>
    <x v="123"/>
    <s v="At"/>
    <x v="0"/>
    <x v="71"/>
    <s v="KMSL"/>
    <s v="2 Team Coordination: U10 Stars &amp; U14G Rebels"/>
  </r>
  <r>
    <n v="205"/>
    <x v="3"/>
    <s v="HT1023HT1022"/>
    <s v="HT1023"/>
    <s v="HT1022"/>
    <s v="Tue"/>
    <x v="5"/>
    <s v="HT #3A/3B"/>
    <d v="1899-12-30T17:45:00"/>
    <s v="U8 Coed"/>
    <s v="HT"/>
    <x v="24"/>
    <s v="At"/>
    <x v="3"/>
    <x v="23"/>
    <s v="KMSL"/>
    <s v="2 Team Coordination: U8 Goal Getters &amp; U12G Lightning Leopards"/>
  </r>
  <r>
    <n v="101"/>
    <x v="11"/>
    <s v="HT1037BR1001"/>
    <s v="HT1037"/>
    <s v="BR1001"/>
    <s v="Thu"/>
    <x v="6"/>
    <m/>
    <d v="1899-12-30T17:45:00"/>
    <s v="U12 Girls"/>
    <s v="HT"/>
    <x v="79"/>
    <s v="At"/>
    <x v="11"/>
    <x v="76"/>
    <s v="KMSL"/>
    <s v="2 Team Coordination: U8 Goal Getters &amp; U12G Lightning Leopards_x000a_2 Team Coordination: U8 HU Vipers &amp; U12G Lightning Leopards _x000a_2 Team Coordination: U12 BR Yellow &amp; U12 BR Blue, No Games 10/11-10/13, No Games 9/28, Home games on 9/14 picture day, have Brownsville girls play each other that day? "/>
  </r>
  <r>
    <n v="277"/>
    <x v="11"/>
    <s v="KW1088BR1003"/>
    <s v="KW1088"/>
    <s v="BR1003"/>
    <s v="Sat"/>
    <x v="7"/>
    <m/>
    <d v="1899-12-30T09:00:00"/>
    <s v="U12 Coed"/>
    <s v="KW"/>
    <x v="33"/>
    <s v="At"/>
    <x v="11"/>
    <x v="79"/>
    <s v="KMSL"/>
    <s v="2 Team Coordination: U12 BR &amp; U14 BR, No Games 9/28, Home games on 9/14 picture day, have Brownsville girls play each other that day? "/>
  </r>
  <r>
    <n v="88"/>
    <x v="11"/>
    <s v="RF1132BR1002"/>
    <s v="RF1132"/>
    <s v="BR1002"/>
    <s v="Sat"/>
    <x v="7"/>
    <m/>
    <d v="1899-12-30T08:00:00"/>
    <s v="U12 Girls"/>
    <s v="RF"/>
    <x v="77"/>
    <s v="At"/>
    <x v="11"/>
    <x v="78"/>
    <s v="KMSL"/>
    <s v="2 Team Coordination: U12 Red Foxes &amp; U12G Gunners, 2 Team Coordination: U12 Lightning &amp; U12G Gunners,  2 Team Coordination: U12 Comets &amp; U12G Gunners _x000a_2 Team Coordination: U12 BR Yellow &amp; U12 BR Blue, No Games 10/11-10/13, No Games 9/28, Home games on 9/14 picture day, have Brownsville girls play each other that day? "/>
  </r>
  <r>
    <n v="94"/>
    <x v="11"/>
    <s v="HU1050BR1001"/>
    <s v="HU1050"/>
    <s v="BR1001"/>
    <s v="Sat"/>
    <x v="7"/>
    <s v="Otto"/>
    <d v="1899-12-30T12:00:00"/>
    <s v="U12 Girls"/>
    <s v="HU"/>
    <x v="148"/>
    <s v="At"/>
    <x v="11"/>
    <x v="76"/>
    <s v="KMSL"/>
    <s v="2 Team Coordination: U10G Thunder &amp; U12G Avengers _x000a_2 Team Coordination: U12 BR Yellow &amp; U12 BR Blue, No Games 10/11-10/13, No Games 9/28, Home games on 9/14 picture day, have Brownsville girls play each other that day? "/>
  </r>
  <r>
    <n v="12"/>
    <x v="2"/>
    <s v="RL1109SL1157"/>
    <s v="RL1109"/>
    <s v="SL1157"/>
    <s v="Sat"/>
    <x v="7"/>
    <m/>
    <d v="1899-12-30T09:00:00"/>
    <s v="U14 Girls"/>
    <s v="RL"/>
    <x v="82"/>
    <s v="At"/>
    <x v="2"/>
    <x v="157"/>
    <s v="KMSL"/>
    <s v="2 Team Coordination: U14 Girls teams for Waubedonia &amp; Random Lake are sharing a coach and players. Need to avoid conflicts and account for travel time.  _x000a_9/27-9/28 AWAY games - Homecoming"/>
  </r>
  <r>
    <n v="13"/>
    <x v="6"/>
    <s v="HT1040JK1077"/>
    <s v="HT1040"/>
    <s v="JK1077"/>
    <s v="Sat"/>
    <x v="7"/>
    <m/>
    <m/>
    <s v="U14 Girls"/>
    <s v="HT"/>
    <x v="2"/>
    <s v="At"/>
    <x v="6"/>
    <x v="126"/>
    <s v="KMSL"/>
    <s v=" "/>
  </r>
  <r>
    <n v="14"/>
    <x v="0"/>
    <s v="WA1160KW1094"/>
    <s v="WA1160"/>
    <s v="KW1094"/>
    <s v="Sat"/>
    <x v="7"/>
    <m/>
    <d v="1899-12-30T12:00:00"/>
    <s v="U14 Girls"/>
    <s v="WA"/>
    <x v="149"/>
    <s v="At"/>
    <x v="0"/>
    <x v="1"/>
    <s v="KMSL"/>
    <s v="2 Team Coordination: U14 Girls teams for Waubedonia &amp; Random Lake are sharing a coach and players. Need to avoid conflicts and account for travel time.  _x000a_ "/>
  </r>
  <r>
    <n v="45"/>
    <x v="5"/>
    <s v="HT1029RF1128"/>
    <s v="HT1029"/>
    <s v="RF1128"/>
    <s v="Sat"/>
    <x v="7"/>
    <m/>
    <d v="1899-12-30T09:00:00"/>
    <s v="U10 Girls"/>
    <s v="HT"/>
    <x v="150"/>
    <s v="At"/>
    <x v="5"/>
    <x v="6"/>
    <s v="KMSL"/>
    <s v="2 Team Coordination: U9 Warriors &amp; U10G Wildcats _x000a_ "/>
  </r>
  <r>
    <n v="46"/>
    <x v="0"/>
    <s v="HU1048KW1087"/>
    <s v="HU1048"/>
    <s v="KW1087"/>
    <s v="Sat"/>
    <x v="7"/>
    <s v="Otto"/>
    <d v="1899-12-30T09:00:00"/>
    <s v="U10 Girls"/>
    <s v="HU"/>
    <x v="151"/>
    <s v="At"/>
    <x v="0"/>
    <x v="81"/>
    <s v="KMSL"/>
    <s v="2 Team Coordination: U10G Thunder &amp; U12G Avengers _x000a_ "/>
  </r>
  <r>
    <n v="47"/>
    <x v="6"/>
    <s v="SL1151JK1065"/>
    <s v="SL1151"/>
    <s v="JK1065"/>
    <s v="Sat"/>
    <x v="7"/>
    <m/>
    <d v="1899-12-30T13:30:00"/>
    <s v="U10 Girls"/>
    <s v="SL"/>
    <x v="6"/>
    <s v="At"/>
    <x v="6"/>
    <x v="127"/>
    <s v="KMSL"/>
    <s v="2 Team Coordination: U12 Union &amp; U10G Arsenal, 9/27-9/28 AWAY games - Homecoming _x000a_ "/>
  </r>
  <r>
    <n v="89"/>
    <x v="8"/>
    <s v="SL1153ER1013"/>
    <s v="SL1153"/>
    <s v="ER1013"/>
    <s v="Sat"/>
    <x v="7"/>
    <m/>
    <m/>
    <s v="U12 Girls"/>
    <s v="SL"/>
    <x v="84"/>
    <s v="At"/>
    <x v="8"/>
    <x v="82"/>
    <s v="KMSL"/>
    <s v="9/27-9/28 AWAY games - Homecoming _x000a_ "/>
  </r>
  <r>
    <n v="90"/>
    <x v="6"/>
    <s v="KW1091JK1073"/>
    <s v="KW1091"/>
    <s v="JK1073"/>
    <s v="Sat"/>
    <x v="7"/>
    <m/>
    <m/>
    <s v="U12 Girls"/>
    <s v="KW"/>
    <x v="10"/>
    <s v="At"/>
    <x v="6"/>
    <x v="84"/>
    <s v="KMSL"/>
    <s v=" "/>
  </r>
  <r>
    <n v="91"/>
    <x v="0"/>
    <s v="HT1036KW1090"/>
    <s v="HT1036"/>
    <s v="KW1090"/>
    <s v="Sat"/>
    <x v="7"/>
    <m/>
    <d v="1899-12-30T09:00:00"/>
    <s v="U12 Girls"/>
    <s v="HT"/>
    <x v="12"/>
    <s v="At"/>
    <x v="0"/>
    <x v="129"/>
    <s v="KMSL"/>
    <s v="No Game 10/11-10/13 - Uihlein _x000a_2 Team Coordination: U12G Phoenix &amp; U14 Comets"/>
  </r>
  <r>
    <n v="92"/>
    <x v="2"/>
    <s v="HT1038SL1154"/>
    <s v="HT1038"/>
    <s v="SL1154"/>
    <s v="Sat"/>
    <x v="7"/>
    <m/>
    <m/>
    <s v="U12 Girls"/>
    <s v="HT"/>
    <x v="152"/>
    <s v="At"/>
    <x v="2"/>
    <x v="12"/>
    <s v="KMSL"/>
    <s v="No Game 10/11-10/13 - Uihlein _x000a_9/27-9/28 AWAY games - Homecoming"/>
  </r>
  <r>
    <n v="93"/>
    <x v="3"/>
    <s v="SL1155HT1037"/>
    <s v="SL1155"/>
    <s v="HT1037"/>
    <s v="Sat"/>
    <x v="7"/>
    <s v="HT #7"/>
    <d v="1899-12-30T09:00:00"/>
    <s v="U12 Girls"/>
    <s v="SL"/>
    <x v="76"/>
    <s v="At"/>
    <x v="3"/>
    <x v="9"/>
    <s v="KMSL"/>
    <s v="2 Team Coordination: U12G Lady Owls &amp; U10G Tigers, 9/27-9/28 AWAY games - Homecoming _x000a_2 Team Coordination: U8 Goal Getters &amp; U12G Lightning Leopards_x000a_2 Team Coordination: U8 HU Vipers &amp; U12G Lightning Leopards"/>
  </r>
  <r>
    <n v="137"/>
    <x v="7"/>
    <s v="RF1115JU1078"/>
    <s v="RF1115"/>
    <s v="JU1078"/>
    <s v="Sat"/>
    <x v="7"/>
    <m/>
    <m/>
    <s v="U8 Coed"/>
    <s v="RF"/>
    <x v="16"/>
    <s v="At"/>
    <x v="7"/>
    <x v="15"/>
    <s v="KMSL"/>
    <s v=" "/>
  </r>
  <r>
    <n v="138"/>
    <x v="0"/>
    <s v="SL1142KW1100"/>
    <s v="SL1142"/>
    <s v="KW1100"/>
    <s v="Sat"/>
    <x v="7"/>
    <m/>
    <m/>
    <s v="U8 Coed"/>
    <s v="SL"/>
    <x v="87"/>
    <s v="At"/>
    <x v="0"/>
    <x v="86"/>
    <s v="KMSL"/>
    <s v="9/27-9/28 AWAY games - Homecoming _x000a_ "/>
  </r>
  <r>
    <n v="139"/>
    <x v="8"/>
    <s v="WB1162ER1008"/>
    <s v="WB1162"/>
    <s v="ER1008"/>
    <s v="Sat"/>
    <x v="7"/>
    <m/>
    <m/>
    <s v="U8 Coed"/>
    <s v="WB"/>
    <x v="14"/>
    <s v="At"/>
    <x v="8"/>
    <x v="88"/>
    <s v="KMSL"/>
    <s v=" "/>
  </r>
  <r>
    <n v="140"/>
    <x v="4"/>
    <s v="SL1135HU1043"/>
    <s v="SL1135"/>
    <s v="HU1043"/>
    <s v="Sat"/>
    <x v="7"/>
    <m/>
    <d v="1899-12-30T12:00:00"/>
    <s v="U8 Coed"/>
    <s v="SL"/>
    <x v="86"/>
    <s v="At"/>
    <x v="4"/>
    <x v="13"/>
    <s v="KMSL"/>
    <s v="2 Team Coordination: U10G Tigers &amp; U8 Asteroids, 9/27-9/28 AWAY games - Homecoming _x000a_2 Team Coordination: U8 HU Vipers &amp; U12G Lightening Leopards"/>
  </r>
  <r>
    <n v="141"/>
    <x v="3"/>
    <s v="JK1058HT1020"/>
    <s v="JK1058"/>
    <s v="HT1020"/>
    <s v="Sat"/>
    <x v="7"/>
    <m/>
    <m/>
    <s v="U8 Coed"/>
    <s v="JK"/>
    <x v="129"/>
    <s v="At"/>
    <x v="3"/>
    <x v="85"/>
    <s v="KMSL"/>
    <s v="No Game 10/11-10/13 - Uihlein"/>
  </r>
  <r>
    <n v="177"/>
    <x v="2"/>
    <s v="JU1079SL1136"/>
    <s v="JU1079"/>
    <s v="SL1136"/>
    <s v="Sat"/>
    <x v="7"/>
    <m/>
    <d v="1899-12-30T10:00:00"/>
    <s v="U8 Coed"/>
    <s v="JU"/>
    <x v="20"/>
    <s v="At"/>
    <x v="2"/>
    <x v="21"/>
    <s v="KMSL"/>
    <s v="2 Team Coordination: U8 Rage Purple &amp; U14 Rage; 2 Team Coordination: U8 &amp; U9 Rage _x000a_9/27-9/28 AWAY games - Homecoming"/>
  </r>
  <r>
    <n v="178"/>
    <x v="2"/>
    <s v="KW1101SL1140"/>
    <s v="KW1101"/>
    <s v="SL1140"/>
    <s v="Sat"/>
    <x v="7"/>
    <m/>
    <m/>
    <s v="U8 Coed"/>
    <s v="KW"/>
    <x v="91"/>
    <s v="At"/>
    <x v="2"/>
    <x v="92"/>
    <s v="KMSL"/>
    <s v="9/27-9/28 AWAY games - Homecoming"/>
  </r>
  <r>
    <n v="179"/>
    <x v="4"/>
    <s v="SL1141HU1044"/>
    <s v="SL1141"/>
    <s v="HU1044"/>
    <s v="Sat"/>
    <x v="7"/>
    <m/>
    <m/>
    <s v="U8 Coed"/>
    <s v="SL"/>
    <x v="93"/>
    <s v="At"/>
    <x v="4"/>
    <x v="89"/>
    <s v="KMSL"/>
    <s v="9/27-9/28 AWAY games - Homecoming _x000a_ "/>
  </r>
  <r>
    <n v="180"/>
    <x v="5"/>
    <s v="HT1021RF1116"/>
    <s v="HT1021"/>
    <s v="RF1116"/>
    <s v="Sat"/>
    <x v="7"/>
    <m/>
    <m/>
    <s v="U8 Coed"/>
    <s v="HT"/>
    <x v="18"/>
    <s v="At"/>
    <x v="5"/>
    <x v="91"/>
    <s v="KMSL"/>
    <s v=" "/>
  </r>
  <r>
    <n v="181"/>
    <x v="3"/>
    <s v="JK1059HT1025"/>
    <s v="JK1059"/>
    <s v="HT1025"/>
    <s v="Sat"/>
    <x v="7"/>
    <m/>
    <m/>
    <s v="U8 Coed"/>
    <s v="JK"/>
    <x v="90"/>
    <s v="At"/>
    <x v="3"/>
    <x v="18"/>
    <s v="KMSL"/>
    <s v=" "/>
  </r>
  <r>
    <n v="213"/>
    <x v="0"/>
    <s v="HT1022KW1103"/>
    <s v="HT1022"/>
    <s v="KW1103"/>
    <s v="Sat"/>
    <x v="7"/>
    <m/>
    <d v="1899-12-30T12:00:00"/>
    <s v="U8 Coed"/>
    <s v="HT"/>
    <x v="153"/>
    <s v="At"/>
    <x v="0"/>
    <x v="26"/>
    <s v="KMSL"/>
    <s v="2 Team Coordination: U8 Goal Getters &amp; U12G Lightning Leopards _x000a_ "/>
  </r>
  <r>
    <n v="214"/>
    <x v="0"/>
    <s v="HT1023KW1102"/>
    <s v="HT1023"/>
    <s v="KW1102"/>
    <s v="Sat"/>
    <x v="7"/>
    <m/>
    <m/>
    <s v="U8 Coed"/>
    <s v="HT"/>
    <x v="24"/>
    <s v="At"/>
    <x v="0"/>
    <x v="95"/>
    <s v="KMSL"/>
    <s v=" "/>
  </r>
  <r>
    <n v="215"/>
    <x v="2"/>
    <s v="JK1060SL1137"/>
    <s v="JK1060"/>
    <s v="SL1137"/>
    <s v="Sat"/>
    <x v="7"/>
    <m/>
    <m/>
    <s v="U8 Coed"/>
    <s v="JK"/>
    <x v="23"/>
    <s v="At"/>
    <x v="2"/>
    <x v="132"/>
    <s v="KMSL"/>
    <s v="9/27-9/28 AWAY games - Homecoming"/>
  </r>
  <r>
    <n v="216"/>
    <x v="5"/>
    <s v="JK1061RF1117"/>
    <s v="JK1061"/>
    <s v="RF1117"/>
    <s v="Sat"/>
    <x v="7"/>
    <m/>
    <m/>
    <s v="U8 Coed"/>
    <s v="JK"/>
    <x v="94"/>
    <s v="At"/>
    <x v="5"/>
    <x v="25"/>
    <s v="KMSL"/>
    <s v=" "/>
  </r>
  <r>
    <n v="245"/>
    <x v="5"/>
    <s v="HT1024RF1119"/>
    <s v="HT1024"/>
    <s v="RF1119"/>
    <s v="Sat"/>
    <x v="7"/>
    <m/>
    <m/>
    <s v="U8 Coed"/>
    <s v="HT"/>
    <x v="27"/>
    <s v="At"/>
    <x v="5"/>
    <x v="30"/>
    <s v="KMSL"/>
    <s v=" "/>
  </r>
  <r>
    <n v="246"/>
    <x v="5"/>
    <s v="HU1045RF1118"/>
    <s v="HU1045"/>
    <s v="RF1118"/>
    <s v="Sat"/>
    <x v="7"/>
    <s v="Otto"/>
    <d v="1899-12-30T09:00:00"/>
    <s v="U8 Coed"/>
    <s v="HU"/>
    <x v="131"/>
    <s v="At"/>
    <x v="5"/>
    <x v="97"/>
    <s v="KMSL"/>
    <s v="2 Team Coordination: U8 Lightning &amp; U14 Renegades _x000a_ "/>
  </r>
  <r>
    <n v="247"/>
    <x v="2"/>
    <s v="JK1062SL1139"/>
    <s v="JK1062"/>
    <s v="SL1139"/>
    <s v="Sat"/>
    <x v="7"/>
    <m/>
    <d v="1899-12-30T11:00:00"/>
    <s v="U8 Coed"/>
    <s v="JK"/>
    <x v="96"/>
    <s v="At"/>
    <x v="2"/>
    <x v="133"/>
    <s v="KMSL"/>
    <s v="2 Team Coordination: U7 Cheetahs &amp; U9 Adrenaline _x000a_9/27-9/28 AWAY games - Homecoming"/>
  </r>
  <r>
    <n v="248"/>
    <x v="2"/>
    <s v="KW1104SL1138"/>
    <s v="KW1104"/>
    <s v="SL1138"/>
    <s v="Sat"/>
    <x v="7"/>
    <m/>
    <m/>
    <s v="U8 Coed"/>
    <s v="KW"/>
    <x v="28"/>
    <s v="At"/>
    <x v="2"/>
    <x v="29"/>
    <s v="KMSL"/>
    <s v="9/27-9/28 AWAY games - Homecoming"/>
  </r>
  <r>
    <n v="278"/>
    <x v="8"/>
    <s v="JU1082ER1012"/>
    <s v="JU1082"/>
    <s v="ER1012"/>
    <s v="Sat"/>
    <x v="7"/>
    <m/>
    <m/>
    <s v="U12 Coed"/>
    <s v="JU"/>
    <x v="98"/>
    <s v="At"/>
    <x v="8"/>
    <x v="80"/>
    <s v="KMSL"/>
    <s v=" "/>
  </r>
  <r>
    <n v="279"/>
    <x v="3"/>
    <s v="SL1152HT1034"/>
    <s v="SL1152"/>
    <s v="HT1034"/>
    <s v="Sat"/>
    <x v="7"/>
    <s v="HT #7"/>
    <d v="1899-12-30T10:30:00"/>
    <s v="U12 Coed"/>
    <s v="SL"/>
    <x v="133"/>
    <s v="At"/>
    <x v="3"/>
    <x v="7"/>
    <s v="KMSL"/>
    <s v="2 Team Coordination: U12 Union &amp; U10G Arsenal, 9/27-9/28 AWAY games - Homecoming _x000a_2 Team Coordination: U12 Cobras &amp; U7 Spicey Meatballs, No Game 10/11-10/13 - Uihlein"/>
  </r>
  <r>
    <n v="280"/>
    <x v="6"/>
    <s v="RF1129JK1070"/>
    <s v="RF1129"/>
    <s v="JK1070"/>
    <s v="Sat"/>
    <x v="7"/>
    <m/>
    <d v="1899-12-30T10:30:00"/>
    <s v="U12 Coed"/>
    <s v="RF"/>
    <x v="32"/>
    <s v="At"/>
    <x v="6"/>
    <x v="31"/>
    <s v="KMSL"/>
    <s v="2 Team Coordination: U12 Comets &amp; U12G Gunners _x000a_ "/>
  </r>
  <r>
    <n v="309"/>
    <x v="0"/>
    <s v="HT1033KW1089"/>
    <s v="HT1033"/>
    <s v="KW1089"/>
    <s v="Sat"/>
    <x v="7"/>
    <m/>
    <m/>
    <s v="U12 Coed"/>
    <s v="HT"/>
    <x v="154"/>
    <s v="At"/>
    <x v="0"/>
    <x v="37"/>
    <s v="KMSL"/>
    <s v="No Game 10/11-10/13 - Uihlein _x000a_ "/>
  </r>
  <r>
    <n v="310"/>
    <x v="6"/>
    <s v="HT1035JK1072"/>
    <s v="HT1035"/>
    <s v="JK1072"/>
    <s v="Sat"/>
    <x v="7"/>
    <m/>
    <m/>
    <s v="U12 Coed"/>
    <s v="HT"/>
    <x v="99"/>
    <s v="At"/>
    <x v="6"/>
    <x v="100"/>
    <s v="KMSL"/>
    <s v="No Game 10/11-10/13 - Uihlein _x000a_ "/>
  </r>
  <r>
    <n v="311"/>
    <x v="5"/>
    <s v="HU1049RF1131"/>
    <s v="HU1049"/>
    <s v="RF1131"/>
    <s v="Sat"/>
    <x v="7"/>
    <s v="Otto"/>
    <d v="1899-12-30T10:30:00"/>
    <s v="U12 Coed"/>
    <s v="HU"/>
    <x v="34"/>
    <s v="At"/>
    <x v="5"/>
    <x v="135"/>
    <s v="KMSL"/>
    <s v="2 Team Coordination: U12 Cougars &amp; U14 Renegades _x000a_2 Team Coordination: U9 Gladiators &amp; U12 Red Foxes"/>
  </r>
  <r>
    <n v="312"/>
    <x v="6"/>
    <s v="RF1130JK1071"/>
    <s v="RF1130"/>
    <s v="JK1071"/>
    <s v="Sat"/>
    <x v="7"/>
    <m/>
    <d v="1899-12-30T12:00:00"/>
    <s v="U12 Coed"/>
    <s v="RF"/>
    <x v="134"/>
    <s v="At"/>
    <x v="6"/>
    <x v="151"/>
    <s v="KMSL"/>
    <s v="2 Team Coordination: U12 Lightning &amp; U12G Gunners _x000a_ "/>
  </r>
  <r>
    <n v="349"/>
    <x v="7"/>
    <s v="JK1074JU1083"/>
    <s v="JK1074"/>
    <s v="JU1083"/>
    <s v="Sat"/>
    <x v="7"/>
    <m/>
    <d v="1899-12-30T12:00:00"/>
    <s v="U14 Coed"/>
    <s v="JK"/>
    <x v="101"/>
    <s v="At"/>
    <x v="7"/>
    <x v="38"/>
    <s v="KMSL"/>
    <s v="2 Team Coordination: U7 Panthers &amp; U14 Panthers _x000a_2 Team Coordination: U8 Rage Purple &amp; U14 Rage"/>
  </r>
  <r>
    <n v="351"/>
    <x v="5"/>
    <s v="HU1051RF1133"/>
    <s v="HU1051"/>
    <s v="RF1133"/>
    <s v="Sat"/>
    <x v="7"/>
    <s v="Otto"/>
    <d v="1899-12-30T12:00:00"/>
    <s v="U14 Coed"/>
    <s v="HU"/>
    <x v="41"/>
    <s v="At"/>
    <x v="5"/>
    <x v="136"/>
    <s v="KMSL"/>
    <s v="2 Team Coordination: U12 Cougars &amp; U14 Renegades; 2 Team Coordination: U8 Lightning &amp; U14 Renegades _x000a_ "/>
  </r>
  <r>
    <n v="353"/>
    <x v="5"/>
    <s v="KW1092RF1134"/>
    <s v="KW1092"/>
    <s v="RF1134"/>
    <s v="Sat"/>
    <x v="7"/>
    <m/>
    <d v="1899-12-30T12:00:00"/>
    <s v="U14 Coed"/>
    <s v="KW"/>
    <x v="135"/>
    <s v="At"/>
    <x v="5"/>
    <x v="137"/>
    <s v="KMSL"/>
    <s v="2 Team Coordination: U12G Phoenix &amp; U14 Comets _x000a_ "/>
  </r>
  <r>
    <n v="354"/>
    <x v="2"/>
    <s v="ER1014SL1156"/>
    <s v="ER1014"/>
    <s v="SL1156"/>
    <s v="Sat"/>
    <x v="7"/>
    <m/>
    <m/>
    <s v="U14 Coed"/>
    <s v="ER"/>
    <x v="39"/>
    <s v="At"/>
    <x v="2"/>
    <x v="42"/>
    <s v="KMSL"/>
    <s v="9/27-9/28 AWAY games - Homecoming"/>
  </r>
  <r>
    <n v="397"/>
    <x v="0"/>
    <s v="JU1080KW1108"/>
    <s v="JU1080"/>
    <s v="KW1108"/>
    <s v="Sat"/>
    <x v="7"/>
    <m/>
    <m/>
    <s v="U9 Coed"/>
    <s v="JU"/>
    <x v="104"/>
    <s v="At"/>
    <x v="0"/>
    <x v="44"/>
    <s v="KMSL"/>
    <s v="2 Team Coordination: U8 JU Rage &amp; U9 JU Rage _x000a_ "/>
  </r>
  <r>
    <n v="398"/>
    <x v="9"/>
    <s v="ER1010WB1163"/>
    <s v="ER1010"/>
    <s v="WB1163"/>
    <s v="Sat"/>
    <x v="7"/>
    <m/>
    <m/>
    <s v="U9 Coed"/>
    <s v="ER"/>
    <x v="107"/>
    <s v="At"/>
    <x v="9"/>
    <x v="107"/>
    <s v="KMSL"/>
    <s v=" "/>
  </r>
  <r>
    <n v="399"/>
    <x v="3"/>
    <s v="JK1064HT1027"/>
    <s v="JK1064"/>
    <s v="HT1027"/>
    <s v="Sat"/>
    <x v="7"/>
    <m/>
    <m/>
    <s v="U9 Coed"/>
    <s v="JK"/>
    <x v="47"/>
    <s v="At"/>
    <x v="3"/>
    <x v="138"/>
    <s v="KMSL"/>
    <s v=" "/>
  </r>
  <r>
    <n v="400"/>
    <x v="3"/>
    <s v="KW1107HT1028"/>
    <s v="KW1107"/>
    <s v="HT1028"/>
    <s v="Sat"/>
    <x v="7"/>
    <m/>
    <m/>
    <s v="U9 Coed"/>
    <s v="KW"/>
    <x v="105"/>
    <s v="At"/>
    <x v="3"/>
    <x v="105"/>
    <s v="KMSL"/>
    <s v="2 Team Coordination: U9 Tigers &amp; U7 Wolves"/>
  </r>
  <r>
    <n v="401"/>
    <x v="5"/>
    <s v="SL1145RF1122"/>
    <s v="SL1145"/>
    <s v="RF1122"/>
    <s v="Sat"/>
    <x v="7"/>
    <m/>
    <d v="1899-12-30T12:00:00"/>
    <s v="U9 Coed"/>
    <s v="SL"/>
    <x v="46"/>
    <s v="At"/>
    <x v="5"/>
    <x v="47"/>
    <s v="KMSL"/>
    <s v="9/27-9/28 AWAY games - Homecoming _x000a_2 Team Coordination: U9 Gladiators &amp; U12 Red Foxes"/>
  </r>
  <r>
    <n v="402"/>
    <x v="2"/>
    <s v="RF1123SL1146"/>
    <s v="RF1123"/>
    <s v="SL1146"/>
    <s v="Sat"/>
    <x v="7"/>
    <m/>
    <d v="1899-12-30T09:00:00"/>
    <s v="U9 Coed"/>
    <s v="RF"/>
    <x v="45"/>
    <s v="At"/>
    <x v="2"/>
    <x v="48"/>
    <s v="KMSL"/>
    <s v="2 Team Coordination: U7 Hawks &amp; U9 Timberwolves _x000a_9/27-9/28 AWAY games - Homecoming"/>
  </r>
  <r>
    <n v="441"/>
    <x v="5"/>
    <s v="KW1105RF1121"/>
    <s v="KW1105"/>
    <s v="RF1121"/>
    <s v="Sat"/>
    <x v="7"/>
    <m/>
    <m/>
    <s v="U9 Coed"/>
    <s v="KW"/>
    <x v="51"/>
    <s v="At"/>
    <x v="5"/>
    <x v="52"/>
    <s v="KMSL"/>
    <s v=" "/>
  </r>
  <r>
    <n v="442"/>
    <x v="2"/>
    <s v="KW1106SL1143"/>
    <s v="KW1106"/>
    <s v="SL1143"/>
    <s v="Sat"/>
    <x v="7"/>
    <m/>
    <m/>
    <s v="U9 Coed"/>
    <s v="KW"/>
    <x v="110"/>
    <s v="At"/>
    <x v="2"/>
    <x v="111"/>
    <s v="KMSL"/>
    <s v="9/27-9/28 AWAY games - Homecoming"/>
  </r>
  <r>
    <n v="443"/>
    <x v="8"/>
    <s v="SL1144ER1009"/>
    <s v="SL1144"/>
    <s v="ER1009"/>
    <s v="Sat"/>
    <x v="7"/>
    <m/>
    <d v="1899-12-30T10:30:00"/>
    <s v="U9 Coed"/>
    <s v="SL"/>
    <x v="112"/>
    <s v="At"/>
    <x v="8"/>
    <x v="108"/>
    <s v="KMSL"/>
    <s v="9/27-9/28 AWAY games - Homecoming _x000a_2 Team Coordination: U7 Emeralds &amp; U9 Cyclones"/>
  </r>
  <r>
    <n v="444"/>
    <x v="5"/>
    <s v="HU1046RF1120"/>
    <s v="HU1046"/>
    <s v="RF1120"/>
    <s v="Sat"/>
    <x v="7"/>
    <m/>
    <m/>
    <s v="U9 Coed"/>
    <s v="HU"/>
    <x v="49"/>
    <s v="At"/>
    <x v="5"/>
    <x v="110"/>
    <s v="KMSL"/>
    <s v=" "/>
  </r>
  <r>
    <n v="445"/>
    <x v="3"/>
    <s v="JK1063HT1026"/>
    <s v="JK1063"/>
    <s v="HT1026"/>
    <s v="Sat"/>
    <x v="7"/>
    <m/>
    <d v="1899-12-30T12:00:00"/>
    <s v="U9 Coed"/>
    <s v="JK"/>
    <x v="109"/>
    <s v="At"/>
    <x v="3"/>
    <x v="49"/>
    <s v="KMSL"/>
    <s v="2 Team Coordination: U9 Warriors &amp; U10G Wildcats, No Game 10/11-10/13 - Uihlein"/>
  </r>
  <r>
    <n v="485"/>
    <x v="9"/>
    <s v="JK1053WB1161"/>
    <s v="JK1053"/>
    <s v="WB1161"/>
    <s v="Sat"/>
    <x v="7"/>
    <m/>
    <m/>
    <s v="U7 Coed"/>
    <s v="JK"/>
    <x v="138"/>
    <s v="At"/>
    <x v="9"/>
    <x v="58"/>
    <s v="KMSL"/>
    <s v=" "/>
  </r>
  <r>
    <n v="486"/>
    <x v="5"/>
    <s v="KW1096RF1112"/>
    <s v="KW1096"/>
    <s v="RF1112"/>
    <s v="Sat"/>
    <x v="7"/>
    <m/>
    <d v="1899-12-30T12:00:00"/>
    <s v="U7 Coed"/>
    <s v="KW"/>
    <x v="155"/>
    <s v="At"/>
    <x v="5"/>
    <x v="115"/>
    <s v="KMSL"/>
    <s v="2 Team Coordination: U10 Rays &amp; U7 Blazers _x000a_ "/>
  </r>
  <r>
    <n v="487"/>
    <x v="8"/>
    <s v="HT1016ER1006"/>
    <s v="HT1016"/>
    <s v="ER1006"/>
    <s v="Sat"/>
    <x v="7"/>
    <m/>
    <d v="1899-12-30T09:00:00"/>
    <s v="U7 Coed"/>
    <s v="HT"/>
    <x v="137"/>
    <s v="At"/>
    <x v="8"/>
    <x v="140"/>
    <s v="KMSL"/>
    <s v="2 Team Coordination: U7 Emeralds &amp; U9 Cyclones"/>
  </r>
  <r>
    <n v="488"/>
    <x v="6"/>
    <s v="HT1015JK1052"/>
    <s v="HT1015"/>
    <s v="JK1052"/>
    <s v="Sat"/>
    <x v="7"/>
    <m/>
    <d v="1899-12-30T08:00:00"/>
    <s v="U7 Coed"/>
    <s v="HT"/>
    <x v="55"/>
    <s v="At"/>
    <x v="6"/>
    <x v="141"/>
    <s v="KMSL"/>
    <s v="2 Team Coordination: U12 Cobras &amp; U7 Spicey Meatballs _x000a_2 Team Coordination: U7 Cheetahs &amp; U9 Adrenaline"/>
  </r>
  <r>
    <n v="489"/>
    <x v="0"/>
    <s v="RF1110KW1095"/>
    <s v="RF1110"/>
    <s v="KW1095"/>
    <s v="Sat"/>
    <x v="7"/>
    <m/>
    <d v="1899-12-30T12:00:00"/>
    <s v="U7 Coed"/>
    <s v="RF"/>
    <x v="114"/>
    <s v="At"/>
    <x v="0"/>
    <x v="152"/>
    <s v="KMSL"/>
    <s v="2 Team Coordination: U7 Hawks &amp; U9 Timberwolves _x000a_ "/>
  </r>
  <r>
    <n v="490"/>
    <x v="8"/>
    <s v="RF1111ER1005"/>
    <s v="RF1111"/>
    <s v="ER1005"/>
    <s v="Sat"/>
    <x v="7"/>
    <m/>
    <d v="1899-12-30T09:00:00"/>
    <s v="U7 Coed"/>
    <s v="RF"/>
    <x v="147"/>
    <s v="At"/>
    <x v="8"/>
    <x v="142"/>
    <s v="KMSL"/>
    <s v="2 Team Coordination: U7 Lightning &amp; U10 Storm _x000a_ "/>
  </r>
  <r>
    <n v="542"/>
    <x v="6"/>
    <s v="HT1018JK1054"/>
    <s v="HT1018"/>
    <s v="JK1054"/>
    <s v="Sat"/>
    <x v="7"/>
    <m/>
    <m/>
    <s v="U7 Coed"/>
    <s v="HT"/>
    <x v="115"/>
    <s v="At"/>
    <x v="6"/>
    <x v="116"/>
    <s v="KMSL"/>
    <s v=" "/>
  </r>
  <r>
    <n v="543"/>
    <x v="6"/>
    <s v="KW1097JK1056"/>
    <s v="KW1097"/>
    <s v="JK1056"/>
    <s v="Sat"/>
    <x v="7"/>
    <m/>
    <m/>
    <s v="U7 Coed"/>
    <s v="KW"/>
    <x v="156"/>
    <s v="At"/>
    <x v="6"/>
    <x v="64"/>
    <s v="KMSL"/>
    <s v=" "/>
  </r>
  <r>
    <n v="544"/>
    <x v="0"/>
    <s v="JK1057KW1098"/>
    <s v="JK1057"/>
    <s v="KW1098"/>
    <s v="Sat"/>
    <x v="7"/>
    <m/>
    <d v="1899-12-30T09:00:00"/>
    <s v="U7 Coed"/>
    <s v="JK"/>
    <x v="142"/>
    <s v="At"/>
    <x v="0"/>
    <x v="153"/>
    <s v="KMSL"/>
    <s v="2 Team Coordination: U7 Panthers &amp; U14 Panthers _x000a_ "/>
  </r>
  <r>
    <n v="545"/>
    <x v="6"/>
    <s v="KW1099JK1055"/>
    <s v="KW1099"/>
    <s v="JK1055"/>
    <s v="Sat"/>
    <x v="7"/>
    <m/>
    <m/>
    <s v="U7 Coed"/>
    <s v="KW"/>
    <x v="116"/>
    <s v="At"/>
    <x v="6"/>
    <x v="158"/>
    <s v="KMSL"/>
    <s v=" "/>
  </r>
  <r>
    <n v="546"/>
    <x v="8"/>
    <s v="HU1042ER1007"/>
    <s v="HU1042"/>
    <s v="ER1007"/>
    <s v="Sat"/>
    <x v="7"/>
    <m/>
    <m/>
    <s v="U7 Coed"/>
    <s v="HU"/>
    <x v="62"/>
    <s v="At"/>
    <x v="8"/>
    <x v="154"/>
    <s v="KMSL"/>
    <s v=" "/>
  </r>
  <r>
    <n v="547"/>
    <x v="5"/>
    <s v="RF1113RF1114"/>
    <s v="RF1113"/>
    <s v="RF1114"/>
    <s v="Sat"/>
    <x v="7"/>
    <m/>
    <m/>
    <s v="U7 Coed"/>
    <s v="RF"/>
    <x v="64"/>
    <s v="At"/>
    <x v="5"/>
    <x v="117"/>
    <s v="KMSL"/>
    <s v=" "/>
  </r>
  <r>
    <n v="585"/>
    <x v="2"/>
    <s v="JU1081SL1147"/>
    <s v="JU1081"/>
    <s v="SL1147"/>
    <s v="Sat"/>
    <x v="7"/>
    <m/>
    <m/>
    <s v="U10 Coed"/>
    <s v="JU"/>
    <x v="69"/>
    <s v="At"/>
    <x v="2"/>
    <x v="70"/>
    <s v="KMSL"/>
    <s v="2 Team Coordination: U8 &amp; U9 Rage _x000a_9/27-9/28 AWAY games - Homecoming"/>
  </r>
  <r>
    <n v="586"/>
    <x v="2"/>
    <s v="KW1084SL1148"/>
    <s v="KW1084"/>
    <s v="SL1148"/>
    <s v="Sat"/>
    <x v="7"/>
    <m/>
    <m/>
    <s v="U10 Coed"/>
    <s v="KW"/>
    <x v="119"/>
    <s v="At"/>
    <x v="2"/>
    <x v="121"/>
    <s v="KMSL"/>
    <s v="9/27-9/28 AWAY games - Homecoming"/>
  </r>
  <r>
    <n v="587"/>
    <x v="0"/>
    <s v="ER1011KW1085"/>
    <s v="ER1011"/>
    <s v="KW1085"/>
    <s v="Sat"/>
    <x v="7"/>
    <m/>
    <d v="1899-12-30T09:00:00"/>
    <s v="U10 Coed"/>
    <s v="ER"/>
    <x v="67"/>
    <s v="At"/>
    <x v="0"/>
    <x v="120"/>
    <s v="KMSL"/>
    <s v="2 Team Coordination: U10 Rays &amp; U7 Blazers"/>
  </r>
  <r>
    <n v="588"/>
    <x v="3"/>
    <s v="JK1067HT1030"/>
    <s v="JK1067"/>
    <s v="HT1030"/>
    <s v="Sat"/>
    <x v="7"/>
    <m/>
    <m/>
    <s v="U10 Coed"/>
    <s v="JK"/>
    <x v="118"/>
    <s v="At"/>
    <x v="3"/>
    <x v="67"/>
    <s v="KMSL"/>
    <s v=" "/>
  </r>
  <r>
    <n v="625"/>
    <x v="5"/>
    <s v="KW1086RF1127"/>
    <s v="KW1086"/>
    <s v="RF1127"/>
    <s v="Sat"/>
    <x v="7"/>
    <m/>
    <m/>
    <s v="U10 Coed"/>
    <s v="KW"/>
    <x v="143"/>
    <s v="At"/>
    <x v="5"/>
    <x v="145"/>
    <s v="KMSL"/>
    <s v="2 Team Coordination: U10 Stars &amp; U14G Rebels _x000a_ "/>
  </r>
  <r>
    <n v="626"/>
    <x v="2"/>
    <s v="RF1125SL1149"/>
    <s v="RF1125"/>
    <s v="SL1149"/>
    <s v="Sat"/>
    <x v="7"/>
    <m/>
    <d v="1899-12-30T13:30:00"/>
    <s v="U10 Coed"/>
    <s v="RF"/>
    <x v="122"/>
    <s v="At"/>
    <x v="2"/>
    <x v="74"/>
    <s v="KMSL"/>
    <s v="2 Team Coordination: U7 Lightning &amp; U10 Storm _x000a_9/27-9/28 AWAY games - Homecoming"/>
  </r>
  <r>
    <n v="627"/>
    <x v="6"/>
    <s v="WCHSA1158JK1068"/>
    <s v="WCHSA1158"/>
    <s v="JK1068"/>
    <s v="Sat"/>
    <x v="7"/>
    <m/>
    <m/>
    <s v="U10 Coed"/>
    <s v="WCHSA"/>
    <x v="123"/>
    <s v="At"/>
    <x v="6"/>
    <x v="122"/>
    <s v="KMSL"/>
    <s v=" "/>
  </r>
  <r>
    <n v="628"/>
    <x v="5"/>
    <s v="HT1031RF1126"/>
    <s v="HT1031"/>
    <s v="RF1126"/>
    <s v="Sat"/>
    <x v="7"/>
    <m/>
    <m/>
    <s v="U10 Coed"/>
    <s v="HT"/>
    <x v="72"/>
    <s v="At"/>
    <x v="5"/>
    <x v="123"/>
    <s v="KMSL"/>
    <s v=" "/>
  </r>
  <r>
    <n v="629"/>
    <x v="3"/>
    <s v="JK1069HT1032"/>
    <s v="JK1069"/>
    <s v="HT1032"/>
    <s v="Sat"/>
    <x v="7"/>
    <m/>
    <m/>
    <s v="U10 Coed"/>
    <s v="JK"/>
    <x v="121"/>
    <s v="At"/>
    <x v="3"/>
    <x v="156"/>
    <s v="KMSL"/>
    <s v="No Game 10/11-10/13 - Uihlein"/>
  </r>
  <r>
    <n v="350"/>
    <x v="1"/>
    <s v="BR1004WA1159"/>
    <s v="BR1004"/>
    <s v="WA1159"/>
    <s v="Sat"/>
    <x v="7"/>
    <m/>
    <d v="1899-12-30T12:00:00"/>
    <s v="U14 Coed"/>
    <s v="BR"/>
    <x v="125"/>
    <s v="At"/>
    <x v="1"/>
    <x v="103"/>
    <s v="KMSL"/>
    <s v="2 Team Coordination: U12 BR &amp; U14 BR, No Games 9/28, Home games on 9/14 picture day, have Brownsville girls play each other that day?  _x000a_ "/>
  </r>
  <r>
    <n v="281"/>
    <x v="11"/>
    <s v="RF1129BR1003"/>
    <s v="RF1129"/>
    <s v="BR1003"/>
    <s v="Sat"/>
    <x v="8"/>
    <m/>
    <d v="1899-12-30T12:00:00"/>
    <s v="U12 Coed"/>
    <s v="RF"/>
    <x v="32"/>
    <s v="At"/>
    <x v="11"/>
    <x v="79"/>
    <s v="KMSL"/>
    <s v="2 Team Coordination: U12 Comets &amp; U12G Gunners _x000a_2 Team Coordination: U12 BR &amp; U14 BR, No Games 9/28, Home games on 9/14 picture day, have Brownsville girls play each other that day? "/>
  </r>
  <r>
    <n v="15"/>
    <x v="2"/>
    <s v="WA1160SL1157"/>
    <s v="WA1160"/>
    <s v="SL1157"/>
    <s v="Sat"/>
    <x v="8"/>
    <m/>
    <d v="1899-12-30T09:00:00"/>
    <s v="U14 Girls"/>
    <s v="WA"/>
    <x v="149"/>
    <s v="At"/>
    <x v="2"/>
    <x v="157"/>
    <s v="KMSL"/>
    <s v="2 Team Coordination: U14 Girls teams for Waubedonia &amp; Random Lake are sharing a coach and players. Need to avoid conflicts and account for travel time.  _x000a_9/27-9/28 AWAY games - Homecoming"/>
  </r>
  <r>
    <n v="16"/>
    <x v="0"/>
    <s v="HT1040KW1093"/>
    <s v="HT1040"/>
    <s v="KW1093"/>
    <s v="Sat"/>
    <x v="8"/>
    <m/>
    <d v="1899-12-30T09:00:00"/>
    <s v="U14 Girls"/>
    <s v="HT"/>
    <x v="2"/>
    <s v="At"/>
    <x v="0"/>
    <x v="0"/>
    <s v="KMSL"/>
    <s v="2 Team Coordination: U10 Stars &amp; U14G Rebels"/>
  </r>
  <r>
    <n v="17"/>
    <x v="12"/>
    <s v="KW1094RL1109"/>
    <s v="KW1094"/>
    <s v="RL1109"/>
    <s v="Sat"/>
    <x v="8"/>
    <m/>
    <d v="1899-12-30T13:00:00"/>
    <s v="U14 Girls"/>
    <s v="KW"/>
    <x v="157"/>
    <s v="At"/>
    <x v="12"/>
    <x v="147"/>
    <s v="KMSL"/>
    <s v="2 Team Coordination: U14 Girls teams for Waubedonia &amp; Random Lake are sharing a coach and players. Need to avoid conflicts and account for travel time. "/>
  </r>
  <r>
    <n v="49"/>
    <x v="2"/>
    <s v="HT1029SL1150"/>
    <s v="HT1029"/>
    <s v="SL1150"/>
    <s v="Sat"/>
    <x v="8"/>
    <m/>
    <d v="1899-12-30T09:00:00"/>
    <s v="U10 Girls"/>
    <s v="HT"/>
    <x v="150"/>
    <s v="At"/>
    <x v="2"/>
    <x v="3"/>
    <s v="KMSL"/>
    <s v="2 Team Coordination: U9 Warriors &amp; U10G Wildcats _x000a_2 Team Coordination: U12G Lady Owls &amp; U10G Tigers; 2 Team Coordination: U10G Tigers &amp; U8 Asteroids, 9/27-9/28 AWAY games - Homecoming"/>
  </r>
  <r>
    <n v="50"/>
    <x v="2"/>
    <s v="HU1048SL1151"/>
    <s v="HU1048"/>
    <s v="SL1151"/>
    <s v="Sat"/>
    <x v="8"/>
    <s v="Otto"/>
    <d v="1899-12-30T09:00:00"/>
    <s v="U10 Girls"/>
    <s v="HU"/>
    <x v="151"/>
    <s v="At"/>
    <x v="2"/>
    <x v="159"/>
    <s v="KMSL"/>
    <s v="2 Team Coordination: U10G Thunder &amp; U12G Avengers _x000a_2 Team Coordination: U12 Union &amp; U10G Arsenal, 9/27-9/28 AWAY games - Homecoming"/>
  </r>
  <r>
    <n v="51"/>
    <x v="0"/>
    <s v="JK1065KW1087"/>
    <s v="JK1065"/>
    <s v="KW1087"/>
    <s v="Sat"/>
    <x v="8"/>
    <m/>
    <m/>
    <s v="U10 Girls"/>
    <s v="JK"/>
    <x v="4"/>
    <s v="At"/>
    <x v="0"/>
    <x v="81"/>
    <s v="KMSL"/>
    <s v=" "/>
  </r>
  <r>
    <n v="52"/>
    <x v="6"/>
    <s v="RF1128JK1066"/>
    <s v="RF1128"/>
    <s v="JK1066"/>
    <s v="Sat"/>
    <x v="8"/>
    <m/>
    <m/>
    <s v="U10 Girls"/>
    <s v="RF"/>
    <x v="127"/>
    <s v="At"/>
    <x v="6"/>
    <x v="148"/>
    <s v="KMSL"/>
    <s v=" "/>
  </r>
  <r>
    <n v="97"/>
    <x v="6"/>
    <s v="ER1013JK1073"/>
    <s v="ER1013"/>
    <s v="JK1073"/>
    <s v="Sat"/>
    <x v="8"/>
    <m/>
    <m/>
    <s v="U12 Girls"/>
    <s v="ER"/>
    <x v="8"/>
    <s v="At"/>
    <x v="6"/>
    <x v="84"/>
    <s v="KMSL"/>
    <s v=" "/>
  </r>
  <r>
    <n v="98"/>
    <x v="5"/>
    <s v="KW1090RF1132"/>
    <s v="KW1090"/>
    <s v="RF1132"/>
    <s v="Sat"/>
    <x v="8"/>
    <m/>
    <d v="1899-12-30T09:00:00"/>
    <s v="U12 Girls"/>
    <s v="KW"/>
    <x v="9"/>
    <s v="At"/>
    <x v="5"/>
    <x v="83"/>
    <s v="KMSL"/>
    <s v="2 Team Coordination: U12G Phoenix &amp; U14 Comets _x000a_2 Team Coordination: U12 Red Foxes &amp; U12G Gunners, 2 Team Coordination: U12 Lightning &amp; U12G Gunners,  2 Team Coordination: U12 Comets &amp; U12G Gunners"/>
  </r>
  <r>
    <n v="100"/>
    <x v="2"/>
    <s v="HU1050SL1154"/>
    <s v="HU1050"/>
    <s v="SL1154"/>
    <s v="Sat"/>
    <x v="8"/>
    <s v="Otto"/>
    <d v="1899-12-30T12:00:00"/>
    <s v="U12 Girls"/>
    <s v="HU"/>
    <x v="148"/>
    <s v="At"/>
    <x v="2"/>
    <x v="12"/>
    <s v="KMSL"/>
    <s v="2 Team Coordination: U10G Thunder &amp; U12G Avengers _x000a_9/27-9/28 AWAY games - Homecoming"/>
  </r>
  <r>
    <n v="143"/>
    <x v="2"/>
    <s v="WB1162SL1135"/>
    <s v="WB1162"/>
    <s v="SL1135"/>
    <s v="Sat"/>
    <x v="8"/>
    <m/>
    <d v="1899-12-30T13:00:00"/>
    <s v="U8 Coed"/>
    <s v="WB"/>
    <x v="14"/>
    <s v="At"/>
    <x v="2"/>
    <x v="16"/>
    <s v="KMSL"/>
    <s v="2 Team Coordination: U10G Tigers &amp; U8 Asteroids, 9/27-9/28 AWAY games - Homecoming"/>
  </r>
  <r>
    <n v="144"/>
    <x v="2"/>
    <s v="JU1078SL1142"/>
    <s v="JU1078"/>
    <s v="SL1142"/>
    <s v="Sat"/>
    <x v="8"/>
    <m/>
    <m/>
    <s v="U8 Coed"/>
    <s v="JU"/>
    <x v="85"/>
    <s v="At"/>
    <x v="2"/>
    <x v="17"/>
    <s v="KMSL"/>
    <s v="9/27-9/28 AWAY games - Homecoming"/>
  </r>
  <r>
    <n v="145"/>
    <x v="8"/>
    <s v="RF1115ER1008"/>
    <s v="RF1115"/>
    <s v="ER1008"/>
    <s v="Sat"/>
    <x v="8"/>
    <m/>
    <m/>
    <s v="U8 Coed"/>
    <s v="RF"/>
    <x v="16"/>
    <s v="At"/>
    <x v="8"/>
    <x v="88"/>
    <s v="KMSL"/>
    <s v=" "/>
  </r>
  <r>
    <n v="146"/>
    <x v="6"/>
    <s v="HU1043JK1058"/>
    <s v="HU1043"/>
    <s v="JK1058"/>
    <s v="Sat"/>
    <x v="8"/>
    <m/>
    <m/>
    <s v="U8 Coed"/>
    <s v="HU"/>
    <x v="88"/>
    <s v="At"/>
    <x v="6"/>
    <x v="14"/>
    <s v="KMSL"/>
    <s v="2 Team Coordination: U8 HU Vipers &amp; U12G Lightening Leopards _x000a_ "/>
  </r>
  <r>
    <n v="182"/>
    <x v="3"/>
    <s v="KW1101HT1025"/>
    <s v="KW1101"/>
    <s v="HT1025"/>
    <s v="Sat"/>
    <x v="8"/>
    <m/>
    <m/>
    <s v="U8 Coed"/>
    <s v="KW"/>
    <x v="91"/>
    <s v="At"/>
    <x v="3"/>
    <x v="18"/>
    <s v="KMSL"/>
    <s v=" "/>
  </r>
  <r>
    <n v="183"/>
    <x v="4"/>
    <s v="RF1116HU1044"/>
    <s v="RF1116"/>
    <s v="HU1044"/>
    <s v="Sat"/>
    <x v="8"/>
    <m/>
    <m/>
    <s v="U8 Coed"/>
    <s v="RF"/>
    <x v="21"/>
    <s v="At"/>
    <x v="4"/>
    <x v="89"/>
    <s v="KMSL"/>
    <s v=" "/>
  </r>
  <r>
    <n v="184"/>
    <x v="7"/>
    <s v="SL1140JU1079"/>
    <s v="SL1140"/>
    <s v="JU1079"/>
    <s v="Sat"/>
    <x v="8"/>
    <m/>
    <d v="1899-12-30T09:00:00"/>
    <s v="U8 Coed"/>
    <s v="SL"/>
    <x v="22"/>
    <s v="At"/>
    <x v="7"/>
    <x v="90"/>
    <s v="KMSL"/>
    <s v="9/27-9/28 AWAY games - Homecoming _x000a_2 Team Coordination: U8 Rage Purple &amp; U14 Rage; 2 Team Coordination: U8 &amp; U9 Rage"/>
  </r>
  <r>
    <n v="185"/>
    <x v="2"/>
    <s v="SL1141SL1136"/>
    <s v="SL1141"/>
    <s v="SL1136"/>
    <s v="Sat"/>
    <x v="8"/>
    <m/>
    <m/>
    <s v="U8 Coed"/>
    <s v="SL"/>
    <x v="93"/>
    <s v="At"/>
    <x v="2"/>
    <x v="21"/>
    <s v="KMSL"/>
    <s v="9/27-9/28 AWAY games - Homecoming _x000a_9/27-9/28 AWAY games - Homecoming"/>
  </r>
  <r>
    <n v="186"/>
    <x v="3"/>
    <s v="JK1059HT1021"/>
    <s v="JK1059"/>
    <s v="HT1021"/>
    <s v="Sat"/>
    <x v="8"/>
    <m/>
    <m/>
    <s v="U8 Coed"/>
    <s v="JK"/>
    <x v="90"/>
    <s v="At"/>
    <x v="3"/>
    <x v="93"/>
    <s v="KMSL"/>
    <s v=" "/>
  </r>
  <r>
    <n v="217"/>
    <x v="5"/>
    <s v="HT1022RF1117"/>
    <s v="HT1022"/>
    <s v="RF1117"/>
    <s v="Sat"/>
    <x v="8"/>
    <m/>
    <m/>
    <s v="U8 Coed"/>
    <s v="HT"/>
    <x v="153"/>
    <s v="At"/>
    <x v="5"/>
    <x v="25"/>
    <s v="KMSL"/>
    <s v="2 Team Coordination: U8 Goal Getters &amp; U12G Lightning Leopards _x000a_ "/>
  </r>
  <r>
    <n v="218"/>
    <x v="3"/>
    <s v="SL1137HT1023"/>
    <s v="SL1137"/>
    <s v="HT1023"/>
    <s v="Sat"/>
    <x v="8"/>
    <m/>
    <m/>
    <s v="U8 Coed"/>
    <s v="SL"/>
    <x v="26"/>
    <s v="At"/>
    <x v="3"/>
    <x v="94"/>
    <s v="KMSL"/>
    <s v="9/27-9/28 AWAY games - Homecoming _x000a_ "/>
  </r>
  <r>
    <n v="219"/>
    <x v="6"/>
    <s v="KW1102JK1060"/>
    <s v="KW1102"/>
    <s v="JK1060"/>
    <s v="Sat"/>
    <x v="8"/>
    <m/>
    <m/>
    <s v="U8 Coed"/>
    <s v="KW"/>
    <x v="25"/>
    <s v="At"/>
    <x v="6"/>
    <x v="131"/>
    <s v="KMSL"/>
    <s v=" "/>
  </r>
  <r>
    <n v="220"/>
    <x v="6"/>
    <s v="KW1103JK1061"/>
    <s v="KW1103"/>
    <s v="JK1061"/>
    <s v="Sat"/>
    <x v="8"/>
    <m/>
    <m/>
    <s v="U8 Coed"/>
    <s v="KW"/>
    <x v="130"/>
    <s v="At"/>
    <x v="6"/>
    <x v="24"/>
    <s v="KMSL"/>
    <s v=" "/>
  </r>
  <r>
    <n v="249"/>
    <x v="2"/>
    <s v="HT1024SL1138"/>
    <s v="HT1024"/>
    <s v="SL1138"/>
    <s v="Sat"/>
    <x v="8"/>
    <m/>
    <m/>
    <s v="U8 Coed"/>
    <s v="HT"/>
    <x v="27"/>
    <s v="At"/>
    <x v="2"/>
    <x v="29"/>
    <s v="KMSL"/>
    <s v="9/27-9/28 AWAY games - Homecoming"/>
  </r>
  <r>
    <n v="250"/>
    <x v="2"/>
    <s v="HU1045SL1139"/>
    <s v="HU1045"/>
    <s v="SL1139"/>
    <s v="Sat"/>
    <x v="8"/>
    <s v="Otto"/>
    <d v="1899-12-30T15:00:00"/>
    <s v="U8 Coed"/>
    <s v="HU"/>
    <x v="131"/>
    <s v="At"/>
    <x v="2"/>
    <x v="133"/>
    <s v="KMSL"/>
    <s v="2 Team Coordination: U8 Lightning &amp; U14 Renegades _x000a_9/27-9/28 AWAY games - Homecoming"/>
  </r>
  <r>
    <n v="251"/>
    <x v="5"/>
    <s v="JK1062RF1118"/>
    <s v="JK1062"/>
    <s v="RF1118"/>
    <s v="Sat"/>
    <x v="8"/>
    <m/>
    <m/>
    <s v="U8 Coed"/>
    <s v="JK"/>
    <x v="96"/>
    <s v="At"/>
    <x v="5"/>
    <x v="97"/>
    <s v="KMSL"/>
    <s v="2 Team Coordination: U7 Cheetahs &amp; U9 Adrenaline _x000a_ "/>
  </r>
  <r>
    <n v="252"/>
    <x v="0"/>
    <s v="RF1119KW1104"/>
    <s v="RF1119"/>
    <s v="KW1104"/>
    <s v="Sat"/>
    <x v="8"/>
    <m/>
    <m/>
    <s v="U8 Coed"/>
    <s v="RF"/>
    <x v="132"/>
    <s v="At"/>
    <x v="0"/>
    <x v="150"/>
    <s v="KMSL"/>
    <s v=" "/>
  </r>
  <r>
    <n v="282"/>
    <x v="2"/>
    <s v="ER1012SL1152"/>
    <s v="ER1012"/>
    <s v="SL1152"/>
    <s v="Sat"/>
    <x v="8"/>
    <m/>
    <d v="1899-12-30T12:00:00"/>
    <s v="U12 Coed"/>
    <s v="ER"/>
    <x v="31"/>
    <s v="At"/>
    <x v="2"/>
    <x v="33"/>
    <s v="KMSL"/>
    <s v="2 Team Coordination: U12 Union &amp; U10G Arsenal, 9/27-9/28 AWAY games - Homecoming"/>
  </r>
  <r>
    <n v="284"/>
    <x v="0"/>
    <s v="JK1070KW1088"/>
    <s v="JK1070"/>
    <s v="KW1088"/>
    <s v="Sat"/>
    <x v="8"/>
    <m/>
    <m/>
    <s v="U12 Coed"/>
    <s v="JK"/>
    <x v="80"/>
    <s v="At"/>
    <x v="0"/>
    <x v="134"/>
    <s v="KMSL"/>
    <s v=" "/>
  </r>
  <r>
    <n v="315"/>
    <x v="6"/>
    <s v="HU1049JK1072"/>
    <s v="HU1049"/>
    <s v="JK1072"/>
    <s v="Sat"/>
    <x v="8"/>
    <s v="Otto"/>
    <d v="1899-12-30T12:00:00"/>
    <s v="U12 Coed"/>
    <s v="HU"/>
    <x v="34"/>
    <s v="At"/>
    <x v="6"/>
    <x v="100"/>
    <s v="KMSL"/>
    <s v="2 Team Coordination: U12 Cougars &amp; U14 Renegades _x000a_ "/>
  </r>
  <r>
    <n v="316"/>
    <x v="6"/>
    <s v="KW1089JK1071"/>
    <s v="KW1089"/>
    <s v="JK1071"/>
    <s v="Sat"/>
    <x v="8"/>
    <m/>
    <m/>
    <s v="U12 Coed"/>
    <s v="KW"/>
    <x v="100"/>
    <s v="At"/>
    <x v="6"/>
    <x v="151"/>
    <s v="KMSL"/>
    <s v=" "/>
  </r>
  <r>
    <n v="355"/>
    <x v="1"/>
    <s v="JU1083WA1159"/>
    <s v="JU1083"/>
    <s v="WA1159"/>
    <s v="Sat"/>
    <x v="8"/>
    <m/>
    <d v="1899-12-30T12:00:00"/>
    <s v="U14 Coed"/>
    <s v="JU"/>
    <x v="103"/>
    <s v="At"/>
    <x v="1"/>
    <x v="103"/>
    <s v="KMSL"/>
    <s v="2 Team Coordination: U8 Rage Purple &amp; U14 Rage _x000a_ "/>
  </r>
  <r>
    <n v="356"/>
    <x v="5"/>
    <s v="JK1074RF1134"/>
    <s v="JK1074"/>
    <s v="RF1134"/>
    <s v="Sat"/>
    <x v="8"/>
    <m/>
    <d v="1899-12-30T13:30:00"/>
    <s v="U14 Coed"/>
    <s v="JK"/>
    <x v="101"/>
    <s v="At"/>
    <x v="5"/>
    <x v="137"/>
    <s v="KMSL"/>
    <s v="2 Team Coordination: U7 Panthers &amp; U14 Panthers _x000a_ "/>
  </r>
  <r>
    <n v="358"/>
    <x v="5"/>
    <s v="SL1156RF1133"/>
    <s v="SL1156"/>
    <s v="RF1133"/>
    <s v="Sat"/>
    <x v="8"/>
    <m/>
    <m/>
    <s v="U14 Coed"/>
    <s v="SL"/>
    <x v="102"/>
    <s v="At"/>
    <x v="5"/>
    <x v="136"/>
    <s v="KMSL"/>
    <s v="9/27-9/28 AWAY games - Homecoming _x000a_ "/>
  </r>
  <r>
    <n v="360"/>
    <x v="8"/>
    <s v="ER1014HU1051"/>
    <s v="ER1014"/>
    <s v="HU1051"/>
    <s v="Sat"/>
    <x v="8"/>
    <s v="Otto"/>
    <d v="1899-12-30T09:00:00"/>
    <s v="U14 Coed"/>
    <s v="ER"/>
    <x v="39"/>
    <s v="At"/>
    <x v="4"/>
    <x v="101"/>
    <s v="KMSL"/>
    <s v="2 Team Coordination: U12 Cougars &amp; U14 Renegades; 2 Team Coordination: U8 Lightning &amp; U14 Renegades"/>
  </r>
  <r>
    <n v="403"/>
    <x v="9"/>
    <s v="KW1108WB1163"/>
    <s v="KW1108"/>
    <s v="WB1163"/>
    <s v="Sat"/>
    <x v="8"/>
    <m/>
    <m/>
    <s v="U9 Coed"/>
    <s v="KW"/>
    <x v="136"/>
    <s v="At"/>
    <x v="9"/>
    <x v="107"/>
    <s v="KMSL"/>
    <s v=" "/>
  </r>
  <r>
    <n v="404"/>
    <x v="2"/>
    <s v="JU1080SL1145"/>
    <s v="JU1080"/>
    <s v="SL1145"/>
    <s v="Sat"/>
    <x v="8"/>
    <m/>
    <m/>
    <s v="U9 Coed"/>
    <s v="JU"/>
    <x v="104"/>
    <s v="At"/>
    <x v="2"/>
    <x v="139"/>
    <s v="KMSL"/>
    <s v="2 Team Coordination: U8 JU Rage &amp; U9 JU Rage _x000a_9/27-9/28 AWAY games - Homecoming"/>
  </r>
  <r>
    <n v="405"/>
    <x v="8"/>
    <s v="KW1107ER1010"/>
    <s v="KW1107"/>
    <s v="ER1010"/>
    <s v="Sat"/>
    <x v="8"/>
    <m/>
    <m/>
    <s v="U9 Coed"/>
    <s v="KW"/>
    <x v="105"/>
    <s v="At"/>
    <x v="8"/>
    <x v="43"/>
    <s v="KMSL"/>
    <s v=" "/>
  </r>
  <r>
    <n v="406"/>
    <x v="3"/>
    <s v="SL1146HT1027"/>
    <s v="SL1146"/>
    <s v="HT1027"/>
    <s v="Sat"/>
    <x v="8"/>
    <m/>
    <m/>
    <s v="U9 Coed"/>
    <s v="SL"/>
    <x v="146"/>
    <s v="At"/>
    <x v="3"/>
    <x v="138"/>
    <s v="KMSL"/>
    <s v="9/27-9/28 AWAY games - Homecoming _x000a_ "/>
  </r>
  <r>
    <n v="407"/>
    <x v="5"/>
    <s v="HT1028RF1122"/>
    <s v="HT1028"/>
    <s v="RF1122"/>
    <s v="Sat"/>
    <x v="8"/>
    <m/>
    <d v="1899-12-30T09:00:00"/>
    <s v="U9 Coed"/>
    <s v="HT"/>
    <x v="44"/>
    <s v="At"/>
    <x v="5"/>
    <x v="47"/>
    <s v="KMSL"/>
    <s v="2 Team Coordination: U9 Tigers &amp; U7 Wolves _x000a_2 Team Coordination: U9 Gladiators &amp; U12 Red Foxes"/>
  </r>
  <r>
    <n v="408"/>
    <x v="5"/>
    <s v="JK1064RF1123"/>
    <s v="JK1064"/>
    <s v="RF1123"/>
    <s v="Sat"/>
    <x v="8"/>
    <m/>
    <d v="1899-12-30T12:00:00"/>
    <s v="U9 Coed"/>
    <s v="JK"/>
    <x v="47"/>
    <s v="At"/>
    <x v="5"/>
    <x v="106"/>
    <s v="KMSL"/>
    <s v="2 Team Coordination: U7 Hawks &amp; U9 Timberwolves"/>
  </r>
  <r>
    <n v="447"/>
    <x v="8"/>
    <s v="RF1120ER1009"/>
    <s v="RF1120"/>
    <s v="ER1009"/>
    <s v="Sat"/>
    <x v="8"/>
    <m/>
    <d v="1899-12-30T10:30:00"/>
    <s v="U9 Coed"/>
    <s v="RF"/>
    <x v="52"/>
    <s v="At"/>
    <x v="8"/>
    <x v="108"/>
    <s v="KMSL"/>
    <s v="2 Team Coordination: U7 Emeralds &amp; U9 Cyclones"/>
  </r>
  <r>
    <n v="448"/>
    <x v="0"/>
    <s v="SL1143KW1105"/>
    <s v="SL1143"/>
    <s v="KW1105"/>
    <s v="Sat"/>
    <x v="8"/>
    <m/>
    <m/>
    <s v="U9 Coed"/>
    <s v="SL"/>
    <x v="53"/>
    <s v="At"/>
    <x v="0"/>
    <x v="109"/>
    <s v="KMSL"/>
    <s v="9/27-9/28 AWAY games - Homecoming _x000a_ "/>
  </r>
  <r>
    <n v="449"/>
    <x v="5"/>
    <s v="SL1144RF1121"/>
    <s v="SL1144"/>
    <s v="RF1121"/>
    <s v="Sat"/>
    <x v="8"/>
    <m/>
    <m/>
    <s v="U9 Coed"/>
    <s v="SL"/>
    <x v="112"/>
    <s v="At"/>
    <x v="5"/>
    <x v="52"/>
    <s v="KMSL"/>
    <s v="9/27-9/28 AWAY games - Homecoming _x000a_ "/>
  </r>
  <r>
    <n v="450"/>
    <x v="4"/>
    <s v="JK1063HU1046"/>
    <s v="JK1063"/>
    <s v="HU1046"/>
    <s v="Sat"/>
    <x v="8"/>
    <m/>
    <m/>
    <s v="U9 Coed"/>
    <s v="JK"/>
    <x v="109"/>
    <s v="At"/>
    <x v="4"/>
    <x v="112"/>
    <s v="KMSL"/>
    <s v=" "/>
  </r>
  <r>
    <n v="491"/>
    <x v="5"/>
    <s v="RF1111RF1110"/>
    <s v="RF1111"/>
    <s v="RF1110"/>
    <s v="Sat"/>
    <x v="8"/>
    <m/>
    <d v="1899-12-30T09:00:00"/>
    <s v="U7 Coed"/>
    <s v="RF"/>
    <x v="147"/>
    <s v="At"/>
    <x v="5"/>
    <x v="57"/>
    <s v="KMSL"/>
    <s v="2 Team Coordination: U7 Lightning &amp; U10 Storm _x000a_2 Team Coordination: U7 Hawks &amp; U9 Timberwolves"/>
  </r>
  <r>
    <n v="492"/>
    <x v="4"/>
    <s v="KW1096HU1041"/>
    <s v="KW1096"/>
    <s v="HU1041"/>
    <s v="Sat"/>
    <x v="8"/>
    <m/>
    <d v="1899-12-30T11:00:00"/>
    <s v="U7 Coed"/>
    <s v="KW"/>
    <x v="155"/>
    <s v="At"/>
    <x v="4"/>
    <x v="56"/>
    <s v="KMSL"/>
    <s v="2 Team Coordination: U10 Rays &amp; U7 Blazers _x000a_ "/>
  </r>
  <r>
    <n v="494"/>
    <x v="8"/>
    <s v="JK1053ER1006"/>
    <s v="JK1053"/>
    <s v="ER1006"/>
    <s v="Sat"/>
    <x v="8"/>
    <m/>
    <d v="1899-12-30T09:00:00"/>
    <s v="U7 Coed"/>
    <s v="JK"/>
    <x v="138"/>
    <s v="At"/>
    <x v="8"/>
    <x v="140"/>
    <s v="KMSL"/>
    <s v="2 Team Coordination: U7 Emeralds &amp; U9 Cyclones"/>
  </r>
  <r>
    <n v="495"/>
    <x v="0"/>
    <s v="HT1015KW1095"/>
    <s v="HT1015"/>
    <s v="KW1095"/>
    <s v="Sat"/>
    <x v="8"/>
    <m/>
    <m/>
    <s v="U7 Coed"/>
    <s v="HT"/>
    <x v="55"/>
    <s v="At"/>
    <x v="0"/>
    <x v="152"/>
    <s v="KMSL"/>
    <s v="2 Team Coordination: U12 Cobras &amp; U7 Spicey Meatballs _x000a_ "/>
  </r>
  <r>
    <n v="496"/>
    <x v="3"/>
    <s v="ER1005HT1016"/>
    <s v="ER1005"/>
    <s v="HT1016"/>
    <s v="Sat"/>
    <x v="8"/>
    <m/>
    <m/>
    <s v="U7 Coed"/>
    <s v="ER"/>
    <x v="56"/>
    <s v="At"/>
    <x v="3"/>
    <x v="113"/>
    <s v="KMSL"/>
    <s v=" "/>
  </r>
  <r>
    <n v="548"/>
    <x v="8"/>
    <s v="JK1054ER1007"/>
    <s v="JK1054"/>
    <s v="ER1007"/>
    <s v="Sat"/>
    <x v="8"/>
    <m/>
    <m/>
    <s v="U7 Coed"/>
    <s v="JK"/>
    <x v="63"/>
    <s v="At"/>
    <x v="8"/>
    <x v="154"/>
    <s v="KMSL"/>
    <s v=" "/>
  </r>
  <r>
    <n v="549"/>
    <x v="6"/>
    <s v="HT1017JK1055"/>
    <s v="HT1017"/>
    <s v="JK1055"/>
    <s v="Sat"/>
    <x v="8"/>
    <m/>
    <d v="1899-12-30T12:00:00"/>
    <s v="U7 Coed"/>
    <s v="HT"/>
    <x v="140"/>
    <s v="At"/>
    <x v="6"/>
    <x v="158"/>
    <s v="KMSL"/>
    <s v=" "/>
  </r>
  <r>
    <n v="550"/>
    <x v="3"/>
    <s v="JK1056HT1018"/>
    <s v="JK1056"/>
    <s v="HT1018"/>
    <s v="Sat"/>
    <x v="8"/>
    <m/>
    <m/>
    <s v="U7 Coed"/>
    <s v="JK"/>
    <x v="141"/>
    <s v="At"/>
    <x v="3"/>
    <x v="61"/>
    <s v="KMSL"/>
    <s v=" "/>
  </r>
  <r>
    <n v="551"/>
    <x v="6"/>
    <s v="HT1019JK1057"/>
    <s v="HT1019"/>
    <s v="JK1057"/>
    <s v="Sat"/>
    <x v="8"/>
    <m/>
    <d v="1899-12-30T11:00:00"/>
    <s v="U7 Coed"/>
    <s v="HT"/>
    <x v="158"/>
    <s v="At"/>
    <x v="6"/>
    <x v="62"/>
    <s v="KMSL"/>
    <s v="2 Team Coordination: U9 Tigers &amp; U7 Wolves _x000a_2 Team Coordination: U7 Panthers &amp; U14 Panthers"/>
  </r>
  <r>
    <n v="552"/>
    <x v="0"/>
    <s v="KW1097KW1098"/>
    <s v="KW1097"/>
    <s v="KW1098"/>
    <s v="Sat"/>
    <x v="8"/>
    <m/>
    <m/>
    <s v="U7 Coed"/>
    <s v="KW"/>
    <x v="156"/>
    <s v="At"/>
    <x v="0"/>
    <x v="153"/>
    <s v="KMSL"/>
    <s v=" "/>
  </r>
  <r>
    <n v="553"/>
    <x v="5"/>
    <s v="KW1099RF1113"/>
    <s v="KW1099"/>
    <s v="RF1113"/>
    <s v="Sat"/>
    <x v="8"/>
    <m/>
    <m/>
    <s v="U7 Coed"/>
    <s v="KW"/>
    <x v="116"/>
    <s v="At"/>
    <x v="5"/>
    <x v="144"/>
    <s v="KMSL"/>
    <s v=" "/>
  </r>
  <r>
    <n v="554"/>
    <x v="4"/>
    <s v="RF1114HU1042"/>
    <s v="RF1114"/>
    <s v="HU1042"/>
    <s v="Sat"/>
    <x v="8"/>
    <m/>
    <m/>
    <s v="U7 Coed"/>
    <s v="RF"/>
    <x v="66"/>
    <s v="At"/>
    <x v="4"/>
    <x v="143"/>
    <s v="KMSL"/>
    <s v=" "/>
  </r>
  <r>
    <n v="589"/>
    <x v="3"/>
    <s v="KW1084HT1030"/>
    <s v="KW1084"/>
    <s v="HT1030"/>
    <s v="Sat"/>
    <x v="8"/>
    <m/>
    <m/>
    <s v="U10 Coed"/>
    <s v="KW"/>
    <x v="119"/>
    <s v="At"/>
    <x v="3"/>
    <x v="67"/>
    <s v="KMSL"/>
    <s v=" "/>
  </r>
  <r>
    <n v="590"/>
    <x v="4"/>
    <s v="KW1085HU1047"/>
    <s v="KW1085"/>
    <s v="HU1047"/>
    <s v="Sat"/>
    <x v="8"/>
    <m/>
    <d v="1899-12-30T09:00:00"/>
    <s v="U10 Coed"/>
    <s v="KW"/>
    <x v="70"/>
    <s v="At"/>
    <x v="4"/>
    <x v="118"/>
    <s v="KMSL"/>
    <s v="2 Team Coordination: U10 Rays &amp; U7 Blazers _x000a_ "/>
  </r>
  <r>
    <n v="591"/>
    <x v="7"/>
    <s v="SL1148JU1081"/>
    <s v="SL1148"/>
    <s v="JU1081"/>
    <s v="Sat"/>
    <x v="8"/>
    <m/>
    <m/>
    <s v="U10 Coed"/>
    <s v="SL"/>
    <x v="159"/>
    <s v="At"/>
    <x v="7"/>
    <x v="119"/>
    <s v="KMSL"/>
    <s v="9/27-9/28 AWAY games - Homecoming _x000a_2 Team Coordination: U8 &amp; U9 Rage"/>
  </r>
  <r>
    <n v="592"/>
    <x v="8"/>
    <s v="JK1067ER1011"/>
    <s v="JK1067"/>
    <s v="ER1011"/>
    <s v="Sat"/>
    <x v="8"/>
    <m/>
    <m/>
    <s v="U10 Coed"/>
    <s v="JK"/>
    <x v="118"/>
    <s v="At"/>
    <x v="8"/>
    <x v="155"/>
    <s v="KMSL"/>
    <s v=" "/>
  </r>
  <r>
    <n v="631"/>
    <x v="6"/>
    <s v="RF1126JK1068"/>
    <s v="RF1126"/>
    <s v="JK1068"/>
    <s v="Sat"/>
    <x v="8"/>
    <m/>
    <m/>
    <s v="U10 Coed"/>
    <s v="RF"/>
    <x v="73"/>
    <s v="At"/>
    <x v="6"/>
    <x v="122"/>
    <s v="KMSL"/>
    <s v=" "/>
  </r>
  <r>
    <n v="632"/>
    <x v="0"/>
    <s v="SL1149KW1086"/>
    <s v="SL1149"/>
    <s v="KW1086"/>
    <s v="Sat"/>
    <x v="8"/>
    <m/>
    <d v="1899-12-30T10:30:00"/>
    <s v="U10 Coed"/>
    <s v="SL"/>
    <x v="144"/>
    <s v="At"/>
    <x v="0"/>
    <x v="71"/>
    <s v="KMSL"/>
    <s v="9/27-9/28 AWAY games - Homecoming _x000a_2 Team Coordination: U10 Stars &amp; U14G Rebels"/>
  </r>
  <r>
    <n v="633"/>
    <x v="5"/>
    <s v="WCHSA1158RF1127"/>
    <s v="WCHSA1158"/>
    <s v="RF1127"/>
    <s v="Sat"/>
    <x v="8"/>
    <m/>
    <m/>
    <s v="U10 Coed"/>
    <s v="WCHSA"/>
    <x v="123"/>
    <s v="At"/>
    <x v="5"/>
    <x v="145"/>
    <s v="KMSL"/>
    <s v=" "/>
  </r>
  <r>
    <n v="634"/>
    <x v="3"/>
    <s v="JK1069HT1031"/>
    <s v="JK1069"/>
    <s v="HT1031"/>
    <s v="Sat"/>
    <x v="8"/>
    <m/>
    <m/>
    <s v="U10 Coed"/>
    <s v="JK"/>
    <x v="121"/>
    <s v="At"/>
    <x v="3"/>
    <x v="124"/>
    <s v="KMSL"/>
    <s v=" "/>
  </r>
  <r>
    <n v="357"/>
    <x v="11"/>
    <s v="JK1075BR1004"/>
    <s v="JK1075"/>
    <s v="BR1004"/>
    <s v="Sat"/>
    <x v="8"/>
    <m/>
    <d v="1899-12-30T10:30:00"/>
    <s v="U14 Coed"/>
    <s v="JK"/>
    <x v="145"/>
    <s v="At"/>
    <x v="11"/>
    <x v="77"/>
    <s v="KMSL"/>
    <s v="2 Team Coordination: U12 BR &amp; U14 BR, No Games 9/28, Home games on 9/14 picture day, have Brownsville girls play each other that day? "/>
  </r>
  <r>
    <n v="285"/>
    <x v="11"/>
    <s v="SL1152BR1003"/>
    <s v="SL1152"/>
    <s v="BR1003"/>
    <s v="Sat"/>
    <x v="9"/>
    <m/>
    <d v="1899-12-30T09:00:00"/>
    <s v="U12 Coed"/>
    <s v="SL"/>
    <x v="133"/>
    <s v="At"/>
    <x v="11"/>
    <x v="79"/>
    <s v="KMSL"/>
    <s v="2 Team Coordination: U12 Union &amp; U10G Arsenal, 9/27-9/28 AWAY games - Homecoming _x000a_2 Team Coordination: U12 BR &amp; U14 BR, No Games 9/28, Home games on 9/14 picture day, have Brownsville girls play each other that day? "/>
  </r>
  <r>
    <n v="103"/>
    <x v="0"/>
    <s v="BR1002KW1090"/>
    <s v="BR1002"/>
    <s v="KW1090"/>
    <s v="Sat"/>
    <x v="9"/>
    <m/>
    <d v="1899-12-30T09:00:00"/>
    <s v="U12 Girls"/>
    <s v="BR"/>
    <x v="160"/>
    <s v="At"/>
    <x v="0"/>
    <x v="129"/>
    <s v="KMSL"/>
    <s v="2 Team Coordination: U12 BR Yellow &amp; U12 BR Blue, No Games 10/11-10/13, No Games 9/28, Home games on 9/14 picture day, have Brownsville girls play each other that day?  _x000a_2 Team Coordination: U12G Phoenix &amp; U14 Comets"/>
  </r>
  <r>
    <n v="108"/>
    <x v="3"/>
    <s v="BR1001HT1036"/>
    <s v="BR1001"/>
    <s v="HT1036"/>
    <s v="Sat"/>
    <x v="9"/>
    <s v="HT #6/7"/>
    <m/>
    <s v="U12 Girls"/>
    <s v="BR"/>
    <x v="124"/>
    <s v="At"/>
    <x v="3"/>
    <x v="149"/>
    <s v="KMSL"/>
    <s v="2 Team Coordination: U12 BR Yellow &amp; U12 BR Blue, No Games 10/11-10/13, No Games 9/28, Home games on 9/14 picture day, have Brownsville girls play each other that day?  _x000a_No Game 10/11-10/13 - Uihlein"/>
  </r>
  <r>
    <n v="18"/>
    <x v="1"/>
    <s v="JK1077WA1160"/>
    <s v="JK1077"/>
    <s v="WA1160"/>
    <s v="Sat"/>
    <x v="9"/>
    <m/>
    <d v="1899-12-30T13:00:00"/>
    <s v="U14 Girls"/>
    <s v="JK"/>
    <x v="1"/>
    <s v="At"/>
    <x v="1"/>
    <x v="2"/>
    <s v="KMSL"/>
    <s v="2 Team Coordination: U14 Girls teams for Waubedonia &amp; Random Lake are sharing a coach and players. Need to avoid conflicts and account for travel time. "/>
  </r>
  <r>
    <n v="19"/>
    <x v="0"/>
    <s v="RL1109KW1093"/>
    <s v="RL1109"/>
    <s v="KW1093"/>
    <s v="Sat"/>
    <x v="9"/>
    <m/>
    <d v="1899-12-30T09:00:00"/>
    <s v="U14 Girls"/>
    <s v="RL"/>
    <x v="82"/>
    <s v="At"/>
    <x v="0"/>
    <x v="0"/>
    <s v="KMSL"/>
    <s v="2 Team Coordination: U14 Girls teams for Waubedonia &amp; Random Lake are sharing a coach and players. Need to avoid conflicts and account for travel time.  _x000a_2 Team Coordination: U10 Stars &amp; U14G Rebels"/>
  </r>
  <r>
    <n v="20"/>
    <x v="3"/>
    <s v="KW1094HT1040"/>
    <s v="KW1094"/>
    <s v="HT1040"/>
    <s v="Sat"/>
    <x v="9"/>
    <s v="Ehley Field #8"/>
    <d v="1899-12-30T12:00:00"/>
    <s v="U14 Girls"/>
    <s v="KW"/>
    <x v="157"/>
    <s v="At"/>
    <x v="3"/>
    <x v="146"/>
    <s v="KMSL"/>
    <s v=" "/>
  </r>
  <r>
    <n v="53"/>
    <x v="2"/>
    <s v="HT1029SL1151"/>
    <s v="HT1029"/>
    <s v="SL1151"/>
    <s v="Sat"/>
    <x v="9"/>
    <m/>
    <d v="1899-12-30T09:00:00"/>
    <s v="U10 Girls"/>
    <s v="HT"/>
    <x v="150"/>
    <s v="At"/>
    <x v="2"/>
    <x v="159"/>
    <s v="KMSL"/>
    <s v="2 Team Coordination: U9 Warriors &amp; U10G Wildcats _x000a_2 Team Coordination: U12 Union &amp; U10G Arsenal, 9/27-9/28 AWAY games - Homecoming"/>
  </r>
  <r>
    <n v="54"/>
    <x v="4"/>
    <s v="SL1150HU1048"/>
    <s v="SL1150"/>
    <s v="HU1048"/>
    <s v="Sat"/>
    <x v="9"/>
    <s v="Otto"/>
    <d v="1899-12-30T12:00:00"/>
    <s v="U10 Girls"/>
    <s v="SL"/>
    <x v="83"/>
    <s v="At"/>
    <x v="4"/>
    <x v="5"/>
    <s v="KMSL"/>
    <s v="2 Team Coordination: U12G Lady Owls &amp; U10G Tigers; 2 Team Coordination: U10G Tigers &amp; U8 Asteroids, 9/27-9/28 AWAY games - Homecoming _x000a_2 Team Coordination: U10G Thunder &amp; U12G Avengers"/>
  </r>
  <r>
    <n v="55"/>
    <x v="5"/>
    <s v="JK1065RF1128"/>
    <s v="JK1065"/>
    <s v="RF1128"/>
    <s v="Sat"/>
    <x v="9"/>
    <m/>
    <m/>
    <s v="U10 Girls"/>
    <s v="JK"/>
    <x v="4"/>
    <s v="At"/>
    <x v="5"/>
    <x v="6"/>
    <s v="KMSL"/>
    <s v=" "/>
  </r>
  <r>
    <n v="56"/>
    <x v="6"/>
    <s v="KW1087JK1066"/>
    <s v="KW1087"/>
    <s v="JK1066"/>
    <s v="Sat"/>
    <x v="9"/>
    <m/>
    <m/>
    <s v="U10 Girls"/>
    <s v="KW"/>
    <x v="3"/>
    <s v="At"/>
    <x v="6"/>
    <x v="148"/>
    <s v="KMSL"/>
    <s v=" "/>
  </r>
  <r>
    <n v="102"/>
    <x v="2"/>
    <s v="ER1013SL1155"/>
    <s v="ER1013"/>
    <s v="SL1155"/>
    <s v="Sat"/>
    <x v="9"/>
    <m/>
    <d v="1899-12-30T09:00:00"/>
    <s v="U12 Girls"/>
    <s v="ER"/>
    <x v="8"/>
    <s v="At"/>
    <x v="2"/>
    <x v="128"/>
    <s v="KMSL"/>
    <s v="2 Team Coordination: U12G Lady Owls &amp; U10G Tigers, 9/27-9/28 AWAY games - Homecoming"/>
  </r>
  <r>
    <n v="104"/>
    <x v="3"/>
    <s v="RF1132HT1038"/>
    <s v="RF1132"/>
    <s v="HT1038"/>
    <s v="Sat"/>
    <x v="9"/>
    <m/>
    <d v="1899-12-30T09:00:00"/>
    <s v="U12 Girls"/>
    <s v="RF"/>
    <x v="77"/>
    <s v="At"/>
    <x v="3"/>
    <x v="8"/>
    <s v="KMSL"/>
    <s v="2 Team Coordination: U12 Red Foxes &amp; U12G Gunners, 2 Team Coordination: U12 Lightning &amp; U12G Gunners,  2 Team Coordination: U12 Comets &amp; U12G Gunners _x000a_No Game 10/11-10/13 - Uihlein"/>
  </r>
  <r>
    <n v="105"/>
    <x v="3"/>
    <s v="JK1073HT1037"/>
    <s v="JK1073"/>
    <s v="HT1037"/>
    <s v="Sat"/>
    <x v="9"/>
    <s v="HT #7"/>
    <d v="1899-12-30T09:00:00"/>
    <s v="U12 Girls"/>
    <s v="JK"/>
    <x v="11"/>
    <s v="At"/>
    <x v="3"/>
    <x v="9"/>
    <s v="KMSL"/>
    <s v="2 Team Coordination: U8 Goal Getters &amp; U12G Lightning Leopards_x000a_2 Team Coordination: U8 HU Vipers &amp; U12G Lightning Leopards"/>
  </r>
  <r>
    <n v="106"/>
    <x v="2"/>
    <s v="SL1154SL1153"/>
    <s v="SL1154"/>
    <s v="SL1153"/>
    <s v="Sat"/>
    <x v="9"/>
    <m/>
    <m/>
    <s v="U12 Girls"/>
    <s v="SL"/>
    <x v="128"/>
    <s v="At"/>
    <x v="2"/>
    <x v="10"/>
    <s v="KMSL"/>
    <s v="9/27-9/28 AWAY games - Homecoming _x000a_9/27-9/28 AWAY games - Homecoming"/>
  </r>
  <r>
    <n v="107"/>
    <x v="0"/>
    <s v="HU1050KW1091"/>
    <s v="HU1050"/>
    <s v="KW1091"/>
    <s v="Sat"/>
    <x v="9"/>
    <s v="Otto"/>
    <d v="1899-12-30T09:00:00"/>
    <s v="U12 Girls"/>
    <s v="HU"/>
    <x v="148"/>
    <s v="At"/>
    <x v="0"/>
    <x v="160"/>
    <s v="KMSL"/>
    <s v="2 Team Coordination: U10G Thunder &amp; U12G Avengers _x000a_ "/>
  </r>
  <r>
    <n v="147"/>
    <x v="5"/>
    <s v="JK1058RF1115"/>
    <s v="JK1058"/>
    <s v="RF1115"/>
    <s v="Sat"/>
    <x v="9"/>
    <m/>
    <m/>
    <s v="U8 Coed"/>
    <s v="JK"/>
    <x v="129"/>
    <s v="At"/>
    <x v="5"/>
    <x v="87"/>
    <s v="KMSL"/>
    <s v=" "/>
  </r>
  <r>
    <n v="148"/>
    <x v="7"/>
    <s v="SL1135JU1078"/>
    <s v="SL1135"/>
    <s v="JU1078"/>
    <s v="Sat"/>
    <x v="9"/>
    <m/>
    <d v="1899-12-30T09:00:00"/>
    <s v="U8 Coed"/>
    <s v="SL"/>
    <x v="86"/>
    <s v="At"/>
    <x v="7"/>
    <x v="15"/>
    <s v="KMSL"/>
    <s v="2 Team Coordination: U10G Tigers &amp; U8 Asteroids, 9/27-9/28 AWAY games - Homecoming _x000a_ "/>
  </r>
  <r>
    <n v="149"/>
    <x v="3"/>
    <s v="ER1008HT1020"/>
    <s v="ER1008"/>
    <s v="HT1020"/>
    <s v="Sat"/>
    <x v="9"/>
    <m/>
    <m/>
    <s v="U8 Coed"/>
    <s v="ER"/>
    <x v="17"/>
    <s v="At"/>
    <x v="3"/>
    <x v="85"/>
    <s v="KMSL"/>
    <s v="No Game 10/11-10/13 - Uihlein"/>
  </r>
  <r>
    <n v="150"/>
    <x v="9"/>
    <s v="KW1100WB1162"/>
    <s v="KW1100"/>
    <s v="WB1162"/>
    <s v="Sat"/>
    <x v="9"/>
    <m/>
    <m/>
    <s v="U8 Coed"/>
    <s v="KW"/>
    <x v="15"/>
    <s v="At"/>
    <x v="9"/>
    <x v="130"/>
    <s v="KMSL"/>
    <s v=" "/>
  </r>
  <r>
    <n v="151"/>
    <x v="2"/>
    <s v="HU1043SL1142"/>
    <s v="HU1043"/>
    <s v="SL1142"/>
    <s v="Sat"/>
    <x v="9"/>
    <m/>
    <d v="1899-12-30T12:00:00"/>
    <s v="U8 Coed"/>
    <s v="HU"/>
    <x v="88"/>
    <s v="At"/>
    <x v="2"/>
    <x v="17"/>
    <s v="KMSL"/>
    <s v="2 Team Coordination: U8 HU Vipers &amp; U12G Lightening Leopards _x000a_9/27-9/28 AWAY games - Homecoming"/>
  </r>
  <r>
    <n v="187"/>
    <x v="6"/>
    <s v="SL1136JK1059"/>
    <s v="SL1136"/>
    <s v="JK1059"/>
    <s v="Sat"/>
    <x v="9"/>
    <m/>
    <m/>
    <s v="U8 Coed"/>
    <s v="SL"/>
    <x v="92"/>
    <s v="At"/>
    <x v="6"/>
    <x v="19"/>
    <s v="KMSL"/>
    <s v="9/27-9/28 AWAY games - Homecoming _x000a_ "/>
  </r>
  <r>
    <n v="188"/>
    <x v="5"/>
    <s v="JU1079RF1116"/>
    <s v="JU1079"/>
    <s v="RF1116"/>
    <s v="Sat"/>
    <x v="9"/>
    <m/>
    <d v="1899-12-30T09:00:00"/>
    <s v="U8 Coed"/>
    <s v="JU"/>
    <x v="20"/>
    <s v="At"/>
    <x v="5"/>
    <x v="91"/>
    <s v="KMSL"/>
    <s v="2 Team Coordination: U8 Rage Purple &amp; U14 Rage; 2 Team Coordination: U8 &amp; U9 Rage _x000a_ "/>
  </r>
  <r>
    <n v="189"/>
    <x v="2"/>
    <s v="HT1025SL1141"/>
    <s v="HT1025"/>
    <s v="SL1141"/>
    <s v="Sat"/>
    <x v="9"/>
    <m/>
    <m/>
    <s v="U8 Coed"/>
    <s v="HT"/>
    <x v="89"/>
    <s v="At"/>
    <x v="2"/>
    <x v="22"/>
    <s v="KMSL"/>
    <s v="9/27-9/28 AWAY games - Homecoming"/>
  </r>
  <r>
    <n v="190"/>
    <x v="0"/>
    <s v="HU1044KW1101"/>
    <s v="HU1044"/>
    <s v="KW1101"/>
    <s v="Sat"/>
    <x v="9"/>
    <m/>
    <m/>
    <s v="U8 Coed"/>
    <s v="HU"/>
    <x v="19"/>
    <s v="At"/>
    <x v="0"/>
    <x v="20"/>
    <s v="KMSL"/>
    <s v=" "/>
  </r>
  <r>
    <n v="191"/>
    <x v="3"/>
    <s v="SL1140HT1021"/>
    <s v="SL1140"/>
    <s v="HT1021"/>
    <s v="Sat"/>
    <x v="9"/>
    <m/>
    <m/>
    <s v="U8 Coed"/>
    <s v="SL"/>
    <x v="22"/>
    <s v="At"/>
    <x v="3"/>
    <x v="93"/>
    <s v="KMSL"/>
    <s v="9/27-9/28 AWAY games - Homecoming _x000a_ "/>
  </r>
  <r>
    <n v="221"/>
    <x v="2"/>
    <s v="HT1022SL1137"/>
    <s v="HT1022"/>
    <s v="SL1137"/>
    <s v="Sat"/>
    <x v="9"/>
    <m/>
    <d v="1899-12-30T12:00:00"/>
    <s v="U8 Coed"/>
    <s v="HT"/>
    <x v="153"/>
    <s v="At"/>
    <x v="2"/>
    <x v="132"/>
    <s v="KMSL"/>
    <s v="2 Team Coordination: U8 Goal Getters &amp; U12G Lightning Leopards _x000a_9/27-9/28 AWAY games - Homecoming"/>
  </r>
  <r>
    <n v="222"/>
    <x v="3"/>
    <s v="RF1117HT1023"/>
    <s v="RF1117"/>
    <s v="HT1023"/>
    <s v="Sat"/>
    <x v="9"/>
    <m/>
    <m/>
    <s v="U8 Coed"/>
    <s v="RF"/>
    <x v="95"/>
    <s v="At"/>
    <x v="3"/>
    <x v="94"/>
    <s v="KMSL"/>
    <s v=" "/>
  </r>
  <r>
    <n v="223"/>
    <x v="6"/>
    <s v="KW1103JK1060"/>
    <s v="KW1103"/>
    <s v="JK1060"/>
    <s v="Sat"/>
    <x v="9"/>
    <m/>
    <m/>
    <s v="U8 Coed"/>
    <s v="KW"/>
    <x v="130"/>
    <s v="At"/>
    <x v="6"/>
    <x v="131"/>
    <s v="KMSL"/>
    <s v=" "/>
  </r>
  <r>
    <n v="224"/>
    <x v="6"/>
    <s v="KW1102JK1061"/>
    <s v="KW1102"/>
    <s v="JK1061"/>
    <s v="Sat"/>
    <x v="9"/>
    <m/>
    <m/>
    <s v="U8 Coed"/>
    <s v="KW"/>
    <x v="25"/>
    <s v="At"/>
    <x v="6"/>
    <x v="24"/>
    <s v="KMSL"/>
    <s v=" "/>
  </r>
  <r>
    <n v="253"/>
    <x v="3"/>
    <s v="SL1139HT1024"/>
    <s v="SL1139"/>
    <s v="HT1024"/>
    <s v="Sat"/>
    <x v="9"/>
    <m/>
    <m/>
    <s v="U8 Coed"/>
    <s v="SL"/>
    <x v="30"/>
    <s v="At"/>
    <x v="3"/>
    <x v="96"/>
    <s v="KMSL"/>
    <s v="9/27-9/28 AWAY games - Homecoming _x000a_ "/>
  </r>
  <r>
    <n v="254"/>
    <x v="4"/>
    <s v="SL1138HU1045"/>
    <s v="SL1138"/>
    <s v="HU1045"/>
    <s v="Sat"/>
    <x v="9"/>
    <s v="Otto"/>
    <d v="1899-12-30T09:00:00"/>
    <s v="U8 Coed"/>
    <s v="SL"/>
    <x v="97"/>
    <s v="At"/>
    <x v="4"/>
    <x v="28"/>
    <s v="KMSL"/>
    <s v="9/27-9/28 AWAY games - Homecoming _x000a_2 Team Coordination: U8 Lightning &amp; U14 Renegades"/>
  </r>
  <r>
    <n v="255"/>
    <x v="5"/>
    <s v="JK1062RF1119"/>
    <s v="JK1062"/>
    <s v="RF1119"/>
    <s v="Sat"/>
    <x v="9"/>
    <m/>
    <m/>
    <s v="U8 Coed"/>
    <s v="JK"/>
    <x v="96"/>
    <s v="At"/>
    <x v="5"/>
    <x v="30"/>
    <s v="KMSL"/>
    <s v="2 Team Coordination: U7 Cheetahs &amp; U9 Adrenaline _x000a_ "/>
  </r>
  <r>
    <n v="256"/>
    <x v="0"/>
    <s v="RF1118KW1104"/>
    <s v="RF1118"/>
    <s v="KW1104"/>
    <s v="Sat"/>
    <x v="9"/>
    <m/>
    <m/>
    <s v="U8 Coed"/>
    <s v="RF"/>
    <x v="29"/>
    <s v="At"/>
    <x v="0"/>
    <x v="150"/>
    <s v="KMSL"/>
    <s v=" "/>
  </r>
  <r>
    <n v="286"/>
    <x v="5"/>
    <s v="ER1012RF1129"/>
    <s v="ER1012"/>
    <s v="RF1129"/>
    <s v="Sat"/>
    <x v="9"/>
    <m/>
    <d v="1899-12-30T13:30:00"/>
    <s v="U12 Coed"/>
    <s v="ER"/>
    <x v="31"/>
    <s v="At"/>
    <x v="5"/>
    <x v="98"/>
    <s v="KMSL"/>
    <s v="2 Team Coordination: U12 Comets &amp; U12G Gunners"/>
  </r>
  <r>
    <n v="287"/>
    <x v="0"/>
    <s v="HT1034KW1088"/>
    <s v="HT1034"/>
    <s v="KW1088"/>
    <s v="Sat"/>
    <x v="9"/>
    <m/>
    <d v="1899-12-30T12:00:00"/>
    <s v="U12 Coed"/>
    <s v="HT"/>
    <x v="81"/>
    <s v="At"/>
    <x v="0"/>
    <x v="134"/>
    <s v="KMSL"/>
    <s v="2 Team Coordination: U12 Cobras &amp; U7 Spicey Meatballs, No Game 10/11-10/13 - Uihlein _x000a_ "/>
  </r>
  <r>
    <n v="288"/>
    <x v="7"/>
    <s v="JK1070JU1082"/>
    <s v="JK1070"/>
    <s v="JU1082"/>
    <s v="Sat"/>
    <x v="9"/>
    <m/>
    <m/>
    <s v="U12 Coed"/>
    <s v="JK"/>
    <x v="80"/>
    <s v="At"/>
    <x v="7"/>
    <x v="32"/>
    <s v="KMSL"/>
    <s v=" "/>
  </r>
  <r>
    <n v="317"/>
    <x v="5"/>
    <s v="HT1033RF1131"/>
    <s v="HT1033"/>
    <s v="RF1131"/>
    <s v="Sat"/>
    <x v="9"/>
    <m/>
    <d v="1899-12-30T12:00:00"/>
    <s v="U12 Coed"/>
    <s v="HT"/>
    <x v="154"/>
    <s v="At"/>
    <x v="5"/>
    <x v="135"/>
    <s v="KMSL"/>
    <s v="No Game 10/11-10/13 - Uihlein _x000a_2 Team Coordination: U9 Gladiators &amp; U12 Red Foxes"/>
  </r>
  <r>
    <n v="318"/>
    <x v="3"/>
    <s v="RF1130HT1035"/>
    <s v="RF1130"/>
    <s v="HT1035"/>
    <s v="Sat"/>
    <x v="9"/>
    <m/>
    <d v="1899-12-30T10:30:00"/>
    <s v="U12 Coed"/>
    <s v="RF"/>
    <x v="134"/>
    <s v="At"/>
    <x v="3"/>
    <x v="35"/>
    <s v="KMSL"/>
    <s v="2 Team Coordination: U12 Lightning &amp; U12G Gunners _x000a_No Game 10/11-10/13 - Uihlein"/>
  </r>
  <r>
    <n v="319"/>
    <x v="4"/>
    <s v="KW1089HU1049"/>
    <s v="KW1089"/>
    <s v="HU1049"/>
    <s v="Sat"/>
    <x v="9"/>
    <s v="Otto"/>
    <d v="1899-12-30T10:30:00"/>
    <s v="U12 Coed"/>
    <s v="KW"/>
    <x v="100"/>
    <s v="At"/>
    <x v="4"/>
    <x v="99"/>
    <s v="KMSL"/>
    <s v="2 Team Coordination: U12 Cougars &amp; U14 Renegades"/>
  </r>
  <r>
    <n v="320"/>
    <x v="6"/>
    <s v="JK1072JK1071"/>
    <s v="JK1072"/>
    <s v="JK1071"/>
    <s v="Sat"/>
    <x v="9"/>
    <m/>
    <m/>
    <s v="U12 Coed"/>
    <s v="JK"/>
    <x v="36"/>
    <s v="At"/>
    <x v="6"/>
    <x v="151"/>
    <s v="KMSL"/>
    <s v=" "/>
  </r>
  <r>
    <n v="361"/>
    <x v="5"/>
    <s v="SL1156RF1134"/>
    <s v="SL1156"/>
    <s v="RF1134"/>
    <s v="Sat"/>
    <x v="9"/>
    <m/>
    <m/>
    <s v="U14 Coed"/>
    <s v="SL"/>
    <x v="102"/>
    <s v="At"/>
    <x v="5"/>
    <x v="137"/>
    <s v="KMSL"/>
    <s v="9/27-9/28 AWAY games - Homecoming _x000a_ "/>
  </r>
  <r>
    <n v="363"/>
    <x v="8"/>
    <s v="RF1133ER1014"/>
    <s v="RF1133"/>
    <s v="ER1014"/>
    <s v="Sat"/>
    <x v="9"/>
    <m/>
    <m/>
    <s v="U14 Coed"/>
    <s v="RF"/>
    <x v="78"/>
    <s v="At"/>
    <x v="8"/>
    <x v="125"/>
    <s v="KMSL"/>
    <s v=" "/>
  </r>
  <r>
    <n v="364"/>
    <x v="7"/>
    <s v="HU1051JU1083"/>
    <s v="HU1051"/>
    <s v="JU1083"/>
    <s v="Sat"/>
    <x v="9"/>
    <m/>
    <d v="1899-12-30T12:00:00"/>
    <s v="U14 Coed"/>
    <s v="HU"/>
    <x v="41"/>
    <s v="At"/>
    <x v="7"/>
    <x v="38"/>
    <s v="KMSL"/>
    <s v="2 Team Coordination: U12 Cougars &amp; U14 Renegades; 2 Team Coordination: U8 Lightning &amp; U14 Renegades _x000a_2 Team Coordination: U8 Rage Purple &amp; U14 Rage"/>
  </r>
  <r>
    <n v="365"/>
    <x v="6"/>
    <s v="KW1092JK1074"/>
    <s v="KW1092"/>
    <s v="JK1074"/>
    <s v="Sat"/>
    <x v="9"/>
    <m/>
    <d v="1899-12-30T12:00:00"/>
    <s v="U14 Coed"/>
    <s v="KW"/>
    <x v="135"/>
    <s v="At"/>
    <x v="6"/>
    <x v="39"/>
    <s v="KMSL"/>
    <s v="2 Team Coordination: U12G Phoenix &amp; U14 Comets _x000a_2 Team Coordination: U7 Panthers &amp; U14 Panthers"/>
  </r>
  <r>
    <n v="366"/>
    <x v="6"/>
    <s v="WA1159JK1075"/>
    <s v="WA1159"/>
    <s v="JK1075"/>
    <s v="Sat"/>
    <x v="9"/>
    <m/>
    <m/>
    <s v="U14 Coed"/>
    <s v="WA"/>
    <x v="42"/>
    <s v="At"/>
    <x v="6"/>
    <x v="40"/>
    <s v="KMSL"/>
    <s v=" "/>
  </r>
  <r>
    <n v="409"/>
    <x v="2"/>
    <s v="SL1146SL1145"/>
    <s v="SL1146"/>
    <s v="SL1145"/>
    <s v="Sat"/>
    <x v="9"/>
    <m/>
    <m/>
    <s v="U9 Coed"/>
    <s v="SL"/>
    <x v="146"/>
    <s v="At"/>
    <x v="2"/>
    <x v="139"/>
    <s v="KMSL"/>
    <s v="9/27-9/28 AWAY games - Homecoming _x000a_9/27-9/28 AWAY games - Homecoming"/>
  </r>
  <r>
    <n v="410"/>
    <x v="3"/>
    <s v="ER1010HT1028"/>
    <s v="ER1010"/>
    <s v="HT1028"/>
    <s v="Sat"/>
    <x v="9"/>
    <m/>
    <m/>
    <s v="U9 Coed"/>
    <s v="ER"/>
    <x v="107"/>
    <s v="At"/>
    <x v="3"/>
    <x v="105"/>
    <s v="KMSL"/>
    <s v="2 Team Coordination: U9 Tigers &amp; U7 Wolves"/>
  </r>
  <r>
    <n v="411"/>
    <x v="5"/>
    <s v="HT1027RF1123"/>
    <s v="HT1027"/>
    <s v="RF1123"/>
    <s v="Sat"/>
    <x v="9"/>
    <m/>
    <m/>
    <s v="U9 Coed"/>
    <s v="HT"/>
    <x v="43"/>
    <s v="At"/>
    <x v="5"/>
    <x v="106"/>
    <s v="KMSL"/>
    <s v="2 Team Coordination: U7 Hawks &amp; U9 Timberwolves"/>
  </r>
  <r>
    <n v="412"/>
    <x v="6"/>
    <s v="KW1108JK1064"/>
    <s v="KW1108"/>
    <s v="JK1064"/>
    <s v="Sat"/>
    <x v="9"/>
    <m/>
    <m/>
    <s v="U9 Coed"/>
    <s v="KW"/>
    <x v="136"/>
    <s v="At"/>
    <x v="6"/>
    <x v="104"/>
    <s v="KMSL"/>
    <s v=" "/>
  </r>
  <r>
    <n v="413"/>
    <x v="7"/>
    <s v="RF1122JU1080"/>
    <s v="RF1122"/>
    <s v="JU1080"/>
    <s v="Sat"/>
    <x v="9"/>
    <m/>
    <d v="1899-12-30T09:00:00"/>
    <s v="U9 Coed"/>
    <s v="RF"/>
    <x v="106"/>
    <s v="At"/>
    <x v="7"/>
    <x v="45"/>
    <s v="KMSL"/>
    <s v="2 Team Coordination: U9 Gladiators &amp; U12 Red Foxes _x000a_2 Team Coordination: U8 JU Rage &amp; U9 JU Rage"/>
  </r>
  <r>
    <n v="414"/>
    <x v="0"/>
    <s v="WB1163KW1107"/>
    <s v="WB1163"/>
    <s v="KW1107"/>
    <s v="Sat"/>
    <x v="9"/>
    <m/>
    <m/>
    <s v="U9 Coed"/>
    <s v="WB"/>
    <x v="48"/>
    <s v="At"/>
    <x v="0"/>
    <x v="46"/>
    <s v="KMSL"/>
    <s v=" "/>
  </r>
  <r>
    <n v="451"/>
    <x v="6"/>
    <s v="RF1121JK1063"/>
    <s v="RF1121"/>
    <s v="JK1063"/>
    <s v="Sat"/>
    <x v="9"/>
    <m/>
    <m/>
    <s v="U9 Coed"/>
    <s v="RF"/>
    <x v="111"/>
    <s v="At"/>
    <x v="6"/>
    <x v="50"/>
    <s v="KMSL"/>
    <s v=" "/>
  </r>
  <r>
    <n v="452"/>
    <x v="5"/>
    <s v="KW1105RF1120"/>
    <s v="KW1105"/>
    <s v="RF1120"/>
    <s v="Sat"/>
    <x v="9"/>
    <m/>
    <m/>
    <s v="U9 Coed"/>
    <s v="KW"/>
    <x v="51"/>
    <s v="At"/>
    <x v="5"/>
    <x v="110"/>
    <s v="KMSL"/>
    <s v=" "/>
  </r>
  <r>
    <n v="453"/>
    <x v="2"/>
    <s v="HT1026SL1144"/>
    <s v="HT1026"/>
    <s v="SL1144"/>
    <s v="Sat"/>
    <x v="9"/>
    <m/>
    <d v="1899-12-30T15:00:00"/>
    <s v="U9 Coed"/>
    <s v="HT"/>
    <x v="108"/>
    <s v="At"/>
    <x v="2"/>
    <x v="53"/>
    <s v="KMSL"/>
    <s v="2 Team Coordination: U9 Warriors &amp; U10G Wildcats, No Game 10/11-10/13 - Uihlein _x000a_9/27-9/28 AWAY games - Homecoming"/>
  </r>
  <r>
    <n v="454"/>
    <x v="0"/>
    <s v="ER1009KW1106"/>
    <s v="ER1009"/>
    <s v="KW1106"/>
    <s v="Sat"/>
    <x v="9"/>
    <m/>
    <d v="1899-12-30T09:00:00"/>
    <s v="U9 Coed"/>
    <s v="ER"/>
    <x v="50"/>
    <s v="At"/>
    <x v="0"/>
    <x v="51"/>
    <s v="KMSL"/>
    <s v="2 Team Coordination: U7 Emeralds &amp; U9 Cyclones _x000a_ "/>
  </r>
  <r>
    <n v="455"/>
    <x v="2"/>
    <s v="HU1046SL1143"/>
    <s v="HU1046"/>
    <s v="SL1143"/>
    <s v="Sat"/>
    <x v="9"/>
    <m/>
    <m/>
    <s v="U9 Coed"/>
    <s v="HU"/>
    <x v="49"/>
    <s v="At"/>
    <x v="2"/>
    <x v="111"/>
    <s v="KMSL"/>
    <s v="9/27-9/28 AWAY games - Homecoming"/>
  </r>
  <r>
    <n v="497"/>
    <x v="5"/>
    <s v="WB1161RF1112"/>
    <s v="WB1161"/>
    <s v="RF1112"/>
    <s v="Sat"/>
    <x v="9"/>
    <m/>
    <m/>
    <s v="U7 Coed"/>
    <s v="WB"/>
    <x v="139"/>
    <s v="At"/>
    <x v="5"/>
    <x v="115"/>
    <s v="KMSL"/>
    <s v=" "/>
  </r>
  <r>
    <n v="498"/>
    <x v="3"/>
    <s v="KW1096HT1015"/>
    <s v="KW1096"/>
    <s v="HT1015"/>
    <s v="Sat"/>
    <x v="9"/>
    <m/>
    <m/>
    <s v="U7 Coed"/>
    <s v="KW"/>
    <x v="155"/>
    <s v="At"/>
    <x v="3"/>
    <x v="114"/>
    <s v="KMSL"/>
    <s v="2 Team Coordination: U10 Rays &amp; U7 Blazers _x000a_2 Team Coordination: U12 Cobras &amp; U7 Spicey Meatballs"/>
  </r>
  <r>
    <n v="499"/>
    <x v="8"/>
    <s v="ER1006ER1005"/>
    <s v="ER1006"/>
    <s v="ER1005"/>
    <s v="Sat"/>
    <x v="9"/>
    <m/>
    <d v="1899-12-30T11:00:00"/>
    <s v="U7 Coed"/>
    <s v="ER"/>
    <x v="54"/>
    <s v="At"/>
    <x v="8"/>
    <x v="142"/>
    <s v="KMSL"/>
    <s v="2 Team Coordination: U7 Emeralds &amp; U9 Cyclones _x000a_ "/>
  </r>
  <r>
    <n v="500"/>
    <x v="6"/>
    <s v="HT1016JK1053"/>
    <s v="HT1016"/>
    <s v="JK1053"/>
    <s v="Sat"/>
    <x v="9"/>
    <m/>
    <m/>
    <s v="U7 Coed"/>
    <s v="HT"/>
    <x v="137"/>
    <s v="At"/>
    <x v="6"/>
    <x v="55"/>
    <s v="KMSL"/>
    <s v=" "/>
  </r>
  <r>
    <n v="501"/>
    <x v="4"/>
    <s v="KW1095HU1041"/>
    <s v="KW1095"/>
    <s v="HU1041"/>
    <s v="Sat"/>
    <x v="9"/>
    <m/>
    <m/>
    <s v="U7 Coed"/>
    <s v="KW"/>
    <x v="58"/>
    <s v="At"/>
    <x v="4"/>
    <x v="56"/>
    <s v="KMSL"/>
    <s v=" "/>
  </r>
  <r>
    <n v="555"/>
    <x v="3"/>
    <s v="ER1007HT1018"/>
    <s v="ER1007"/>
    <s v="HT1018"/>
    <s v="Sat"/>
    <x v="9"/>
    <m/>
    <m/>
    <s v="U7 Coed"/>
    <s v="ER"/>
    <x v="60"/>
    <s v="At"/>
    <x v="3"/>
    <x v="61"/>
    <s v="KMSL"/>
    <s v=" "/>
  </r>
  <r>
    <n v="556"/>
    <x v="3"/>
    <s v="JK1057HT1017"/>
    <s v="JK1057"/>
    <s v="HT1017"/>
    <s v="Sat"/>
    <x v="9"/>
    <m/>
    <d v="1899-12-30T09:00:00"/>
    <s v="U7 Coed"/>
    <s v="JK"/>
    <x v="142"/>
    <s v="At"/>
    <x v="3"/>
    <x v="60"/>
    <s v="KMSL"/>
    <s v="2 Team Coordination: U7 Panthers &amp; U14 Panthers _x000a_ "/>
  </r>
  <r>
    <n v="557"/>
    <x v="6"/>
    <s v="HT1019JK1055"/>
    <s v="HT1019"/>
    <s v="JK1055"/>
    <s v="Sat"/>
    <x v="9"/>
    <m/>
    <m/>
    <s v="U7 Coed"/>
    <s v="HT"/>
    <x v="158"/>
    <s v="At"/>
    <x v="6"/>
    <x v="158"/>
    <s v="KMSL"/>
    <s v="2 Team Coordination: U9 Tigers &amp; U7 Wolves _x000a_ "/>
  </r>
  <r>
    <n v="558"/>
    <x v="6"/>
    <s v="HU1042JK1056"/>
    <s v="HU1042"/>
    <s v="JK1056"/>
    <s v="Sat"/>
    <x v="9"/>
    <m/>
    <m/>
    <s v="U7 Coed"/>
    <s v="HU"/>
    <x v="62"/>
    <s v="At"/>
    <x v="6"/>
    <x v="64"/>
    <s v="KMSL"/>
    <s v=" "/>
  </r>
  <r>
    <n v="559"/>
    <x v="0"/>
    <s v="JK1054KW1099"/>
    <s v="JK1054"/>
    <s v="KW1099"/>
    <s v="Sat"/>
    <x v="9"/>
    <m/>
    <m/>
    <s v="U7 Coed"/>
    <s v="JK"/>
    <x v="63"/>
    <s v="At"/>
    <x v="0"/>
    <x v="65"/>
    <s v="KMSL"/>
    <s v=" "/>
  </r>
  <r>
    <n v="560"/>
    <x v="5"/>
    <s v="KW1097RF1113"/>
    <s v="KW1097"/>
    <s v="RF1113"/>
    <s v="Sat"/>
    <x v="9"/>
    <m/>
    <m/>
    <s v="U7 Coed"/>
    <s v="KW"/>
    <x v="156"/>
    <s v="At"/>
    <x v="5"/>
    <x v="144"/>
    <s v="KMSL"/>
    <s v=" "/>
  </r>
  <r>
    <n v="561"/>
    <x v="5"/>
    <s v="KW1098RF1114"/>
    <s v="KW1098"/>
    <s v="RF1114"/>
    <s v="Sat"/>
    <x v="9"/>
    <m/>
    <m/>
    <s v="U7 Coed"/>
    <s v="KW"/>
    <x v="65"/>
    <s v="At"/>
    <x v="5"/>
    <x v="117"/>
    <s v="KMSL"/>
    <s v=" "/>
  </r>
  <r>
    <n v="593"/>
    <x v="6"/>
    <s v="SL1147JK1067"/>
    <s v="SL1147"/>
    <s v="JK1067"/>
    <s v="Sat"/>
    <x v="9"/>
    <m/>
    <m/>
    <s v="U10 Coed"/>
    <s v="SL"/>
    <x v="120"/>
    <s v="At"/>
    <x v="6"/>
    <x v="68"/>
    <s v="KMSL"/>
    <s v="9/27-9/28 AWAY games - Homecoming _x000a_ "/>
  </r>
  <r>
    <n v="594"/>
    <x v="0"/>
    <s v="JU1081KW1085"/>
    <s v="JU1081"/>
    <s v="KW1085"/>
    <s v="Sat"/>
    <x v="9"/>
    <m/>
    <m/>
    <s v="U10 Coed"/>
    <s v="JU"/>
    <x v="69"/>
    <s v="At"/>
    <x v="0"/>
    <x v="120"/>
    <s v="KMSL"/>
    <s v="2 Team Coordination: U8 &amp; U9 Rage _x000a_2 Team Coordination: U10 Rays &amp; U7 Blazers"/>
  </r>
  <r>
    <n v="595"/>
    <x v="0"/>
    <s v="HU1047KW1084"/>
    <s v="HU1047"/>
    <s v="KW1084"/>
    <s v="Sat"/>
    <x v="9"/>
    <m/>
    <m/>
    <s v="U10 Coed"/>
    <s v="HU"/>
    <x v="68"/>
    <s v="At"/>
    <x v="0"/>
    <x v="69"/>
    <s v="KMSL"/>
    <s v=" "/>
  </r>
  <r>
    <n v="596"/>
    <x v="8"/>
    <s v="SL1148ER1011"/>
    <s v="SL1148"/>
    <s v="ER1011"/>
    <s v="Sat"/>
    <x v="9"/>
    <m/>
    <m/>
    <s v="U10 Coed"/>
    <s v="SL"/>
    <x v="159"/>
    <s v="At"/>
    <x v="8"/>
    <x v="155"/>
    <s v="KMSL"/>
    <s v="9/27-9/28 AWAY games - Homecoming _x000a_ "/>
  </r>
  <r>
    <n v="635"/>
    <x v="6"/>
    <s v="RF1127JK1069"/>
    <s v="RF1127"/>
    <s v="JK1069"/>
    <s v="Sat"/>
    <x v="9"/>
    <m/>
    <m/>
    <s v="U10 Coed"/>
    <s v="RF"/>
    <x v="75"/>
    <s v="At"/>
    <x v="6"/>
    <x v="72"/>
    <s v="KMSL"/>
    <s v=" "/>
  </r>
  <r>
    <n v="636"/>
    <x v="5"/>
    <s v="KW1086RF1126"/>
    <s v="KW1086"/>
    <s v="RF1126"/>
    <s v="Sat"/>
    <x v="9"/>
    <m/>
    <d v="1899-12-30T09:00:00"/>
    <s v="U10 Coed"/>
    <s v="KW"/>
    <x v="143"/>
    <s v="At"/>
    <x v="5"/>
    <x v="123"/>
    <s v="KMSL"/>
    <s v="2 Team Coordination: U10 Stars &amp; U14G Rebels _x000a_ "/>
  </r>
  <r>
    <n v="637"/>
    <x v="10"/>
    <s v="HT1032WCHSA1158"/>
    <s v="HT1032"/>
    <s v="WCHSA1158"/>
    <s v="Sat"/>
    <x v="9"/>
    <m/>
    <m/>
    <s v="U10 Coed"/>
    <s v="HT"/>
    <x v="74"/>
    <s v="At"/>
    <x v="10"/>
    <x v="73"/>
    <s v="KMSL"/>
    <s v="No Game 10/11-10/13 - Uihlein _x000a_ "/>
  </r>
  <r>
    <n v="638"/>
    <x v="5"/>
    <s v="JK1068RF1125"/>
    <s v="JK1068"/>
    <s v="RF1125"/>
    <s v="Sat"/>
    <x v="9"/>
    <m/>
    <m/>
    <s v="U10 Coed"/>
    <s v="JK"/>
    <x v="71"/>
    <s v="At"/>
    <x v="5"/>
    <x v="75"/>
    <s v="KMSL"/>
    <s v="2 Team Coordination: U7 Lightning &amp; U10 Storm"/>
  </r>
  <r>
    <n v="639"/>
    <x v="3"/>
    <s v="SL1149HT1031"/>
    <s v="SL1149"/>
    <s v="HT1031"/>
    <s v="Sat"/>
    <x v="9"/>
    <m/>
    <m/>
    <s v="U10 Coed"/>
    <s v="SL"/>
    <x v="144"/>
    <s v="At"/>
    <x v="3"/>
    <x v="124"/>
    <s v="KMSL"/>
    <s v="9/27-9/28 AWAY games - Homecoming _x000a_ "/>
  </r>
  <r>
    <n v="362"/>
    <x v="11"/>
    <s v="HT1039BR1004"/>
    <s v="HT1039"/>
    <s v="BR1004"/>
    <s v="Sat"/>
    <x v="9"/>
    <m/>
    <d v="1899-12-30T10:30:00"/>
    <s v="U14 Coed"/>
    <s v="HT"/>
    <x v="38"/>
    <s v="At"/>
    <x v="11"/>
    <x v="77"/>
    <s v="KMSL"/>
    <s v="No Game 10/11-10/13 - Uihlein, 10/5 no game _x000a_2 Team Coordination: U12 BR &amp; U14 BR, No Games 9/28, Home games on 9/14 picture day, have Brownsville girls play each other that day? "/>
  </r>
  <r>
    <n v="289"/>
    <x v="11"/>
    <s v="BR1003JK1070"/>
    <s v="BR1003"/>
    <s v="JK1070"/>
    <s v="Sat"/>
    <x v="10"/>
    <m/>
    <d v="1899-12-30T09:00:00"/>
    <s v="U12 Coed"/>
    <s v="BR"/>
    <x v="7"/>
    <s v="At"/>
    <x v="6"/>
    <x v="31"/>
    <s v="KMSL"/>
    <s v="2 Team Coordination: U12 BR &amp; U14 BR, No Games 9/28, Home games on 9/14 picture day, have Brownsville girls play each other that day?  _x000a_ "/>
  </r>
  <r>
    <n v="109"/>
    <x v="5"/>
    <s v="BR1002RF1132"/>
    <s v="BR1002"/>
    <s v="RF1132"/>
    <s v="Sat"/>
    <x v="10"/>
    <m/>
    <d v="1899-12-30T12:00:00"/>
    <s v="U12 Girls"/>
    <s v="BR"/>
    <x v="160"/>
    <s v="At"/>
    <x v="5"/>
    <x v="83"/>
    <s v="KMSL"/>
    <s v="2 Team Coordination: U12 BR Yellow &amp; U12 BR Blue, No Games 10/11-10/13, No Games 9/28, Home games on 9/14 picture day, have Brownsville girls play each other that day?  _x000a_2 Team Coordination: U12 Red Foxes &amp; U12G Gunners, 2 Team Coordination: U12 Lightning &amp; U12G Gunners,  2 Team Coordination: U12 Comets &amp; U12G Gunners"/>
  </r>
  <r>
    <n v="115"/>
    <x v="0"/>
    <s v="BR1001KW1091"/>
    <s v="BR1001"/>
    <s v="KW1091"/>
    <s v="Sat"/>
    <x v="10"/>
    <m/>
    <d v="1899-12-30T09:00:00"/>
    <s v="U12 Girls"/>
    <s v="BR"/>
    <x v="124"/>
    <s v="At"/>
    <x v="0"/>
    <x v="160"/>
    <s v="KMSL"/>
    <s v="2 Team Coordination: U12 BR Yellow &amp; U12 BR Blue, No Games 10/11-10/13, No Games 9/28, Home games on 9/14 picture day, have Brownsville girls play each other that day?  _x000a_ "/>
  </r>
  <r>
    <n v="21"/>
    <x v="2"/>
    <s v="KW1094SL1157"/>
    <s v="KW1094"/>
    <s v="SL1157"/>
    <s v="Sat"/>
    <x v="10"/>
    <m/>
    <m/>
    <s v="U14 Girls"/>
    <s v="KW"/>
    <x v="157"/>
    <s v="At"/>
    <x v="2"/>
    <x v="157"/>
    <s v="KMSL"/>
    <s v="9/27-9/28 AWAY games - Homecoming"/>
  </r>
  <r>
    <n v="22"/>
    <x v="6"/>
    <s v="KW1093JK1077"/>
    <s v="KW1093"/>
    <s v="JK1077"/>
    <s v="Sat"/>
    <x v="10"/>
    <m/>
    <d v="1899-12-30T12:00:00"/>
    <s v="U14 Girls"/>
    <s v="KW"/>
    <x v="126"/>
    <s v="At"/>
    <x v="6"/>
    <x v="126"/>
    <s v="KMSL"/>
    <s v="2 Team Coordination: U10 Stars &amp; U14G Rebels _x000a_ "/>
  </r>
  <r>
    <n v="23"/>
    <x v="12"/>
    <s v="WA1160HT1040"/>
    <s v="WA1160"/>
    <s v="HT1040"/>
    <s v="Sat"/>
    <x v="10"/>
    <m/>
    <m/>
    <s v="U14 Girls"/>
    <s v="WA"/>
    <x v="149"/>
    <s v="At"/>
    <x v="3"/>
    <x v="146"/>
    <s v="KMSL"/>
    <s v="2 Team Coordination: U14 Girls teams for Waubedonia &amp; Random Lake are sharing a coach and players. Need to avoid conflicts and account for travel time.  _x000a_ "/>
  </r>
  <r>
    <n v="57"/>
    <x v="6"/>
    <s v="HT1029JK1066"/>
    <s v="HT1029"/>
    <s v="JK1066"/>
    <s v="Sat"/>
    <x v="10"/>
    <m/>
    <d v="1899-12-30T09:00:00"/>
    <s v="U10 Girls"/>
    <s v="HT"/>
    <x v="150"/>
    <s v="At"/>
    <x v="6"/>
    <x v="148"/>
    <s v="KMSL"/>
    <s v="2 Team Coordination: U9 Warriors &amp; U10G Wildcats _x000a_ "/>
  </r>
  <r>
    <n v="58"/>
    <x v="6"/>
    <s v="HU1048JK1065"/>
    <s v="HU1048"/>
    <s v="JK1065"/>
    <s v="Sat"/>
    <x v="10"/>
    <s v="Otto"/>
    <d v="1899-12-30T09:00:00"/>
    <s v="U10 Girls"/>
    <s v="HU"/>
    <x v="151"/>
    <s v="At"/>
    <x v="6"/>
    <x v="127"/>
    <s v="KMSL"/>
    <s v="2 Team Coordination: U10G Thunder &amp; U12G Avengers _x000a_ "/>
  </r>
  <r>
    <n v="59"/>
    <x v="2"/>
    <s v="KW1087SL1151"/>
    <s v="KW1087"/>
    <s v="SL1151"/>
    <s v="Sat"/>
    <x v="10"/>
    <m/>
    <d v="1899-12-30T09:00:00"/>
    <s v="U10 Girls"/>
    <s v="KW"/>
    <x v="3"/>
    <s v="At"/>
    <x v="2"/>
    <x v="159"/>
    <s v="KMSL"/>
    <s v="2 Team Coordination: U12 Union &amp; U10G Arsenal, 9/27-9/28 AWAY games - Homecoming"/>
  </r>
  <r>
    <n v="60"/>
    <x v="2"/>
    <s v="RF1128SL1150"/>
    <s v="RF1128"/>
    <s v="SL1150"/>
    <s v="Sat"/>
    <x v="10"/>
    <m/>
    <d v="1899-12-30T10:30:00"/>
    <s v="U10 Girls"/>
    <s v="RF"/>
    <x v="127"/>
    <s v="At"/>
    <x v="2"/>
    <x v="3"/>
    <s v="KMSL"/>
    <s v="2 Team Coordination: U12G Lady Owls &amp; U10G Tigers; 2 Team Coordination: U10G Tigers &amp; U8 Asteroids, 9/27-9/28 AWAY games - Homecoming"/>
  </r>
  <r>
    <n v="110"/>
    <x v="2"/>
    <s v="ER1013SL1153"/>
    <s v="ER1013"/>
    <s v="SL1153"/>
    <s v="Sat"/>
    <x v="10"/>
    <m/>
    <m/>
    <s v="U12 Girls"/>
    <s v="ER"/>
    <x v="8"/>
    <s v="At"/>
    <x v="2"/>
    <x v="10"/>
    <s v="KMSL"/>
    <s v="9/27-9/28 AWAY games - Homecoming"/>
  </r>
  <r>
    <n v="111"/>
    <x v="2"/>
    <s v="JK1073SL1155"/>
    <s v="JK1073"/>
    <s v="SL1155"/>
    <s v="Sat"/>
    <x v="10"/>
    <m/>
    <d v="1899-12-30T12:00:00"/>
    <s v="U12 Girls"/>
    <s v="JK"/>
    <x v="11"/>
    <s v="At"/>
    <x v="2"/>
    <x v="128"/>
    <s v="KMSL"/>
    <s v="2 Team Coordination: U12G Lady Owls &amp; U10G Tigers, 9/27-9/28 AWAY games - Homecoming"/>
  </r>
  <r>
    <n v="112"/>
    <x v="0"/>
    <s v="HT1038KW1090"/>
    <s v="HT1038"/>
    <s v="KW1090"/>
    <s v="Sat"/>
    <x v="10"/>
    <m/>
    <d v="1899-12-30T09:00:00"/>
    <s v="U12 Girls"/>
    <s v="HT"/>
    <x v="152"/>
    <s v="At"/>
    <x v="0"/>
    <x v="129"/>
    <s v="KMSL"/>
    <s v="No Game 10/11-10/13 - Uihlein _x000a_2 Team Coordination: U12G Phoenix &amp; U14 Comets"/>
  </r>
  <r>
    <n v="113"/>
    <x v="4"/>
    <s v="SL1154HU1050"/>
    <s v="SL1154"/>
    <s v="HU1050"/>
    <s v="Sat"/>
    <x v="10"/>
    <s v="Otto"/>
    <d v="1899-12-30T12:00:00"/>
    <s v="U12 Girls"/>
    <s v="SL"/>
    <x v="128"/>
    <s v="At"/>
    <x v="4"/>
    <x v="11"/>
    <s v="KMSL"/>
    <s v="9/27-9/28 AWAY games - Homecoming _x000a_2 Team Coordination: U10G Thunder &amp; U12G Avengers"/>
  </r>
  <r>
    <n v="152"/>
    <x v="9"/>
    <s v="HT1020WB1162"/>
    <s v="HT1020"/>
    <s v="WB1162"/>
    <s v="Sat"/>
    <x v="10"/>
    <m/>
    <m/>
    <s v="U8 Coed"/>
    <s v="HT"/>
    <x v="13"/>
    <s v="At"/>
    <x v="9"/>
    <x v="130"/>
    <s v="KMSL"/>
    <s v="No Game 10/11-10/13 - Uihlein _x000a_ "/>
  </r>
  <r>
    <n v="153"/>
    <x v="7"/>
    <s v="JK1058JU1078"/>
    <s v="JK1058"/>
    <s v="JU1078"/>
    <s v="Sat"/>
    <x v="10"/>
    <m/>
    <m/>
    <s v="U8 Coed"/>
    <s v="JK"/>
    <x v="129"/>
    <s v="At"/>
    <x v="7"/>
    <x v="15"/>
    <s v="KMSL"/>
    <s v=" "/>
  </r>
  <r>
    <n v="154"/>
    <x v="2"/>
    <s v="KW1100SL1135"/>
    <s v="KW1100"/>
    <s v="SL1135"/>
    <s v="Sat"/>
    <x v="10"/>
    <m/>
    <d v="1899-12-30T13:00:00"/>
    <s v="U8 Coed"/>
    <s v="KW"/>
    <x v="15"/>
    <s v="At"/>
    <x v="2"/>
    <x v="16"/>
    <s v="KMSL"/>
    <s v="2 Team Coordination: U10G Tigers &amp; U8 Asteroids, 9/27-9/28 AWAY games - Homecoming"/>
  </r>
  <r>
    <n v="155"/>
    <x v="5"/>
    <s v="SL1142RF1115"/>
    <s v="SL1142"/>
    <s v="RF1115"/>
    <s v="Sat"/>
    <x v="10"/>
    <m/>
    <m/>
    <s v="U8 Coed"/>
    <s v="SL"/>
    <x v="87"/>
    <s v="At"/>
    <x v="5"/>
    <x v="87"/>
    <s v="KMSL"/>
    <s v="9/27-9/28 AWAY games - Homecoming _x000a_ "/>
  </r>
  <r>
    <n v="156"/>
    <x v="4"/>
    <s v="ER1008HU1043"/>
    <s v="ER1008"/>
    <s v="HU1043"/>
    <s v="Sat"/>
    <x v="10"/>
    <m/>
    <m/>
    <s v="U8 Coed"/>
    <s v="ER"/>
    <x v="17"/>
    <s v="At"/>
    <x v="4"/>
    <x v="13"/>
    <s v="KMSL"/>
    <s v="2 Team Coordination: U8 HU Vipers &amp; U12G Lightening Leopards"/>
  </r>
  <r>
    <n v="192"/>
    <x v="6"/>
    <s v="KW1101JK1059"/>
    <s v="KW1101"/>
    <s v="JK1059"/>
    <s v="Sat"/>
    <x v="10"/>
    <m/>
    <m/>
    <s v="U8 Coed"/>
    <s v="KW"/>
    <x v="91"/>
    <s v="At"/>
    <x v="6"/>
    <x v="19"/>
    <s v="KMSL"/>
    <s v=" "/>
  </r>
  <r>
    <n v="193"/>
    <x v="2"/>
    <s v="HT1021SL1136"/>
    <s v="HT1021"/>
    <s v="SL1136"/>
    <s v="Sat"/>
    <x v="10"/>
    <m/>
    <m/>
    <s v="U8 Coed"/>
    <s v="HT"/>
    <x v="18"/>
    <s v="At"/>
    <x v="2"/>
    <x v="21"/>
    <s v="KMSL"/>
    <s v="9/27-9/28 AWAY games - Homecoming"/>
  </r>
  <r>
    <n v="194"/>
    <x v="3"/>
    <s v="RF1116HT1025"/>
    <s v="RF1116"/>
    <s v="HT1025"/>
    <s v="Sat"/>
    <x v="10"/>
    <m/>
    <m/>
    <s v="U8 Coed"/>
    <s v="RF"/>
    <x v="21"/>
    <s v="At"/>
    <x v="3"/>
    <x v="18"/>
    <s v="KMSL"/>
    <s v=" "/>
  </r>
  <r>
    <n v="195"/>
    <x v="4"/>
    <s v="SL1140HU1044"/>
    <s v="SL1140"/>
    <s v="HU1044"/>
    <s v="Sat"/>
    <x v="10"/>
    <m/>
    <m/>
    <s v="U8 Coed"/>
    <s v="SL"/>
    <x v="22"/>
    <s v="At"/>
    <x v="4"/>
    <x v="89"/>
    <s v="KMSL"/>
    <s v="9/27-9/28 AWAY games - Homecoming _x000a_ "/>
  </r>
  <r>
    <n v="196"/>
    <x v="2"/>
    <s v="JU1079SL1141"/>
    <s v="JU1079"/>
    <s v="SL1141"/>
    <s v="Sat"/>
    <x v="10"/>
    <m/>
    <d v="1899-12-30T12:00:00"/>
    <s v="U8 Coed"/>
    <s v="JU"/>
    <x v="20"/>
    <s v="At"/>
    <x v="2"/>
    <x v="22"/>
    <s v="KMSL"/>
    <s v="2 Team Coordination: U8 Rage Purple &amp; U14 Rage; 2 Team Coordination: U8 &amp; U9 Rage _x000a_9/27-9/28 AWAY games - Homecoming"/>
  </r>
  <r>
    <n v="225"/>
    <x v="0"/>
    <s v="HT1022KW1102"/>
    <s v="HT1022"/>
    <s v="KW1102"/>
    <s v="Sat"/>
    <x v="10"/>
    <m/>
    <m/>
    <s v="U8 Coed"/>
    <s v="HT"/>
    <x v="153"/>
    <s v="At"/>
    <x v="0"/>
    <x v="95"/>
    <s v="KMSL"/>
    <s v="2 Team Coordination: U8 Goal Getters &amp; U12G Lightning Leopards _x000a_ "/>
  </r>
  <r>
    <n v="226"/>
    <x v="0"/>
    <s v="HT1023KW1103"/>
    <s v="HT1023"/>
    <s v="KW1103"/>
    <s v="Sat"/>
    <x v="10"/>
    <m/>
    <m/>
    <s v="U8 Coed"/>
    <s v="HT"/>
    <x v="24"/>
    <s v="At"/>
    <x v="0"/>
    <x v="26"/>
    <s v="KMSL"/>
    <s v=" "/>
  </r>
  <r>
    <n v="227"/>
    <x v="5"/>
    <s v="JK1060RF1117"/>
    <s v="JK1060"/>
    <s v="RF1117"/>
    <s v="Sat"/>
    <x v="10"/>
    <m/>
    <m/>
    <s v="U8 Coed"/>
    <s v="JK"/>
    <x v="23"/>
    <s v="At"/>
    <x v="5"/>
    <x v="25"/>
    <s v="KMSL"/>
    <s v=" "/>
  </r>
  <r>
    <n v="228"/>
    <x v="2"/>
    <s v="JK1061SL1137"/>
    <s v="JK1061"/>
    <s v="SL1137"/>
    <s v="Sat"/>
    <x v="10"/>
    <m/>
    <m/>
    <s v="U8 Coed"/>
    <s v="JK"/>
    <x v="94"/>
    <s v="At"/>
    <x v="2"/>
    <x v="132"/>
    <s v="KMSL"/>
    <s v="9/27-9/28 AWAY games - Homecoming"/>
  </r>
  <r>
    <n v="257"/>
    <x v="0"/>
    <s v="HT1024KW1104"/>
    <s v="HT1024"/>
    <s v="KW1104"/>
    <s v="Sat"/>
    <x v="10"/>
    <m/>
    <m/>
    <s v="U8 Coed"/>
    <s v="HT"/>
    <x v="27"/>
    <s v="At"/>
    <x v="0"/>
    <x v="150"/>
    <s v="KMSL"/>
    <s v=" "/>
  </r>
  <r>
    <n v="258"/>
    <x v="6"/>
    <s v="HU1045JK1062"/>
    <s v="HU1045"/>
    <s v="JK1062"/>
    <s v="Sat"/>
    <x v="10"/>
    <s v="Otto"/>
    <d v="1899-12-30T09:00:00"/>
    <s v="U8 Coed"/>
    <s v="HU"/>
    <x v="131"/>
    <s v="At"/>
    <x v="6"/>
    <x v="27"/>
    <s v="KMSL"/>
    <s v="2 Team Coordination: U8 Lightning &amp; U14 Renegades _x000a_2 Team Coordination: U7 Cheetahs &amp; U9 Adrenaline"/>
  </r>
  <r>
    <n v="259"/>
    <x v="2"/>
    <s v="RF1118SL1139"/>
    <s v="RF1118"/>
    <s v="SL1139"/>
    <s v="Sat"/>
    <x v="10"/>
    <m/>
    <m/>
    <s v="U8 Coed"/>
    <s v="RF"/>
    <x v="29"/>
    <s v="At"/>
    <x v="2"/>
    <x v="133"/>
    <s v="KMSL"/>
    <s v="9/27-9/28 AWAY games - Homecoming"/>
  </r>
  <r>
    <n v="260"/>
    <x v="2"/>
    <s v="RF1119SL1138"/>
    <s v="RF1119"/>
    <s v="SL1138"/>
    <s v="Sat"/>
    <x v="10"/>
    <m/>
    <m/>
    <s v="U8 Coed"/>
    <s v="RF"/>
    <x v="132"/>
    <s v="At"/>
    <x v="2"/>
    <x v="29"/>
    <s v="KMSL"/>
    <s v="9/27-9/28 AWAY games - Homecoming"/>
  </r>
  <r>
    <n v="290"/>
    <x v="3"/>
    <s v="ER1012HT1034"/>
    <s v="ER1012"/>
    <s v="HT1034"/>
    <s v="Sat"/>
    <x v="10"/>
    <m/>
    <m/>
    <s v="U12 Coed"/>
    <s v="ER"/>
    <x v="31"/>
    <s v="At"/>
    <x v="3"/>
    <x v="7"/>
    <s v="KMSL"/>
    <s v="2 Team Coordination: U12 Cobras &amp; U7 Spicey Meatballs, No Game 10/11-10/13 - Uihlein"/>
  </r>
  <r>
    <n v="291"/>
    <x v="7"/>
    <s v="SL1152JU1082"/>
    <s v="SL1152"/>
    <s v="JU1082"/>
    <s v="Sat"/>
    <x v="10"/>
    <m/>
    <d v="1899-12-30T12:00:00"/>
    <s v="U12 Coed"/>
    <s v="SL"/>
    <x v="133"/>
    <s v="At"/>
    <x v="7"/>
    <x v="32"/>
    <s v="KMSL"/>
    <s v="2 Team Coordination: U12 Union &amp; U10G Arsenal, 9/27-9/28 AWAY games - Homecoming _x000a_ "/>
  </r>
  <r>
    <n v="292"/>
    <x v="0"/>
    <s v="RF1129KW1088"/>
    <s v="RF1129"/>
    <s v="KW1088"/>
    <s v="Sat"/>
    <x v="10"/>
    <m/>
    <d v="1899-12-30T09:00:00"/>
    <s v="U12 Coed"/>
    <s v="RF"/>
    <x v="32"/>
    <s v="At"/>
    <x v="0"/>
    <x v="134"/>
    <s v="KMSL"/>
    <s v="2 Team Coordination: U12 Comets &amp; U12G Gunners _x000a_ "/>
  </r>
  <r>
    <n v="321"/>
    <x v="6"/>
    <s v="HT1033JK1072"/>
    <s v="HT1033"/>
    <s v="JK1072"/>
    <s v="Sat"/>
    <x v="10"/>
    <m/>
    <m/>
    <s v="U12 Coed"/>
    <s v="HT"/>
    <x v="154"/>
    <s v="At"/>
    <x v="6"/>
    <x v="100"/>
    <s v="KMSL"/>
    <s v="No Game 10/11-10/13 - Uihlein _x000a_ "/>
  </r>
  <r>
    <n v="322"/>
    <x v="0"/>
    <s v="HT1035KW1089"/>
    <s v="HT1035"/>
    <s v="KW1089"/>
    <s v="Sat"/>
    <x v="10"/>
    <m/>
    <m/>
    <s v="U12 Coed"/>
    <s v="HT"/>
    <x v="99"/>
    <s v="At"/>
    <x v="0"/>
    <x v="37"/>
    <s v="KMSL"/>
    <s v="No Game 10/11-10/13 - Uihlein _x000a_ "/>
  </r>
  <r>
    <n v="323"/>
    <x v="5"/>
    <s v="HU1049RF1130"/>
    <s v="HU1049"/>
    <s v="RF1130"/>
    <s v="Sat"/>
    <x v="10"/>
    <s v="Otto"/>
    <d v="1899-12-30T09:00:00"/>
    <s v="U12 Coed"/>
    <s v="HU"/>
    <x v="34"/>
    <s v="At"/>
    <x v="5"/>
    <x v="36"/>
    <s v="KMSL"/>
    <s v="2 Team Coordination: U12 Cougars &amp; U14 Renegades _x000a_2 Team Coordination: U12 Lightning &amp; U12G Gunners"/>
  </r>
  <r>
    <n v="324"/>
    <x v="5"/>
    <s v="JK1071RF1131"/>
    <s v="JK1071"/>
    <s v="RF1131"/>
    <s v="Sat"/>
    <x v="10"/>
    <m/>
    <d v="1899-12-30T09:00:00"/>
    <s v="U12 Coed"/>
    <s v="JK"/>
    <x v="35"/>
    <s v="At"/>
    <x v="5"/>
    <x v="135"/>
    <s v="KMSL"/>
    <s v="2 Team Coordination: U9 Gladiators &amp; U12 Red Foxes"/>
  </r>
  <r>
    <n v="368"/>
    <x v="6"/>
    <s v="RF1133JK1074"/>
    <s v="RF1133"/>
    <s v="JK1074"/>
    <s v="Sat"/>
    <x v="10"/>
    <m/>
    <d v="1899-12-30T12:00:00"/>
    <s v="U14 Coed"/>
    <s v="RF"/>
    <x v="78"/>
    <s v="At"/>
    <x v="6"/>
    <x v="39"/>
    <s v="KMSL"/>
    <s v="2 Team Coordination: U7 Panthers &amp; U14 Panthers"/>
  </r>
  <r>
    <n v="369"/>
    <x v="0"/>
    <s v="JK1075KW1092"/>
    <s v="JK1075"/>
    <s v="KW1092"/>
    <s v="Sat"/>
    <x v="10"/>
    <m/>
    <d v="1899-12-30T12:00:00"/>
    <s v="U14 Coed"/>
    <s v="JK"/>
    <x v="145"/>
    <s v="At"/>
    <x v="0"/>
    <x v="41"/>
    <s v="KMSL"/>
    <s v="2 Team Coordination: U12G Phoenix &amp; U14 Comets"/>
  </r>
  <r>
    <n v="370"/>
    <x v="7"/>
    <s v="RF1134JU1083"/>
    <s v="RF1134"/>
    <s v="JU1083"/>
    <s v="Sat"/>
    <x v="10"/>
    <m/>
    <d v="1899-12-30T09:00:00"/>
    <s v="U14 Coed"/>
    <s v="RF"/>
    <x v="40"/>
    <s v="At"/>
    <x v="7"/>
    <x v="38"/>
    <s v="KMSL"/>
    <s v="2 Team Coordination: U8 Rage Purple &amp; U14 Rage"/>
  </r>
  <r>
    <n v="371"/>
    <x v="1"/>
    <s v="ER1014WA1159"/>
    <s v="ER1014"/>
    <s v="WA1159"/>
    <s v="Sat"/>
    <x v="10"/>
    <m/>
    <m/>
    <s v="U14 Coed"/>
    <s v="ER"/>
    <x v="39"/>
    <s v="At"/>
    <x v="1"/>
    <x v="103"/>
    <s v="KMSL"/>
    <s v=" "/>
  </r>
  <r>
    <n v="372"/>
    <x v="3"/>
    <s v="SL1156HT1039"/>
    <s v="SL1156"/>
    <s v="HT1039"/>
    <s v="Sat"/>
    <x v="10"/>
    <m/>
    <m/>
    <s v="U14 Coed"/>
    <s v="SL"/>
    <x v="102"/>
    <s v="At"/>
    <x v="3"/>
    <x v="102"/>
    <s v="KMSL"/>
    <s v="9/27-9/28 AWAY games - Homecoming _x000a_No Game 10/11-10/13 - Uihlein, 10/5 no game"/>
  </r>
  <r>
    <n v="415"/>
    <x v="7"/>
    <s v="KW1108JU1080"/>
    <s v="KW1108"/>
    <s v="JU1080"/>
    <s v="Sat"/>
    <x v="10"/>
    <m/>
    <d v="1899-12-30T09:00:00"/>
    <s v="U9 Coed"/>
    <s v="KW"/>
    <x v="136"/>
    <s v="At"/>
    <x v="7"/>
    <x v="45"/>
    <s v="KMSL"/>
    <s v="2 Team Coordination: U8 JU Rage &amp; U9 JU Rage"/>
  </r>
  <r>
    <n v="416"/>
    <x v="8"/>
    <s v="WB1163ER1010"/>
    <s v="WB1163"/>
    <s v="ER1010"/>
    <s v="Sat"/>
    <x v="10"/>
    <m/>
    <m/>
    <s v="U9 Coed"/>
    <s v="WB"/>
    <x v="48"/>
    <s v="At"/>
    <x v="8"/>
    <x v="43"/>
    <s v="KMSL"/>
    <s v=" "/>
  </r>
  <r>
    <n v="417"/>
    <x v="6"/>
    <s v="HT1027JK1064"/>
    <s v="HT1027"/>
    <s v="JK1064"/>
    <s v="Sat"/>
    <x v="10"/>
    <m/>
    <m/>
    <s v="U9 Coed"/>
    <s v="HT"/>
    <x v="43"/>
    <s v="At"/>
    <x v="6"/>
    <x v="104"/>
    <s v="KMSL"/>
    <s v=" "/>
  </r>
  <r>
    <n v="418"/>
    <x v="0"/>
    <s v="HT1028KW1107"/>
    <s v="HT1028"/>
    <s v="KW1107"/>
    <s v="Sat"/>
    <x v="10"/>
    <m/>
    <d v="1899-12-30T12:00:00"/>
    <s v="U9 Coed"/>
    <s v="HT"/>
    <x v="44"/>
    <s v="At"/>
    <x v="0"/>
    <x v="46"/>
    <s v="KMSL"/>
    <s v="2 Team Coordination: U9 Tigers &amp; U7 Wolves _x000a_ "/>
  </r>
  <r>
    <n v="419"/>
    <x v="2"/>
    <s v="RF1122SL1145"/>
    <s v="RF1122"/>
    <s v="SL1145"/>
    <s v="Sat"/>
    <x v="10"/>
    <m/>
    <d v="1899-12-30T12:00:00"/>
    <s v="U9 Coed"/>
    <s v="RF"/>
    <x v="106"/>
    <s v="At"/>
    <x v="2"/>
    <x v="139"/>
    <s v="KMSL"/>
    <s v="2 Team Coordination: U9 Gladiators &amp; U12 Red Foxes _x000a_9/27-9/28 AWAY games - Homecoming"/>
  </r>
  <r>
    <n v="420"/>
    <x v="5"/>
    <s v="SL1146RF1123"/>
    <s v="SL1146"/>
    <s v="RF1123"/>
    <s v="Sat"/>
    <x v="10"/>
    <m/>
    <d v="1899-12-30T13:30:00"/>
    <s v="U9 Coed"/>
    <s v="SL"/>
    <x v="146"/>
    <s v="At"/>
    <x v="5"/>
    <x v="106"/>
    <s v="KMSL"/>
    <s v="9/27-9/28 AWAY games - Homecoming _x000a_2 Team Coordination: U7 Hawks &amp; U9 Timberwolves"/>
  </r>
  <r>
    <n v="456"/>
    <x v="0"/>
    <s v="RF1121KW1105"/>
    <s v="RF1121"/>
    <s v="KW1105"/>
    <s v="Sat"/>
    <x v="10"/>
    <m/>
    <m/>
    <s v="U9 Coed"/>
    <s v="RF"/>
    <x v="111"/>
    <s v="At"/>
    <x v="0"/>
    <x v="109"/>
    <s v="KMSL"/>
    <s v=" "/>
  </r>
  <r>
    <n v="457"/>
    <x v="0"/>
    <s v="SL1143KW1106"/>
    <s v="SL1143"/>
    <s v="KW1106"/>
    <s v="Sat"/>
    <x v="10"/>
    <m/>
    <m/>
    <s v="U9 Coed"/>
    <s v="SL"/>
    <x v="53"/>
    <s v="At"/>
    <x v="0"/>
    <x v="51"/>
    <s v="KMSL"/>
    <s v="9/27-9/28 AWAY games - Homecoming _x000a_ "/>
  </r>
  <r>
    <n v="458"/>
    <x v="2"/>
    <s v="ER1009SL1144"/>
    <s v="ER1009"/>
    <s v="SL1144"/>
    <s v="Sat"/>
    <x v="10"/>
    <m/>
    <d v="1899-12-30T12:00:00"/>
    <s v="U9 Coed"/>
    <s v="ER"/>
    <x v="50"/>
    <s v="At"/>
    <x v="2"/>
    <x v="53"/>
    <s v="KMSL"/>
    <s v="2 Team Coordination: U7 Emeralds &amp; U9 Cyclones _x000a_9/27-9/28 AWAY games - Homecoming"/>
  </r>
  <r>
    <n v="459"/>
    <x v="4"/>
    <s v="RF1120HU1046"/>
    <s v="RF1120"/>
    <s v="HU1046"/>
    <s v="Sat"/>
    <x v="10"/>
    <m/>
    <m/>
    <s v="U9 Coed"/>
    <s v="RF"/>
    <x v="52"/>
    <s v="At"/>
    <x v="4"/>
    <x v="112"/>
    <s v="KMSL"/>
    <s v=" "/>
  </r>
  <r>
    <n v="460"/>
    <x v="6"/>
    <s v="HT1026JK1063"/>
    <s v="HT1026"/>
    <s v="JK1063"/>
    <s v="Sat"/>
    <x v="10"/>
    <m/>
    <d v="1899-12-30T10:30:00"/>
    <s v="U9 Coed"/>
    <s v="HT"/>
    <x v="108"/>
    <s v="At"/>
    <x v="6"/>
    <x v="50"/>
    <s v="KMSL"/>
    <s v="2 Team Coordination: U9 Warriors &amp; U10G Wildcats, No Game 10/11-10/13 - Uihlein _x000a_ "/>
  </r>
  <r>
    <n v="507"/>
    <x v="5"/>
    <s v="HT1016RF1112"/>
    <s v="HT1016"/>
    <s v="RF1112"/>
    <s v="Sat"/>
    <x v="10"/>
    <m/>
    <m/>
    <s v="U7 Coed"/>
    <s v="HT"/>
    <x v="137"/>
    <s v="At"/>
    <x v="5"/>
    <x v="115"/>
    <s v="KMSL"/>
    <s v=" "/>
  </r>
  <r>
    <n v="508"/>
    <x v="3"/>
    <s v="JK1053HT1015"/>
    <s v="JK1053"/>
    <s v="HT1015"/>
    <s v="Sat"/>
    <x v="10"/>
    <m/>
    <m/>
    <s v="U7 Coed"/>
    <s v="JK"/>
    <x v="138"/>
    <s v="At"/>
    <x v="3"/>
    <x v="114"/>
    <s v="KMSL"/>
    <s v="2 Team Coordination: U12 Cobras &amp; U7 Spicey Meatballs"/>
  </r>
  <r>
    <n v="509"/>
    <x v="8"/>
    <s v="HU1041ER1005"/>
    <s v="HU1041"/>
    <s v="ER1005"/>
    <s v="Sat"/>
    <x v="10"/>
    <m/>
    <m/>
    <s v="U7 Coed"/>
    <s v="HU"/>
    <x v="113"/>
    <s v="At"/>
    <x v="8"/>
    <x v="142"/>
    <s v="KMSL"/>
    <s v=" "/>
  </r>
  <r>
    <n v="510"/>
    <x v="6"/>
    <s v="RF1110JK1052"/>
    <s v="RF1110"/>
    <s v="JK1052"/>
    <s v="Sat"/>
    <x v="10"/>
    <m/>
    <d v="1899-12-30T11:00:00"/>
    <s v="U7 Coed"/>
    <s v="RF"/>
    <x v="114"/>
    <s v="At"/>
    <x v="6"/>
    <x v="141"/>
    <s v="KMSL"/>
    <s v="2 Team Coordination: U7 Hawks &amp; U9 Timberwolves _x000a_2 Team Coordination: U7 Cheetahs &amp; U9 Adrenaline"/>
  </r>
  <r>
    <n v="511"/>
    <x v="0"/>
    <s v="WB1161KW1095"/>
    <s v="WB1161"/>
    <s v="KW1095"/>
    <s v="Sat"/>
    <x v="10"/>
    <m/>
    <m/>
    <s v="U7 Coed"/>
    <s v="WB"/>
    <x v="139"/>
    <s v="At"/>
    <x v="0"/>
    <x v="152"/>
    <s v="KMSL"/>
    <s v=" "/>
  </r>
  <r>
    <n v="512"/>
    <x v="8"/>
    <s v="RF1111ER1006"/>
    <s v="RF1111"/>
    <s v="ER1006"/>
    <s v="Sat"/>
    <x v="10"/>
    <m/>
    <d v="1899-12-30T09:00:00"/>
    <s v="U7 Coed"/>
    <s v="RF"/>
    <x v="147"/>
    <s v="At"/>
    <x v="8"/>
    <x v="140"/>
    <s v="KMSL"/>
    <s v="2 Team Coordination: U7 Lightning &amp; U10 Storm _x000a_2 Team Coordination: U7 Emeralds &amp; U9 Cyclones"/>
  </r>
  <r>
    <n v="562"/>
    <x v="8"/>
    <s v="HT1017ER1007"/>
    <s v="HT1017"/>
    <s v="ER1007"/>
    <s v="Sat"/>
    <x v="10"/>
    <m/>
    <d v="1899-12-30T09:00:00"/>
    <s v="U7 Coed"/>
    <s v="HT"/>
    <x v="140"/>
    <s v="At"/>
    <x v="8"/>
    <x v="154"/>
    <s v="KMSL"/>
    <s v=" "/>
  </r>
  <r>
    <n v="563"/>
    <x v="6"/>
    <s v="HT1018JK1055"/>
    <s v="HT1018"/>
    <s v="JK1055"/>
    <s v="Sat"/>
    <x v="10"/>
    <m/>
    <m/>
    <s v="U7 Coed"/>
    <s v="HT"/>
    <x v="115"/>
    <s v="At"/>
    <x v="6"/>
    <x v="158"/>
    <s v="KMSL"/>
    <s v=" "/>
  </r>
  <r>
    <n v="564"/>
    <x v="4"/>
    <s v="JK1057HU1042"/>
    <s v="JK1057"/>
    <s v="HU1042"/>
    <s v="Sat"/>
    <x v="10"/>
    <m/>
    <d v="1899-12-30T09:00:00"/>
    <s v="U7 Coed"/>
    <s v="JK"/>
    <x v="142"/>
    <s v="At"/>
    <x v="4"/>
    <x v="143"/>
    <s v="KMSL"/>
    <s v="2 Team Coordination: U7 Panthers &amp; U14 Panthers _x000a_ "/>
  </r>
  <r>
    <n v="565"/>
    <x v="6"/>
    <s v="KW1097JK1054"/>
    <s v="KW1097"/>
    <s v="JK1054"/>
    <s v="Sat"/>
    <x v="10"/>
    <m/>
    <m/>
    <s v="U7 Coed"/>
    <s v="KW"/>
    <x v="156"/>
    <s v="At"/>
    <x v="6"/>
    <x v="116"/>
    <s v="KMSL"/>
    <s v=" "/>
  </r>
  <r>
    <n v="566"/>
    <x v="5"/>
    <s v="JK1056RF1113"/>
    <s v="JK1056"/>
    <s v="RF1113"/>
    <s v="Sat"/>
    <x v="10"/>
    <m/>
    <m/>
    <s v="U7 Coed"/>
    <s v="JK"/>
    <x v="141"/>
    <s v="At"/>
    <x v="5"/>
    <x v="144"/>
    <s v="KMSL"/>
    <s v=" "/>
  </r>
  <r>
    <n v="568"/>
    <x v="5"/>
    <s v="HT1019RF1114"/>
    <s v="HT1019"/>
    <s v="RF1114"/>
    <s v="Sat"/>
    <x v="10"/>
    <m/>
    <d v="1899-12-30T09:00:00"/>
    <s v="U7 Coed"/>
    <s v="HT"/>
    <x v="158"/>
    <s v="At"/>
    <x v="5"/>
    <x v="117"/>
    <s v="KMSL"/>
    <s v="2 Team Coordination: U9 Tigers &amp; U7 Wolves _x000a_ "/>
  </r>
  <r>
    <n v="601"/>
    <x v="4"/>
    <s v="SL1147HU1047"/>
    <s v="SL1147"/>
    <s v="HU1047"/>
    <s v="Sat"/>
    <x v="10"/>
    <m/>
    <m/>
    <s v="U10 Coed"/>
    <s v="SL"/>
    <x v="120"/>
    <s v="At"/>
    <x v="4"/>
    <x v="118"/>
    <s v="KMSL"/>
    <s v="9/27-9/28 AWAY games - Homecoming _x000a_ "/>
  </r>
  <r>
    <n v="602"/>
    <x v="0"/>
    <s v="SL1148KW1084"/>
    <s v="SL1148"/>
    <s v="KW1084"/>
    <s v="Sat"/>
    <x v="10"/>
    <m/>
    <m/>
    <s v="U10 Coed"/>
    <s v="SL"/>
    <x v="159"/>
    <s v="At"/>
    <x v="0"/>
    <x v="69"/>
    <s v="KMSL"/>
    <s v="9/27-9/28 AWAY games - Homecoming _x000a_ "/>
  </r>
  <r>
    <n v="603"/>
    <x v="8"/>
    <s v="KW1085ER1011"/>
    <s v="KW1085"/>
    <s v="ER1011"/>
    <s v="Sat"/>
    <x v="10"/>
    <m/>
    <m/>
    <s v="U10 Coed"/>
    <s v="KW"/>
    <x v="70"/>
    <s v="At"/>
    <x v="8"/>
    <x v="155"/>
    <s v="KMSL"/>
    <s v="2 Team Coordination: U10 Rays &amp; U7 Blazers _x000a_ "/>
  </r>
  <r>
    <n v="604"/>
    <x v="6"/>
    <s v="HT1030JK1067"/>
    <s v="HT1030"/>
    <s v="JK1067"/>
    <s v="Sat"/>
    <x v="10"/>
    <m/>
    <m/>
    <s v="U10 Coed"/>
    <s v="HT"/>
    <x v="117"/>
    <s v="At"/>
    <x v="6"/>
    <x v="68"/>
    <s v="KMSL"/>
    <s v=" "/>
  </r>
  <r>
    <n v="640"/>
    <x v="6"/>
    <s v="RF1125JK1069"/>
    <s v="RF1125"/>
    <s v="JK1069"/>
    <s v="Sat"/>
    <x v="10"/>
    <m/>
    <d v="1899-12-30T12:00:00"/>
    <s v="U10 Coed"/>
    <s v="RF"/>
    <x v="122"/>
    <s v="At"/>
    <x v="6"/>
    <x v="72"/>
    <s v="KMSL"/>
    <s v="2 Team Coordination: U7 Lightning &amp; U10 Storm _x000a_ "/>
  </r>
  <r>
    <n v="641"/>
    <x v="5"/>
    <s v="HT1031RF1127"/>
    <s v="HT1031"/>
    <s v="RF1127"/>
    <s v="Sat"/>
    <x v="10"/>
    <m/>
    <m/>
    <s v="U10 Coed"/>
    <s v="HT"/>
    <x v="72"/>
    <s v="At"/>
    <x v="5"/>
    <x v="145"/>
    <s v="KMSL"/>
    <s v=" "/>
  </r>
  <r>
    <n v="642"/>
    <x v="5"/>
    <s v="HT1032RF1126"/>
    <s v="HT1032"/>
    <s v="RF1126"/>
    <s v="Sat"/>
    <x v="10"/>
    <m/>
    <m/>
    <s v="U10 Coed"/>
    <s v="HT"/>
    <x v="74"/>
    <s v="At"/>
    <x v="5"/>
    <x v="123"/>
    <s v="KMSL"/>
    <s v="No Game 10/11-10/13 - Uihlein _x000a_ "/>
  </r>
  <r>
    <n v="643"/>
    <x v="6"/>
    <s v="SL1149JK1068"/>
    <s v="SL1149"/>
    <s v="JK1068"/>
    <s v="Sat"/>
    <x v="10"/>
    <m/>
    <m/>
    <s v="U10 Coed"/>
    <s v="SL"/>
    <x v="144"/>
    <s v="At"/>
    <x v="6"/>
    <x v="122"/>
    <s v="KMSL"/>
    <s v="9/27-9/28 AWAY games - Homecoming _x000a_ "/>
  </r>
  <r>
    <n v="644"/>
    <x v="10"/>
    <s v="KW1086WCHSA1158"/>
    <s v="KW1086"/>
    <s v="WCHSA1158"/>
    <s v="Sat"/>
    <x v="10"/>
    <m/>
    <d v="1899-12-30T09:00:00"/>
    <s v="U10 Coed"/>
    <s v="KW"/>
    <x v="143"/>
    <s v="At"/>
    <x v="10"/>
    <x v="73"/>
    <s v="KMSL"/>
    <s v="2 Team Coordination: U10 Stars &amp; U14G Rebels _x000a_ "/>
  </r>
  <r>
    <n v="367"/>
    <x v="4"/>
    <s v="HU1051BR1004"/>
    <s v="HU1051"/>
    <s v="BR1004"/>
    <s v="Sat"/>
    <x v="10"/>
    <s v="Otto"/>
    <d v="1899-12-30T13:30:00"/>
    <s v="U14 Coed"/>
    <s v="HU"/>
    <x v="41"/>
    <s v="At"/>
    <x v="11"/>
    <x v="77"/>
    <s v="KMSL"/>
    <s v="2 Team Coordination: U12 Cougars &amp; U14 Renegades; 2 Team Coordination: U8 Lightning &amp; U14 Renegades _x000a_2 Team Coordination: U12 BR &amp; U14 BR, No Games 9/28, Home games on 9/14 picture day, have Brownsville girls play each other that day? "/>
  </r>
  <r>
    <n v="73"/>
    <x v="2"/>
    <s v="SL1155SL1154"/>
    <s v="SL1155"/>
    <s v="SL1154"/>
    <e v="#VALUE!"/>
    <x v="11"/>
    <m/>
    <d v="1899-12-30T17:45:00"/>
    <s v="U12 Girls"/>
    <s v="SL"/>
    <x v="76"/>
    <s v="At"/>
    <x v="2"/>
    <x v="12"/>
    <s v="KMSL"/>
    <s v="2 Team Coordination: U12G Lady Owls &amp; U10G Tigers, 9/27-9/28 AWAY games - Homecoming _x000a_9/27-9/28 AWAY games - Homecoming"/>
  </r>
  <r>
    <n v="273"/>
    <x v="7"/>
    <s v="BR1003JU1082"/>
    <s v="BR1003"/>
    <s v="JU1082"/>
    <e v="#VALUE!"/>
    <x v="11"/>
    <m/>
    <d v="1899-12-30T17:45:00"/>
    <s v="U12 Coed"/>
    <s v="BR"/>
    <x v="7"/>
    <s v="At"/>
    <x v="7"/>
    <x v="32"/>
    <s v="KMSL"/>
    <s v="2 Team Coordination: U12 BR &amp; U14 BR, No Games 9/28, Home games on 9/14 picture day, have Brownsville girls play each other that day?  _x000a_ "/>
  </r>
  <r>
    <n v="40"/>
    <x v="2"/>
    <s v="SL1150SL1151"/>
    <s v="SL1150"/>
    <s v="SL1151"/>
    <e v="#VALUE!"/>
    <x v="11"/>
    <m/>
    <d v="1899-12-30T17:45:00"/>
    <s v="U10 Girls"/>
    <s v="SL"/>
    <x v="83"/>
    <s v="At"/>
    <x v="2"/>
    <x v="159"/>
    <s v="KMSL"/>
    <s v="2 Team Coordination: U12G Lady Owls &amp; U10G Tigers; 2 Team Coordination: U10G Tigers &amp; U8 Asteroids, 9/27-9/28 AWAY games - Homecoming _x000a_2 Team Coordination: U12 Union &amp; U10G Arsenal, 9/27-9/28 AWAY games - Homecoming"/>
  </r>
  <r>
    <n v="175"/>
    <x v="2"/>
    <s v="HU1044SL1140"/>
    <s v="HU1044"/>
    <s v="SL1140"/>
    <e v="#VALUE!"/>
    <x v="11"/>
    <m/>
    <d v="1899-12-30T17:45:00"/>
    <s v="U8 Coed"/>
    <s v="HU"/>
    <x v="19"/>
    <s v="At"/>
    <x v="2"/>
    <x v="92"/>
    <s v="KMSL"/>
    <s v="9/27-9/28 AWAY games - Homecoming"/>
  </r>
  <r>
    <n v="276"/>
    <x v="2"/>
    <s v="JK1070SL1152"/>
    <s v="JK1070"/>
    <s v="SL1152"/>
    <e v="#VALUE!"/>
    <x v="11"/>
    <m/>
    <d v="1899-12-30T17:45:00"/>
    <s v="U12 Coed"/>
    <s v="JK"/>
    <x v="80"/>
    <s v="At"/>
    <x v="2"/>
    <x v="33"/>
    <s v="KMSL"/>
    <s v="2 Team Coordination: U12 Union &amp; U10G Arsenal, 9/27-9/28 AWAY games - Homecoming"/>
  </r>
  <r>
    <n v="346"/>
    <x v="2"/>
    <s v="KW1092SL1156"/>
    <s v="KW1092"/>
    <s v="SL1156"/>
    <e v="#VALUE!"/>
    <x v="11"/>
    <m/>
    <d v="1899-12-30T17:45:00"/>
    <s v="U14 Coed"/>
    <s v="KW"/>
    <x v="135"/>
    <s v="At"/>
    <x v="2"/>
    <x v="42"/>
    <s v="KMSL"/>
    <s v="2 Team Coordination: U12G Phoenix &amp; U14 Comets _x000a_9/27-9/28 AWAY games - Homecoming"/>
  </r>
  <r>
    <n v="440"/>
    <x v="2"/>
    <s v="KW1105SL1144"/>
    <s v="KW1105"/>
    <s v="SL1144"/>
    <e v="#VALUE!"/>
    <x v="11"/>
    <m/>
    <d v="1899-12-30T17:45:00"/>
    <s v="U9 Coed"/>
    <s v="KW"/>
    <x v="51"/>
    <s v="At"/>
    <x v="2"/>
    <x v="53"/>
    <s v="KMSL"/>
    <s v="9/27-9/28 AWAY games - Homecoming"/>
  </r>
  <r>
    <n v="584"/>
    <x v="2"/>
    <s v="HU1047SL1148"/>
    <s v="HU1047"/>
    <s v="SL1148"/>
    <e v="#VALUE!"/>
    <x v="11"/>
    <m/>
    <d v="1899-12-30T17:45:00"/>
    <s v="U10 Coed"/>
    <s v="HU"/>
    <x v="68"/>
    <s v="At"/>
    <x v="2"/>
    <x v="121"/>
    <s v="KMSL"/>
    <s v="9/27-9/28 AWAY games - Homecoming"/>
  </r>
  <r>
    <n v="623"/>
    <x v="2"/>
    <s v="JK1068SL1149"/>
    <s v="JK1068"/>
    <s v="SL1149"/>
    <e v="#VALUE!"/>
    <x v="11"/>
    <m/>
    <d v="1899-12-30T17:45:00"/>
    <s v="U10 Coed"/>
    <s v="JK"/>
    <x v="71"/>
    <s v="At"/>
    <x v="2"/>
    <x v="74"/>
    <s v="KMSL"/>
    <s v="9/27-9/28 AWAY games - Homecoming"/>
  </r>
  <r>
    <n v="48"/>
    <x v="2"/>
    <s v="JK1066SL1150"/>
    <s v="JK1066"/>
    <s v="SL1150"/>
    <e v="#VALUE!"/>
    <x v="11"/>
    <m/>
    <d v="1899-12-30T17:45:00"/>
    <s v="U10 Girls"/>
    <s v="JK"/>
    <x v="5"/>
    <s v="At"/>
    <x v="2"/>
    <x v="3"/>
    <s v="KMSL"/>
    <s v="2 Team Coordination: U12G Lady Owls &amp; U10G Tigers; 2 Team Coordination: U10G Tigers &amp; U8 Asteroids, 9/27-9/28 AWAY games - Homecoming"/>
  </r>
  <r>
    <n v="352"/>
    <x v="3"/>
    <s v="JK1075HT1039"/>
    <s v="JK1075"/>
    <s v="HT1039"/>
    <e v="#VALUE!"/>
    <x v="11"/>
    <m/>
    <d v="1899-12-30T17:45:00"/>
    <s v="U14 Coed"/>
    <s v="JK"/>
    <x v="145"/>
    <s v="At"/>
    <x v="3"/>
    <x v="102"/>
    <s v="KMSL"/>
    <s v="No Game 10/11-10/13 - Uihlein, 10/5 no game"/>
  </r>
  <r>
    <n v="95"/>
    <x v="2"/>
    <s v="SL1155SL1153"/>
    <s v="SL1155"/>
    <s v="SL1153"/>
    <e v="#VALUE!"/>
    <x v="11"/>
    <m/>
    <d v="1899-12-30T17:45:00"/>
    <s v="U12 Girls"/>
    <s v="SL"/>
    <x v="76"/>
    <s v="At"/>
    <x v="2"/>
    <x v="10"/>
    <s v="KMSL"/>
    <s v="2 Team Coordination: U12G Lady Owls &amp; U10G Tigers, 9/27-9/28 AWAY games - Homecoming _x000a_9/27-9/28 AWAY games - Homecoming"/>
  </r>
  <r>
    <n v="99"/>
    <x v="0"/>
    <s v="HT1036KW1091"/>
    <s v="HT1036"/>
    <s v="KW1091"/>
    <e v="#VALUE!"/>
    <x v="11"/>
    <m/>
    <d v="1899-12-30T17:45:00"/>
    <s v="U12 Girls"/>
    <s v="HT"/>
    <x v="12"/>
    <s v="At"/>
    <x v="0"/>
    <x v="160"/>
    <s v="KMSL"/>
    <s v="No Game 10/11-10/13 - Uihlein _x000a_ "/>
  </r>
  <r>
    <n v="142"/>
    <x v="0"/>
    <s v="HT1020KW1100"/>
    <s v="HT1020"/>
    <s v="KW1100"/>
    <e v="#VALUE!"/>
    <x v="11"/>
    <m/>
    <d v="1899-12-30T17:45:00"/>
    <s v="U8 Coed"/>
    <s v="HT"/>
    <x v="13"/>
    <s v="At"/>
    <x v="0"/>
    <x v="86"/>
    <s v="KMSL"/>
    <s v="No Game 10/11-10/13 - Uihlein _x000a_ "/>
  </r>
  <r>
    <n v="84"/>
    <x v="8"/>
    <s v="BR1002ER1013"/>
    <s v="BR1002"/>
    <s v="ER1013"/>
    <e v="#VALUE!"/>
    <x v="11"/>
    <m/>
    <d v="1899-12-30T17:45:00"/>
    <s v="U12 Girls"/>
    <s v="BR"/>
    <x v="160"/>
    <s v="At"/>
    <x v="8"/>
    <x v="82"/>
    <s v="KMSL"/>
    <s v="2 Team Coordination: U12 BR Yellow &amp; U12 BR Blue, No Games 10/11-10/13, No Games 9/28, Home games on 9/14 picture day, have Brownsville girls play each other that day?  _x000a_ "/>
  </r>
  <r>
    <n v="313"/>
    <x v="5"/>
    <s v="HT1033RF1130"/>
    <s v="HT1033"/>
    <s v="RF1130"/>
    <e v="#VALUE!"/>
    <x v="11"/>
    <m/>
    <d v="1899-12-30T17:45:00"/>
    <s v="U12 Coed"/>
    <s v="HT"/>
    <x v="154"/>
    <s v="At"/>
    <x v="5"/>
    <x v="36"/>
    <s v="KMSL"/>
    <s v="No Game 10/11-10/13 - Uihlein _x000a_2 Team Coordination: U12 Lightning &amp; U12G Gunners"/>
  </r>
  <r>
    <n v="314"/>
    <x v="3"/>
    <s v="RF1131HT1035"/>
    <s v="RF1131"/>
    <s v="HT1035"/>
    <e v="#VALUE!"/>
    <x v="11"/>
    <m/>
    <d v="1899-12-30T17:45:00"/>
    <s v="U12 Coed"/>
    <s v="RF"/>
    <x v="37"/>
    <s v="At"/>
    <x v="3"/>
    <x v="35"/>
    <s v="KMSL"/>
    <s v="2 Team Coordination: U9 Gladiators &amp; U12 Red Foxes _x000a_No Game 10/11-10/13 - Uihlein"/>
  </r>
  <r>
    <n v="87"/>
    <x v="2"/>
    <s v="BR1001SL1155"/>
    <s v="BR1001"/>
    <s v="SL1155"/>
    <e v="#VALUE!"/>
    <x v="11"/>
    <m/>
    <d v="1899-12-30T17:45:00"/>
    <s v="U12 Girls"/>
    <s v="BR"/>
    <x v="124"/>
    <s v="At"/>
    <x v="2"/>
    <x v="128"/>
    <s v="KMSL"/>
    <s v="2 Team Coordination: U12 BR Yellow &amp; U12 BR Blue, No Games 10/11-10/13, No Games 9/28, Home games on 9/14 picture day, have Brownsville girls play each other that day?  _x000a_2 Team Coordination: U12G Lady Owls &amp; U10G Tigers, 9/27-9/28 AWAY games - Homecoming"/>
  </r>
  <r>
    <n v="359"/>
    <x v="0"/>
    <s v="HT1039KW1092"/>
    <s v="HT1039"/>
    <s v="KW1092"/>
    <e v="#VALUE!"/>
    <x v="11"/>
    <m/>
    <d v="1899-12-30T17:45:00"/>
    <s v="U14 Coed"/>
    <s v="HT"/>
    <x v="38"/>
    <s v="At"/>
    <x v="0"/>
    <x v="41"/>
    <s v="KMSL"/>
    <s v="No Game 10/11-10/13 - Uihlein, 10/5 no game _x000a_2 Team Coordination: U12G Phoenix &amp; U14 Comets"/>
  </r>
  <r>
    <n v="493"/>
    <x v="0"/>
    <s v="JK1052KW1096"/>
    <s v="JK1052"/>
    <s v="KW1096"/>
    <e v="#VALUE!"/>
    <x v="11"/>
    <m/>
    <d v="1899-12-30T17:45:00"/>
    <s v="U7 Coed"/>
    <s v="JK"/>
    <x v="57"/>
    <s v="At"/>
    <x v="0"/>
    <x v="54"/>
    <s v="KMSL"/>
    <s v="2 Team Coordination: U7 Cheetahs &amp; U9 Adrenaline _x000a_2 Team Coordination: U10 Rays &amp; U7 Blazers"/>
  </r>
  <r>
    <n v="630"/>
    <x v="3"/>
    <s v="RF1125HT1032"/>
    <s v="RF1125"/>
    <s v="HT1032"/>
    <e v="#VALUE!"/>
    <x v="11"/>
    <m/>
    <d v="1899-12-30T17:45:00"/>
    <s v="U10 Coed"/>
    <s v="RF"/>
    <x v="122"/>
    <s v="At"/>
    <x v="3"/>
    <x v="156"/>
    <s v="KMSL"/>
    <s v="2 Team Coordination: U7 Lightning &amp; U10 Storm _x000a_No Game 10/11-10/13 - Uihlein"/>
  </r>
  <r>
    <n v="96"/>
    <x v="11"/>
    <s v="HT1038BR1002"/>
    <s v="HT1038"/>
    <s v="BR1002"/>
    <e v="#VALUE!"/>
    <x v="11"/>
    <m/>
    <d v="1899-12-30T17:45:00"/>
    <s v="U12 Girls"/>
    <s v="HT"/>
    <x v="152"/>
    <s v="At"/>
    <x v="11"/>
    <x v="78"/>
    <s v="KMSL"/>
    <s v="No Game 10/11-10/13 - Uihlein _x000a_2 Team Coordination: U12 BR Yellow &amp; U12 BR Blue, No Games 10/11-10/13, No Games 9/28, Home games on 9/14 picture day, have Brownsville girls play each other that day? "/>
  </r>
  <r>
    <n v="116"/>
    <x v="3"/>
    <s v="BR1002HT1036"/>
    <s v="BR1002"/>
    <s v="HT1036"/>
    <e v="#VALUE!"/>
    <x v="11"/>
    <m/>
    <d v="1899-12-30T17:45:00"/>
    <s v="U12 Girls"/>
    <s v="BR"/>
    <x v="160"/>
    <s v="At"/>
    <x v="3"/>
    <x v="149"/>
    <s v="KMSL"/>
    <s v="2 Team Coordination: U12 BR Yellow &amp; U12 BR Blue, No Games 10/11-10/13, No Games 9/28, Home games on 9/14 picture day, have Brownsville girls play each other that day?  _x000a_No Game 10/11-10/13 - Uihlein"/>
  </r>
  <r>
    <n v="8"/>
    <x v="12"/>
    <s v="HT1040RL1109"/>
    <s v="HT1040"/>
    <s v="RL1109"/>
    <e v="#VALUE!"/>
    <x v="11"/>
    <m/>
    <d v="1899-12-30T17:45:00"/>
    <s v="U14 Girls"/>
    <s v="HT"/>
    <x v="2"/>
    <s v="At"/>
    <x v="12"/>
    <x v="147"/>
    <s v="KMSL"/>
    <s v="2 Team Coordination: U14 Girls teams for Waubedonia &amp; Random Lake are sharing a coach and players. Need to avoid conflicts and account for travel time. "/>
  </r>
  <r>
    <n v="24"/>
    <x v="3"/>
    <s v="RL1109HT1040"/>
    <s v="RL1109"/>
    <s v="HT1040"/>
    <e v="#VALUE!"/>
    <x v="11"/>
    <s v="Ehley Field #8"/>
    <d v="1899-12-30T17:45:00"/>
    <s v="U14 Girls"/>
    <s v="RL"/>
    <x v="82"/>
    <s v="At"/>
    <x v="3"/>
    <x v="146"/>
    <s v="KMSL"/>
    <s v="2 Team Coordination: U14 Girls teams for Waubedonia &amp; Random Lake are sharing a coach and players. Need to avoid conflicts and account for travel time.  _x000a_ "/>
  </r>
  <r>
    <n v="25"/>
    <x v="2"/>
    <s v="KW1093SL1157"/>
    <s v="KW1093"/>
    <s v="SL1157"/>
    <e v="#VALUE!"/>
    <x v="11"/>
    <m/>
    <d v="1899-12-30T17:45:00"/>
    <s v="U14 Girls"/>
    <s v="KW"/>
    <x v="126"/>
    <s v="At"/>
    <x v="2"/>
    <x v="157"/>
    <s v="KMSL"/>
    <s v="2 Team Coordination: U10 Stars &amp; U14G Rebels _x000a_9/27-9/28 AWAY games - Homecoming"/>
  </r>
  <r>
    <n v="26"/>
    <x v="6"/>
    <s v="KW1094JK1077"/>
    <s v="KW1094"/>
    <s v="JK1077"/>
    <e v="#VALUE!"/>
    <x v="11"/>
    <m/>
    <d v="1899-12-30T17:45:00"/>
    <s v="U14 Girls"/>
    <s v="KW"/>
    <x v="157"/>
    <s v="At"/>
    <x v="6"/>
    <x v="126"/>
    <s v="KMSL"/>
    <s v=" "/>
  </r>
  <r>
    <n v="27"/>
    <x v="3"/>
    <s v="JK1077RL1109"/>
    <s v="JK1077"/>
    <s v="RL1109"/>
    <e v="#VALUE!"/>
    <x v="11"/>
    <m/>
    <d v="1899-12-30T17:45:00"/>
    <s v="U14 Girls"/>
    <s v="JK"/>
    <x v="1"/>
    <s v="At"/>
    <x v="12"/>
    <x v="147"/>
    <s v="KMSL"/>
    <s v="2 Team Coordination: U14 Girls teams for Waubedonia &amp; Random Lake are sharing a coach and players. Need to avoid conflicts and account for travel time. "/>
  </r>
  <r>
    <n v="28"/>
    <x v="0"/>
    <s v="WA1160KW1093"/>
    <s v="WA1160"/>
    <s v="KW1093"/>
    <e v="#VALUE!"/>
    <x v="11"/>
    <m/>
    <d v="1899-12-30T17:45:00"/>
    <s v="U14 Girls"/>
    <s v="WA"/>
    <x v="149"/>
    <s v="At"/>
    <x v="0"/>
    <x v="0"/>
    <s v="KMSL"/>
    <s v="2 Team Coordination: U14 Girls teams for Waubedonia &amp; Random Lake are sharing a coach and players. Need to avoid conflicts and account for travel time.  _x000a_2 Team Coordination: U10 Stars &amp; U14G Rebels"/>
  </r>
  <r>
    <n v="37"/>
    <x v="3"/>
    <s v="HU1048HT1029"/>
    <s v="HU1048"/>
    <s v="HT1029"/>
    <e v="#VALUE!"/>
    <x v="11"/>
    <s v="HT #5A"/>
    <d v="1899-12-30T17:45:00"/>
    <s v="U10 Girls"/>
    <s v="HU"/>
    <x v="151"/>
    <s v="At"/>
    <x v="3"/>
    <x v="4"/>
    <s v="KMSL"/>
    <s v="2 Team Coordination: U10G Thunder &amp; U12G Avengers _x000a_2 Team Coordination: U9 Warriors &amp; U10G Wildcats"/>
  </r>
  <r>
    <n v="78"/>
    <x v="0"/>
    <s v="HT1038KW1091"/>
    <s v="HT1038"/>
    <s v="KW1091"/>
    <e v="#VALUE!"/>
    <x v="11"/>
    <m/>
    <d v="1899-12-30T17:45:00"/>
    <s v="U12 Girls"/>
    <s v="HT"/>
    <x v="152"/>
    <s v="At"/>
    <x v="0"/>
    <x v="160"/>
    <s v="KMSL"/>
    <s v="No Game 10/11-10/13 - Uihlein _x000a_ "/>
  </r>
  <r>
    <n v="80"/>
    <x v="3"/>
    <s v="HU1050HT1036"/>
    <s v="HU1050"/>
    <s v="HT1036"/>
    <e v="#VALUE!"/>
    <x v="11"/>
    <s v="HT #6/7"/>
    <d v="1899-12-30T17:45:00"/>
    <s v="U12 Girls"/>
    <s v="HU"/>
    <x v="148"/>
    <s v="At"/>
    <x v="3"/>
    <x v="149"/>
    <s v="KMSL"/>
    <s v="2 Team Coordination: U10G Thunder &amp; U12G Avengers _x000a_No Game 10/11-10/13 - Uihlein"/>
  </r>
  <r>
    <n v="114"/>
    <x v="3"/>
    <s v="SL1154HT1037"/>
    <s v="SL1154"/>
    <s v="HT1037"/>
    <e v="#VALUE!"/>
    <x v="11"/>
    <m/>
    <d v="1899-12-30T17:45:00"/>
    <s v="U12 Girls"/>
    <s v="SL"/>
    <x v="128"/>
    <s v="At"/>
    <x v="3"/>
    <x v="9"/>
    <s v="KMSL"/>
    <s v="9/27-9/28 AWAY games - Homecoming _x000a_2 Team Coordination: U8 Goal Getters &amp; U12G Lightning Leopards_x000a_2 Team Coordination: U8 HU Vipers &amp; U12G Lightning Leopards"/>
  </r>
  <r>
    <n v="347"/>
    <x v="6"/>
    <s v="BR1004JK1074"/>
    <s v="BR1004"/>
    <s v="JK1074"/>
    <e v="#VALUE!"/>
    <x v="11"/>
    <m/>
    <d v="1899-12-30T17:45:00"/>
    <s v="U14 Coed"/>
    <s v="BR"/>
    <x v="125"/>
    <s v="At"/>
    <x v="6"/>
    <x v="39"/>
    <s v="KMSL"/>
    <s v="2 Team Coordination: U12 BR &amp; U14 BR, No Games 9/28, Home games on 9/14 picture day, have Brownsville girls play each other that day?  _x000a_2 Team Coordination: U7 Panthers &amp; U14 Panthers"/>
  </r>
  <r>
    <n v="209"/>
    <x v="3"/>
    <s v="KW1102HT1022"/>
    <s v="KW1102"/>
    <s v="HT1022"/>
    <e v="#VALUE!"/>
    <x v="11"/>
    <s v="HT #3A"/>
    <d v="1899-12-30T17:45:00"/>
    <s v="U8 Coed"/>
    <s v="KW"/>
    <x v="25"/>
    <s v="At"/>
    <x v="3"/>
    <x v="23"/>
    <s v="KMSL"/>
    <s v="2 Team Coordination: U8 Goal Getters &amp; U12G Lightning Leopards"/>
  </r>
  <r>
    <n v="270"/>
    <x v="6"/>
    <s v="HT1034JK1070"/>
    <s v="HT1034"/>
    <s v="JK1070"/>
    <e v="#VALUE!"/>
    <x v="11"/>
    <m/>
    <d v="1899-12-30T17:45:00"/>
    <s v="U12 Coed"/>
    <s v="HT"/>
    <x v="81"/>
    <s v="At"/>
    <x v="6"/>
    <x v="31"/>
    <s v="KMSL"/>
    <s v="2 Team Coordination: U12 Cobras &amp; U7 Spicey Meatballs, No Game 10/11-10/13 - Uihlein _x000a_ "/>
  </r>
  <r>
    <n v="283"/>
    <x v="3"/>
    <s v="JU1082HT1034"/>
    <s v="JU1082"/>
    <s v="HT1034"/>
    <e v="#VALUE!"/>
    <x v="11"/>
    <s v="HT #7"/>
    <d v="1899-12-30T17:45:00"/>
    <s v="U12 Coed"/>
    <s v="JU"/>
    <x v="98"/>
    <s v="At"/>
    <x v="3"/>
    <x v="7"/>
    <s v="KMSL"/>
    <s v="2 Team Coordination: U12 Cobras &amp; U7 Spicey Meatballs, No Game 10/11-10/13 - Uihlein"/>
  </r>
  <r>
    <n v="301"/>
    <x v="3"/>
    <s v="HT1035HT1033"/>
    <s v="HT1035"/>
    <s v="HT1033"/>
    <e v="#VALUE!"/>
    <x v="11"/>
    <m/>
    <d v="1899-12-30T17:45:00"/>
    <s v="U12 Coed"/>
    <s v="HT"/>
    <x v="99"/>
    <s v="At"/>
    <x v="3"/>
    <x v="34"/>
    <s v="KMSL"/>
    <s v="No Game 10/11-10/13 - Uihlein _x000a_No Game 10/11-10/13 - Uihlein"/>
  </r>
  <r>
    <n v="438"/>
    <x v="3"/>
    <s v="RF1120HT1026"/>
    <s v="RF1120"/>
    <s v="HT1026"/>
    <e v="#VALUE!"/>
    <x v="11"/>
    <s v="HT #5A"/>
    <d v="1899-12-30T17:45:00"/>
    <s v="U9 Coed"/>
    <s v="RF"/>
    <x v="52"/>
    <s v="At"/>
    <x v="3"/>
    <x v="49"/>
    <s v="KMSL"/>
    <s v="2 Team Coordination: U9 Warriors &amp; U10G Wildcats, No Game 10/11-10/13 - Uihlein"/>
  </r>
  <r>
    <n v="446"/>
    <x v="3"/>
    <s v="KW1106HT1026"/>
    <s v="KW1106"/>
    <s v="HT1026"/>
    <e v="#VALUE!"/>
    <x v="11"/>
    <s v="HT #5A"/>
    <d v="1899-12-30T17:45:00"/>
    <s v="U9 Coed"/>
    <s v="KW"/>
    <x v="110"/>
    <s v="At"/>
    <x v="3"/>
    <x v="49"/>
    <s v="KMSL"/>
    <s v="2 Team Coordination: U9 Warriors &amp; U10G Wildcats, No Game 10/11-10/13 - Uihlein"/>
  </r>
  <r>
    <n v="502"/>
    <x v="6"/>
    <s v="RF1112JK1052"/>
    <s v="RF1112"/>
    <s v="JK1052"/>
    <e v="#VALUE!"/>
    <x v="11"/>
    <m/>
    <d v="1899-12-30T17:45:00"/>
    <s v="U7 Coed"/>
    <s v="RF"/>
    <x v="59"/>
    <s v="At"/>
    <x v="6"/>
    <x v="141"/>
    <s v="KMSL"/>
    <s v="2 Team Coordination: U7 Cheetahs &amp; U9 Adrenaline"/>
  </r>
  <r>
    <n v="503"/>
    <x v="5"/>
    <s v="WB1161RF1110"/>
    <s v="WB1161"/>
    <s v="RF1110"/>
    <e v="#VALUE!"/>
    <x v="11"/>
    <m/>
    <d v="1899-12-30T17:45:00"/>
    <s v="U7 Coed"/>
    <s v="WB"/>
    <x v="139"/>
    <s v="At"/>
    <x v="5"/>
    <x v="57"/>
    <s v="KMSL"/>
    <s v="2 Team Coordination: U7 Hawks &amp; U9 Timberwolves"/>
  </r>
  <r>
    <n v="504"/>
    <x v="3"/>
    <s v="ER1006HT1016"/>
    <s v="ER1006"/>
    <s v="HT1016"/>
    <e v="#VALUE!"/>
    <x v="11"/>
    <m/>
    <d v="1899-12-30T17:45:00"/>
    <s v="U7 Coed"/>
    <s v="ER"/>
    <x v="54"/>
    <s v="At"/>
    <x v="3"/>
    <x v="113"/>
    <s v="KMSL"/>
    <s v="2 Team Coordination: U7 Emeralds &amp; U9 Cyclones _x000a_ "/>
  </r>
  <r>
    <n v="505"/>
    <x v="4"/>
    <s v="HT1015HU1041"/>
    <s v="HT1015"/>
    <s v="HU1041"/>
    <e v="#VALUE!"/>
    <x v="11"/>
    <m/>
    <d v="1899-12-30T17:45:00"/>
    <s v="U7 Coed"/>
    <s v="HT"/>
    <x v="55"/>
    <s v="At"/>
    <x v="4"/>
    <x v="56"/>
    <s v="KMSL"/>
    <s v="2 Team Coordination: U12 Cobras &amp; U7 Spicey Meatballs _x000a_ "/>
  </r>
  <r>
    <n v="506"/>
    <x v="5"/>
    <s v="KW1096RF1111"/>
    <s v="KW1096"/>
    <s v="RF1111"/>
    <e v="#VALUE!"/>
    <x v="11"/>
    <m/>
    <d v="1899-12-30T17:45:00"/>
    <s v="U7 Coed"/>
    <s v="KW"/>
    <x v="155"/>
    <s v="At"/>
    <x v="5"/>
    <x v="59"/>
    <s v="KMSL"/>
    <s v="2 Team Coordination: U10 Rays &amp; U7 Blazers _x000a_2 Team Coordination: U7 Lightning &amp; U10 Storm"/>
  </r>
  <r>
    <n v="541"/>
    <x v="0"/>
    <s v="HT1019KW1098"/>
    <s v="HT1019"/>
    <s v="KW1098"/>
    <e v="#VALUE!"/>
    <x v="11"/>
    <m/>
    <d v="1899-12-30T17:45:00"/>
    <s v="U7 Coed"/>
    <s v="HT"/>
    <x v="158"/>
    <s v="At"/>
    <x v="0"/>
    <x v="153"/>
    <s v="KMSL"/>
    <s v="2 Team Coordination: U9 Tigers &amp; U7 Wolves _x000a_ "/>
  </r>
  <r>
    <n v="567"/>
    <x v="0"/>
    <s v="HT1017KW1099"/>
    <s v="HT1017"/>
    <s v="KW1099"/>
    <e v="#VALUE!"/>
    <x v="11"/>
    <m/>
    <d v="1899-12-30T17:45:00"/>
    <s v="U7 Coed"/>
    <s v="HT"/>
    <x v="140"/>
    <s v="At"/>
    <x v="0"/>
    <x v="65"/>
    <s v="KMSL"/>
    <s v=" "/>
  </r>
  <r>
    <n v="597"/>
    <x v="0"/>
    <s v="SL1148KW1085"/>
    <s v="SL1148"/>
    <s v="KW1085"/>
    <e v="#VALUE!"/>
    <x v="11"/>
    <m/>
    <d v="1899-12-30T17:45:00"/>
    <s v="U10 Coed"/>
    <s v="SL"/>
    <x v="159"/>
    <s v="At"/>
    <x v="0"/>
    <x v="120"/>
    <s v="KMSL"/>
    <s v="9/27-9/28 AWAY games - Homecoming _x000a_2 Team Coordination: U10 Rays &amp; U7 Blazers"/>
  </r>
  <r>
    <n v="598"/>
    <x v="2"/>
    <s v="HT1030SL1147"/>
    <s v="HT1030"/>
    <s v="SL1147"/>
    <e v="#VALUE!"/>
    <x v="11"/>
    <m/>
    <d v="1899-12-30T17:45:00"/>
    <s v="U10 Coed"/>
    <s v="HT"/>
    <x v="117"/>
    <s v="At"/>
    <x v="2"/>
    <x v="70"/>
    <s v="KMSL"/>
    <s v="9/27-9/28 AWAY games - Homecoming"/>
  </r>
  <r>
    <n v="599"/>
    <x v="7"/>
    <s v="ER1011JU1081"/>
    <s v="ER1011"/>
    <s v="JU1081"/>
    <e v="#VALUE!"/>
    <x v="11"/>
    <m/>
    <d v="1899-12-30T17:45:00"/>
    <s v="U10 Coed"/>
    <s v="ER"/>
    <x v="67"/>
    <s v="At"/>
    <x v="7"/>
    <x v="119"/>
    <s v="KMSL"/>
    <s v="2 Team Coordination: U8 &amp; U9 Rage"/>
  </r>
  <r>
    <n v="600"/>
    <x v="4"/>
    <s v="JU1081HU1047"/>
    <s v="JU1081"/>
    <s v="HU1047"/>
    <e v="#VALUE!"/>
    <x v="11"/>
    <m/>
    <d v="1899-12-30T17:45:00"/>
    <s v="U10 Coed"/>
    <s v="JU"/>
    <x v="69"/>
    <s v="At"/>
    <x v="4"/>
    <x v="118"/>
    <s v="KMSL"/>
    <s v="2 Team Coordination: U8 &amp; U9 Rage _x000a_ "/>
  </r>
  <r>
    <n v="615"/>
    <x v="3"/>
    <s v="HT1031HT1032"/>
    <s v="HT1031"/>
    <s v="HT1032"/>
    <e v="#VALUE!"/>
    <x v="11"/>
    <m/>
    <d v="1899-12-30T17:45:00"/>
    <s v="U10 Coed"/>
    <s v="HT"/>
    <x v="72"/>
    <s v="At"/>
    <x v="3"/>
    <x v="156"/>
    <s v="KMSL"/>
    <s v="No Game 10/11-10/13 - Uihlein"/>
  </r>
  <r>
    <m/>
    <x v="13"/>
    <m/>
    <m/>
    <m/>
    <m/>
    <x v="12"/>
    <m/>
    <m/>
    <m/>
    <m/>
    <x v="161"/>
    <m/>
    <x v="13"/>
    <x v="16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47605E-1254-439B-B67F-0A25CFB46DB6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4" firstHeaderRow="1" firstDataRow="2" firstDataCol="1"/>
  <pivotFields count="22"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dataField="1" showAll="0"/>
    <pivotField axis="axisRow" showAll="0">
      <items count="11">
        <item x="6"/>
        <item x="7"/>
        <item x="1"/>
        <item x="0"/>
        <item x="2"/>
        <item x="8"/>
        <item x="3"/>
        <item x="4"/>
        <item x="5"/>
        <item h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2">
    <i>
      <x/>
    </i>
    <i t="grand">
      <x/>
    </i>
  </colItems>
  <dataFields count="1">
    <dataField name="Count of  Team ID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E135ED-8545-42FC-9454-1A80A6040C04}" name="PivotTable18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>
  <location ref="A3:B11" firstHeaderRow="1" firstDataRow="1" firstDataCol="1" rowPageCount="1" colPageCount="1"/>
  <pivotFields count="17">
    <pivotField dataField="1" showAll="0"/>
    <pivotField showAll="0"/>
    <pivotField showAll="0"/>
    <pivotField showAll="0"/>
    <pivotField showAll="0"/>
    <pivotField showAll="0"/>
    <pivotField axis="axisRow" showAll="0" sortType="ascending">
      <items count="35">
        <item x="11"/>
        <item m="1" x="19"/>
        <item m="1" x="33"/>
        <item m="1" x="20"/>
        <item m="1" x="21"/>
        <item m="1" x="22"/>
        <item m="1" x="23"/>
        <item m="1" x="24"/>
        <item m="1" x="25"/>
        <item m="1" x="26"/>
        <item m="1" x="27"/>
        <item m="1" x="31"/>
        <item m="1" x="28"/>
        <item m="1" x="32"/>
        <item m="1" x="29"/>
        <item m="1" x="30"/>
        <item x="0"/>
        <item x="1"/>
        <item m="1" x="13"/>
        <item x="2"/>
        <item m="1" x="14"/>
        <item x="3"/>
        <item m="1" x="15"/>
        <item x="4"/>
        <item x="5"/>
        <item x="6"/>
        <item x="7"/>
        <item m="1" x="16"/>
        <item x="8"/>
        <item m="1" x="17"/>
        <item x="9"/>
        <item m="1" x="18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 sortType="descending">
      <items count="325">
        <item h="1" x="161"/>
        <item h="1" m="1" x="181"/>
        <item h="1" x="107"/>
        <item m="1" x="281"/>
        <item x="139"/>
        <item m="1" x="276"/>
        <item m="1" x="287"/>
        <item h="1" m="1" x="170"/>
        <item x="111"/>
        <item x="48"/>
        <item m="1" x="283"/>
        <item h="1" m="1" x="176"/>
        <item m="1" x="284"/>
        <item x="53"/>
        <item m="1" x="275"/>
        <item h="1" m="1" x="169"/>
        <item h="1" x="106"/>
        <item h="1" m="1" x="277"/>
        <item h="1" m="1" x="270"/>
        <item h="1" m="1" x="271"/>
        <item h="1" x="47"/>
        <item h="1" x="52"/>
        <item h="1" x="110"/>
        <item h="1" m="1" x="278"/>
        <item h="1" x="44"/>
        <item h="1" x="46"/>
        <item h="1" m="1" x="288"/>
        <item h="1" m="1" x="289"/>
        <item h="1" x="51"/>
        <item h="1" m="1" x="285"/>
        <item h="1" x="109"/>
        <item h="1" m="1" x="290"/>
        <item h="1" x="45"/>
        <item h="1" m="1" x="274"/>
        <item h="1" x="104"/>
        <item h="1" m="1" x="280"/>
        <item h="1" m="1" x="273"/>
        <item h="1" x="50"/>
        <item h="1" m="1" x="272"/>
        <item h="1" x="112"/>
        <item h="1" x="49"/>
        <item h="1" x="105"/>
        <item h="1" m="1" x="175"/>
        <item h="1" m="1" x="179"/>
        <item h="1" m="1" x="286"/>
        <item h="1" x="138"/>
        <item h="1" m="1" x="269"/>
        <item h="1" m="1" x="282"/>
        <item h="1" m="1" x="279"/>
        <item h="1" x="43"/>
        <item h="1" x="108"/>
        <item h="1" x="130"/>
        <item h="1" m="1" x="235"/>
        <item x="92"/>
        <item x="132"/>
        <item x="21"/>
        <item m="1" x="206"/>
        <item m="1" x="209"/>
        <item x="133"/>
        <item m="1" x="232"/>
        <item x="17"/>
        <item m="1" x="221"/>
        <item x="22"/>
        <item m="1" x="210"/>
        <item m="1" x="212"/>
        <item h="1" m="1" x="178"/>
        <item x="29"/>
        <item x="16"/>
        <item h="1" m="1" x="165"/>
        <item h="1" m="1" x="225"/>
        <item h="1" m="1" x="231"/>
        <item h="1" x="97"/>
        <item h="1" m="1" x="220"/>
        <item h="1" x="30"/>
        <item h="1" m="1" x="227"/>
        <item h="1" m="1" x="237"/>
        <item h="1" x="25"/>
        <item h="1" m="1" x="211"/>
        <item h="1" x="91"/>
        <item h="1" x="87"/>
        <item h="1" x="150"/>
        <item h="1" m="1" x="223"/>
        <item h="1" x="26"/>
        <item h="1" m="1" x="233"/>
        <item h="1" m="1" x="234"/>
        <item h="1" x="95"/>
        <item h="1" m="1" x="224"/>
        <item h="1" x="20"/>
        <item h="1" m="1" x="236"/>
        <item h="1" m="1" x="219"/>
        <item h="1" x="86"/>
        <item h="1" m="1" x="229"/>
        <item h="1" x="90"/>
        <item h="1" x="15"/>
        <item h="1" x="24"/>
        <item h="1" x="131"/>
        <item h="1" x="19"/>
        <item h="1" m="1" x="228"/>
        <item h="1" m="1" x="222"/>
        <item h="1" x="14"/>
        <item h="1" m="1" x="213"/>
        <item h="1" m="1" x="218"/>
        <item h="1" x="27"/>
        <item h="1" x="13"/>
        <item h="1" x="89"/>
        <item h="1" x="28"/>
        <item h="1" m="1" x="226"/>
        <item h="1" m="1" x="216"/>
        <item h="1" m="1" x="166"/>
        <item h="1" x="85"/>
        <item h="1" m="1" x="230"/>
        <item h="1" m="1" x="208"/>
        <item h="1" x="96"/>
        <item h="1" m="1" x="320"/>
        <item h="1" x="94"/>
        <item h="1" x="23"/>
        <item h="1" x="93"/>
        <item h="1" m="1" x="207"/>
        <item h="1" m="1" x="215"/>
        <item h="1" m="1" x="318"/>
        <item h="1" x="18"/>
        <item h="1" m="1" x="217"/>
        <item h="1" x="88"/>
        <item h="1" m="1" x="214"/>
        <item h="1" x="58"/>
        <item m="1" x="253"/>
        <item h="1" m="1" x="258"/>
        <item m="1" x="259"/>
        <item m="1" x="260"/>
        <item m="1" x="255"/>
        <item m="1" x="256"/>
        <item m="1" x="257"/>
        <item m="1" x="262"/>
        <item h="1" m="1" x="252"/>
        <item h="1" x="144"/>
        <item h="1" x="117"/>
        <item h="1" x="59"/>
        <item h="1" x="115"/>
        <item h="1" x="57"/>
        <item h="1" m="1" x="247"/>
        <item h="1" m="1" x="250"/>
        <item h="1" m="1" x="251"/>
        <item h="1" m="1" x="264"/>
        <item h="1" m="1" x="261"/>
        <item h="1" x="65"/>
        <item h="1" x="153"/>
        <item h="1" x="63"/>
        <item h="1" m="1" x="240"/>
        <item h="1" x="54"/>
        <item h="1" m="1" x="268"/>
        <item h="1" x="152"/>
        <item h="1" m="1" x="266"/>
        <item h="1" x="116"/>
        <item h="1" m="1" x="254"/>
        <item h="1" m="1" x="267"/>
        <item h="1" m="1" x="245"/>
        <item h="1" x="55"/>
        <item h="1" x="62"/>
        <item h="1" m="1" x="249"/>
        <item h="1" x="158"/>
        <item h="1" x="141"/>
        <item h="1" x="64"/>
        <item h="1" m="1" x="244"/>
        <item h="1" m="1" x="265"/>
        <item h="1" m="1" x="239"/>
        <item h="1" x="143"/>
        <item h="1" x="56"/>
        <item h="1" x="66"/>
        <item h="1" m="1" x="172"/>
        <item h="1" m="1" x="171"/>
        <item h="1" m="1" x="322"/>
        <item h="1" m="1" x="321"/>
        <item h="1" x="114"/>
        <item h="1" m="1" x="246"/>
        <item h="1" x="60"/>
        <item h="1" x="61"/>
        <item h="1" m="1" x="241"/>
        <item h="1" x="113"/>
        <item h="1" m="1" x="242"/>
        <item h="1" m="1" x="238"/>
        <item h="1" m="1" x="263"/>
        <item h="1" m="1" x="243"/>
        <item h="1" x="154"/>
        <item h="1" x="140"/>
        <item h="1" m="1" x="248"/>
        <item h="1" x="142"/>
        <item h="1" x="2"/>
        <item h="1" m="1" x="315"/>
        <item x="157"/>
        <item m="1" x="180"/>
        <item h="1" m="1" x="313"/>
        <item h="1" m="1" x="186"/>
        <item h="1" x="147"/>
        <item h="1" x="1"/>
        <item h="1" x="0"/>
        <item h="1" m="1" x="314"/>
        <item h="1" m="1" x="185"/>
        <item h="1" m="1" x="184"/>
        <item h="1" x="126"/>
        <item h="1" x="146"/>
        <item h="1" m="1" x="183"/>
        <item h="1" x="103"/>
        <item h="1" m="1" x="310"/>
        <item h="1" m="1" x="323"/>
        <item x="42"/>
        <item m="1" x="168"/>
        <item h="1" x="137"/>
        <item h="1" x="136"/>
        <item h="1" x="41"/>
        <item h="1" x="38"/>
        <item h="1" m="1" x="312"/>
        <item h="1" m="1" x="311"/>
        <item h="1" x="39"/>
        <item h="1" x="40"/>
        <item h="1" x="101"/>
        <item h="1" m="1" x="309"/>
        <item h="1" x="102"/>
        <item h="1" x="125"/>
        <item h="1" x="77"/>
        <item m="1" x="164"/>
        <item x="10"/>
        <item x="128"/>
        <item x="12"/>
        <item h="1" x="83"/>
        <item h="1" m="1" x="307"/>
        <item h="1" x="129"/>
        <item h="1" x="160"/>
        <item h="1" m="1" x="308"/>
        <item h="1" x="84"/>
        <item h="1" x="11"/>
        <item h="1" m="1" x="305"/>
        <item h="1" x="149"/>
        <item h="1" x="8"/>
        <item h="1" x="9"/>
        <item h="1" m="1" x="303"/>
        <item h="1" m="1" x="306"/>
        <item h="1" x="82"/>
        <item h="1" x="76"/>
        <item h="1" x="78"/>
        <item h="1" m="1" x="304"/>
        <item m="1" x="291"/>
        <item m="1" x="296"/>
        <item x="33"/>
        <item h="1" x="135"/>
        <item h="1" m="1" x="295"/>
        <item h="1" x="36"/>
        <item h="1" m="1" x="302"/>
        <item h="1" x="98"/>
        <item h="1" x="37"/>
        <item h="1" m="1" x="297"/>
        <item h="1" x="134"/>
        <item h="1" m="1" x="294"/>
        <item h="1" x="32"/>
        <item h="1" x="100"/>
        <item h="1" m="1" x="301"/>
        <item h="1" m="1" x="300"/>
        <item h="1" m="1" x="298"/>
        <item h="1" x="151"/>
        <item h="1" x="31"/>
        <item h="1" x="99"/>
        <item h="1" m="1" x="292"/>
        <item h="1" x="34"/>
        <item h="1" m="1" x="293"/>
        <item h="1" m="1" x="299"/>
        <item h="1" x="35"/>
        <item h="1" m="1" x="167"/>
        <item h="1" x="7"/>
        <item h="1" x="80"/>
        <item h="1" x="79"/>
        <item h="1" m="1" x="162"/>
        <item m="1" x="201"/>
        <item x="3"/>
        <item m="1" x="205"/>
        <item x="159"/>
        <item h="1" x="6"/>
        <item h="1" x="81"/>
        <item h="1" x="127"/>
        <item h="1" x="148"/>
        <item h="1" x="5"/>
        <item h="1" x="4"/>
        <item h="1" m="1" x="163"/>
        <item h="1" m="1" x="204"/>
        <item h="1" m="1" x="203"/>
        <item h="1" m="1" x="319"/>
        <item h="1" m="1" x="202"/>
        <item h="1" x="73"/>
        <item x="74"/>
        <item m="1" x="188"/>
        <item h="1" m="1" x="192"/>
        <item h="1" m="1" x="173"/>
        <item x="121"/>
        <item h="1" m="1" x="177"/>
        <item m="1" x="191"/>
        <item h="1" m="1" x="174"/>
        <item x="70"/>
        <item h="1" x="123"/>
        <item h="1" x="75"/>
        <item h="1" m="1" x="194"/>
        <item h="1" m="1" x="182"/>
        <item h="1" m="1" x="198"/>
        <item h="1" m="1" x="193"/>
        <item h="1" x="145"/>
        <item h="1" m="1" x="190"/>
        <item h="1" x="71"/>
        <item h="1" m="1" x="196"/>
        <item h="1" x="120"/>
        <item h="1" x="69"/>
        <item h="1" m="1" x="189"/>
        <item h="1" m="1" x="200"/>
        <item h="1" x="119"/>
        <item h="1" x="72"/>
        <item h="1" x="122"/>
        <item h="1" m="1" x="199"/>
        <item h="1" x="68"/>
        <item h="1" x="118"/>
        <item h="1" m="1" x="197"/>
        <item h="1" m="1" x="195"/>
        <item h="1" m="1" x="187"/>
        <item h="1" m="1" x="316"/>
        <item h="1" x="156"/>
        <item h="1" x="124"/>
        <item h="1" m="1" x="317"/>
        <item h="1" x="67"/>
        <item h="1" x="155"/>
        <item t="default"/>
      </items>
    </pivotField>
    <pivotField showAll="0"/>
    <pivotField showAll="0"/>
  </pivotFields>
  <rowFields count="1">
    <field x="6"/>
  </rowFields>
  <rowItems count="8">
    <i>
      <x/>
    </i>
    <i>
      <x v="16"/>
    </i>
    <i>
      <x v="19"/>
    </i>
    <i>
      <x v="21"/>
    </i>
    <i>
      <x v="26"/>
    </i>
    <i>
      <x v="28"/>
    </i>
    <i>
      <x v="30"/>
    </i>
    <i>
      <x v="32"/>
    </i>
  </rowItems>
  <colItems count="1">
    <i/>
  </colItems>
  <pageFields count="1">
    <pageField fld="14" hier="-1"/>
  </pageFields>
  <dataFields count="1">
    <dataField name="Count of G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E17397-64D2-4FE7-BBAA-2C8C0179FBCC}" name="PivotTable18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>
  <location ref="A3:B12" firstHeaderRow="1" firstDataRow="1" firstDataCol="1" rowPageCount="1" colPageCount="1"/>
  <pivotFields count="17">
    <pivotField dataField="1" showAll="0"/>
    <pivotField showAll="0"/>
    <pivotField showAll="0"/>
    <pivotField showAll="0"/>
    <pivotField showAll="0"/>
    <pivotField showAll="0"/>
    <pivotField axis="axisRow" showAll="0">
      <items count="35">
        <item x="11"/>
        <item m="1" x="19"/>
        <item m="1" x="20"/>
        <item m="1" x="21"/>
        <item m="1" x="22"/>
        <item m="1" x="24"/>
        <item m="1" x="25"/>
        <item m="1" x="27"/>
        <item m="1" x="28"/>
        <item m="1" x="29"/>
        <item m="1" x="30"/>
        <item x="12"/>
        <item m="1" x="23"/>
        <item m="1" x="31"/>
        <item m="1" x="26"/>
        <item m="1" x="33"/>
        <item m="1" x="32"/>
        <item m="1" x="13"/>
        <item m="1" x="14"/>
        <item m="1" x="15"/>
        <item x="7"/>
        <item m="1" x="16"/>
        <item m="1" x="17"/>
        <item m="1" x="18"/>
        <item x="2"/>
        <item x="3"/>
        <item x="4"/>
        <item x="8"/>
        <item x="9"/>
        <item x="10"/>
        <item x="0"/>
        <item x="1"/>
        <item x="6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 sortType="descending">
      <items count="325">
        <item h="1" x="161"/>
        <item h="1" m="1" x="181"/>
        <item h="1" x="107"/>
        <item m="1" x="281"/>
        <item h="1" x="139"/>
        <item m="1" x="276"/>
        <item m="1" x="287"/>
        <item h="1" m="1" x="170"/>
        <item h="1" x="111"/>
        <item h="1" x="48"/>
        <item m="1" x="283"/>
        <item h="1" m="1" x="176"/>
        <item m="1" x="284"/>
        <item h="1" x="53"/>
        <item m="1" x="275"/>
        <item h="1" m="1" x="169"/>
        <item h="1" x="106"/>
        <item h="1" m="1" x="277"/>
        <item h="1" m="1" x="270"/>
        <item h="1" m="1" x="271"/>
        <item h="1" x="47"/>
        <item h="1" x="52"/>
        <item h="1" x="110"/>
        <item h="1" m="1" x="278"/>
        <item h="1" x="44"/>
        <item h="1" x="46"/>
        <item h="1" m="1" x="288"/>
        <item h="1" m="1" x="289"/>
        <item h="1" x="51"/>
        <item h="1" m="1" x="285"/>
        <item h="1" x="109"/>
        <item h="1" m="1" x="290"/>
        <item h="1" x="45"/>
        <item h="1" m="1" x="274"/>
        <item h="1" x="104"/>
        <item h="1" m="1" x="280"/>
        <item h="1" m="1" x="273"/>
        <item h="1" x="50"/>
        <item h="1" m="1" x="272"/>
        <item h="1" x="112"/>
        <item h="1" x="49"/>
        <item h="1" x="105"/>
        <item h="1" m="1" x="175"/>
        <item h="1" m="1" x="179"/>
        <item h="1" m="1" x="286"/>
        <item h="1" x="138"/>
        <item h="1" m="1" x="269"/>
        <item h="1" m="1" x="282"/>
        <item h="1" m="1" x="279"/>
        <item h="1" x="43"/>
        <item h="1" x="108"/>
        <item h="1" x="130"/>
        <item h="1" m="1" x="235"/>
        <item h="1" x="92"/>
        <item h="1" x="132"/>
        <item h="1" x="21"/>
        <item h="1" m="1" x="206"/>
        <item m="1" x="209"/>
        <item h="1" x="133"/>
        <item m="1" x="232"/>
        <item h="1" x="17"/>
        <item h="1" m="1" x="221"/>
        <item h="1" x="22"/>
        <item m="1" x="210"/>
        <item m="1" x="212"/>
        <item h="1" m="1" x="178"/>
        <item h="1" x="29"/>
        <item h="1" x="16"/>
        <item h="1" m="1" x="165"/>
        <item h="1" m="1" x="225"/>
        <item h="1" m="1" x="231"/>
        <item h="1" x="97"/>
        <item h="1" m="1" x="220"/>
        <item h="1" x="30"/>
        <item h="1" m="1" x="227"/>
        <item h="1" m="1" x="237"/>
        <item h="1" x="25"/>
        <item h="1" m="1" x="211"/>
        <item h="1" x="91"/>
        <item h="1" x="87"/>
        <item h="1" x="150"/>
        <item h="1" m="1" x="223"/>
        <item h="1" x="26"/>
        <item h="1" m="1" x="233"/>
        <item h="1" m="1" x="234"/>
        <item h="1" x="95"/>
        <item h="1" m="1" x="224"/>
        <item h="1" x="20"/>
        <item h="1" m="1" x="236"/>
        <item h="1" m="1" x="219"/>
        <item h="1" x="86"/>
        <item h="1" m="1" x="229"/>
        <item h="1" x="90"/>
        <item h="1" x="15"/>
        <item h="1" x="24"/>
        <item h="1" x="131"/>
        <item h="1" x="19"/>
        <item h="1" m="1" x="228"/>
        <item h="1" m="1" x="222"/>
        <item h="1" x="14"/>
        <item h="1" m="1" x="213"/>
        <item h="1" m="1" x="218"/>
        <item h="1" x="27"/>
        <item h="1" x="13"/>
        <item h="1" x="89"/>
        <item h="1" x="28"/>
        <item h="1" m="1" x="226"/>
        <item h="1" m="1" x="216"/>
        <item h="1" m="1" x="166"/>
        <item h="1" x="85"/>
        <item h="1" m="1" x="230"/>
        <item h="1" m="1" x="208"/>
        <item h="1" x="96"/>
        <item h="1" m="1" x="320"/>
        <item h="1" x="94"/>
        <item h="1" x="23"/>
        <item h="1" x="93"/>
        <item h="1" m="1" x="207"/>
        <item h="1" m="1" x="215"/>
        <item h="1" m="1" x="318"/>
        <item h="1" x="18"/>
        <item h="1" m="1" x="217"/>
        <item h="1" x="88"/>
        <item h="1" m="1" x="214"/>
        <item h="1" x="58"/>
        <item h="1" m="1" x="253"/>
        <item h="1" m="1" x="258"/>
        <item m="1" x="259"/>
        <item m="1" x="260"/>
        <item h="1" m="1" x="255"/>
        <item m="1" x="256"/>
        <item m="1" x="257"/>
        <item m="1" x="262"/>
        <item h="1" m="1" x="252"/>
        <item h="1" x="144"/>
        <item h="1" x="117"/>
        <item h="1" x="59"/>
        <item h="1" x="115"/>
        <item h="1" x="57"/>
        <item h="1" m="1" x="247"/>
        <item h="1" m="1" x="250"/>
        <item h="1" m="1" x="251"/>
        <item h="1" m="1" x="264"/>
        <item h="1" m="1" x="261"/>
        <item h="1" x="65"/>
        <item h="1" x="153"/>
        <item h="1" x="63"/>
        <item h="1" m="1" x="240"/>
        <item h="1" x="54"/>
        <item h="1" m="1" x="268"/>
        <item h="1" x="152"/>
        <item h="1" m="1" x="266"/>
        <item h="1" x="116"/>
        <item h="1" m="1" x="254"/>
        <item h="1" m="1" x="267"/>
        <item h="1" m="1" x="245"/>
        <item h="1" x="55"/>
        <item h="1" x="62"/>
        <item h="1" m="1" x="249"/>
        <item h="1" x="158"/>
        <item h="1" x="141"/>
        <item h="1" x="64"/>
        <item h="1" m="1" x="244"/>
        <item h="1" m="1" x="265"/>
        <item h="1" m="1" x="239"/>
        <item h="1" x="143"/>
        <item h="1" x="56"/>
        <item h="1" x="66"/>
        <item h="1" m="1" x="172"/>
        <item h="1" m="1" x="171"/>
        <item h="1" m="1" x="322"/>
        <item h="1" m="1" x="321"/>
        <item h="1" x="114"/>
        <item h="1" m="1" x="246"/>
        <item h="1" x="60"/>
        <item h="1" x="61"/>
        <item h="1" m="1" x="241"/>
        <item h="1" x="113"/>
        <item h="1" m="1" x="242"/>
        <item h="1" m="1" x="238"/>
        <item h="1" m="1" x="263"/>
        <item h="1" m="1" x="243"/>
        <item h="1" x="154"/>
        <item h="1" x="140"/>
        <item h="1" m="1" x="248"/>
        <item h="1" x="142"/>
        <item h="1" x="2"/>
        <item h="1" m="1" x="315"/>
        <item h="1" x="157"/>
        <item h="1" m="1" x="180"/>
        <item h="1" m="1" x="313"/>
        <item h="1" m="1" x="186"/>
        <item h="1" x="147"/>
        <item h="1" x="1"/>
        <item h="1" x="0"/>
        <item h="1" m="1" x="314"/>
        <item h="1" m="1" x="185"/>
        <item h="1" m="1" x="184"/>
        <item h="1" x="126"/>
        <item h="1" x="146"/>
        <item h="1" m="1" x="183"/>
        <item h="1" x="103"/>
        <item h="1" m="1" x="310"/>
        <item h="1" m="1" x="323"/>
        <item h="1" x="42"/>
        <item h="1" m="1" x="168"/>
        <item h="1" x="137"/>
        <item h="1" x="136"/>
        <item h="1" x="41"/>
        <item h="1" x="38"/>
        <item h="1" m="1" x="312"/>
        <item h="1" m="1" x="311"/>
        <item h="1" x="39"/>
        <item h="1" x="40"/>
        <item h="1" x="101"/>
        <item h="1" m="1" x="309"/>
        <item h="1" x="102"/>
        <item x="125"/>
        <item h="1" x="77"/>
        <item m="1" x="164"/>
        <item h="1" x="10"/>
        <item x="128"/>
        <item x="12"/>
        <item h="1" x="83"/>
        <item h="1" m="1" x="307"/>
        <item h="1" x="129"/>
        <item h="1" x="160"/>
        <item h="1" m="1" x="308"/>
        <item h="1" x="84"/>
        <item h="1" x="11"/>
        <item h="1" m="1" x="305"/>
        <item h="1" x="149"/>
        <item h="1" x="8"/>
        <item h="1" x="9"/>
        <item h="1" m="1" x="303"/>
        <item h="1" m="1" x="306"/>
        <item h="1" x="82"/>
        <item h="1" x="76"/>
        <item h="1" x="78"/>
        <item h="1" m="1" x="304"/>
        <item m="1" x="291"/>
        <item m="1" x="296"/>
        <item h="1" x="33"/>
        <item h="1" x="135"/>
        <item h="1" m="1" x="295"/>
        <item h="1" x="36"/>
        <item h="1" m="1" x="302"/>
        <item h="1" x="98"/>
        <item h="1" x="37"/>
        <item h="1" m="1" x="297"/>
        <item h="1" x="134"/>
        <item h="1" m="1" x="294"/>
        <item h="1" x="32"/>
        <item h="1" x="100"/>
        <item h="1" m="1" x="301"/>
        <item h="1" m="1" x="300"/>
        <item h="1" m="1" x="298"/>
        <item h="1" x="151"/>
        <item h="1" x="31"/>
        <item h="1" x="99"/>
        <item h="1" m="1" x="292"/>
        <item h="1" x="34"/>
        <item h="1" m="1" x="293"/>
        <item h="1" m="1" x="299"/>
        <item h="1" x="35"/>
        <item h="1" m="1" x="167"/>
        <item h="1" x="7"/>
        <item h="1" x="80"/>
        <item h="1" x="79"/>
        <item h="1" m="1" x="162"/>
        <item h="1" m="1" x="201"/>
        <item h="1" x="3"/>
        <item h="1" m="1" x="205"/>
        <item h="1" x="159"/>
        <item h="1" x="6"/>
        <item h="1" x="81"/>
        <item h="1" x="127"/>
        <item h="1" x="148"/>
        <item h="1" x="5"/>
        <item h="1" x="4"/>
        <item h="1" m="1" x="163"/>
        <item h="1" m="1" x="204"/>
        <item h="1" m="1" x="203"/>
        <item h="1" m="1" x="319"/>
        <item h="1" m="1" x="202"/>
        <item h="1" x="73"/>
        <item h="1" x="74"/>
        <item h="1" m="1" x="188"/>
        <item h="1" m="1" x="192"/>
        <item h="1" m="1" x="173"/>
        <item h="1" x="121"/>
        <item h="1" m="1" x="177"/>
        <item m="1" x="191"/>
        <item h="1" m="1" x="174"/>
        <item h="1" x="70"/>
        <item h="1" x="123"/>
        <item h="1" x="75"/>
        <item h="1" m="1" x="194"/>
        <item h="1" m="1" x="182"/>
        <item h="1" m="1" x="198"/>
        <item h="1" m="1" x="193"/>
        <item h="1" x="145"/>
        <item h="1" m="1" x="190"/>
        <item h="1" x="71"/>
        <item h="1" m="1" x="196"/>
        <item h="1" x="120"/>
        <item h="1" x="69"/>
        <item h="1" m="1" x="189"/>
        <item h="1" m="1" x="200"/>
        <item h="1" x="119"/>
        <item h="1" x="72"/>
        <item h="1" x="122"/>
        <item h="1" m="1" x="199"/>
        <item h="1" x="68"/>
        <item h="1" x="118"/>
        <item h="1" m="1" x="197"/>
        <item h="1" m="1" x="195"/>
        <item h="1" m="1" x="187"/>
        <item h="1" m="1" x="316"/>
        <item h="1" x="156"/>
        <item h="1" x="124"/>
        <item h="1" m="1" x="317"/>
        <item h="1" x="67"/>
        <item x="155"/>
        <item t="default"/>
      </items>
    </pivotField>
    <pivotField showAll="0"/>
    <pivotField showAll="0"/>
  </pivotFields>
  <rowFields count="1">
    <field x="6"/>
  </rowFields>
  <rowItems count="9">
    <i>
      <x/>
    </i>
    <i>
      <x v="20"/>
    </i>
    <i>
      <x v="24"/>
    </i>
    <i>
      <x v="25"/>
    </i>
    <i>
      <x v="26"/>
    </i>
    <i>
      <x v="27"/>
    </i>
    <i>
      <x v="28"/>
    </i>
    <i>
      <x v="29"/>
    </i>
    <i>
      <x v="30"/>
    </i>
  </rowItems>
  <colItems count="1">
    <i/>
  </colItems>
  <pageFields count="1">
    <pageField fld="14" hier="-1"/>
  </pageFields>
  <dataFields count="1">
    <dataField name="Count of G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PivotTable4" cacheId="1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O3:P14" firstHeaderRow="2" firstDataRow="2" firstDataCol="1"/>
  <pivotFields count="6"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19">
        <item m="1" x="14"/>
        <item x="8"/>
        <item m="1" x="11"/>
        <item m="1" x="12"/>
        <item m="1" x="13"/>
        <item m="1" x="17"/>
        <item m="1" x="9"/>
        <item m="1" x="16"/>
        <item m="1" x="15"/>
        <item m="1" x="10"/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5"/>
  </rowFields>
  <rowItems count="10">
    <i>
      <x v="1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Count of week" fld="0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1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L3:M14" firstHeaderRow="2" firstDataRow="2" firstDataCol="1"/>
  <pivotFields count="6">
    <pivotField dataField="1"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19">
        <item m="1" x="9"/>
        <item m="1" x="11"/>
        <item m="1" x="15"/>
        <item m="1" x="16"/>
        <item m="1" x="13"/>
        <item m="1" x="10"/>
        <item m="1" x="14"/>
        <item x="8"/>
        <item m="1" x="12"/>
        <item m="1" x="17"/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 includeNewItemsInFilter="1"/>
    <pivotField compact="0" outline="0" showAll="0" includeNewItemsInFilter="1"/>
  </pivotFields>
  <rowFields count="1">
    <field x="3"/>
  </rowFields>
  <rowItems count="10">
    <i>
      <x v="7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Count of week" fld="0" subtotal="count" baseField="2" baseItem="2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M3:N13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descending">
      <items count="41">
        <item h="1" x="8"/>
        <item h="1" m="1" x="29"/>
        <item h="1" m="1" x="18"/>
        <item x="2"/>
        <item x="1"/>
        <item x="4"/>
        <item x="7"/>
        <item x="6"/>
        <item x="3"/>
        <item x="5"/>
        <item x="0"/>
        <item m="1" x="20"/>
        <item m="1" x="19"/>
        <item m="1" x="32"/>
        <item m="1" x="23"/>
        <item m="1" x="9"/>
        <item m="1" x="34"/>
        <item m="1" x="15"/>
        <item m="1" x="26"/>
        <item m="1" x="24"/>
        <item m="1" x="21"/>
        <item m="1" x="10"/>
        <item m="1" x="28"/>
        <item m="1" x="31"/>
        <item m="1" x="33"/>
        <item m="1" x="25"/>
        <item m="1" x="16"/>
        <item m="1" x="36"/>
        <item m="1" x="14"/>
        <item m="1" x="22"/>
        <item m="1" x="39"/>
        <item m="1" x="38"/>
        <item m="1" x="35"/>
        <item m="1" x="12"/>
        <item m="1" x="30"/>
        <item m="1" x="11"/>
        <item m="1" x="27"/>
        <item m="1" x="37"/>
        <item m="1" x="17"/>
        <item m="1" x="1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3"/>
  </rowFields>
  <rowItems count="9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week" fld="0" subtotal="count" baseField="2" baseItem="2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PivotTable4" cacheId="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P3:Q13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descending">
      <items count="17">
        <item h="1" x="8"/>
        <item x="4"/>
        <item x="5"/>
        <item x="2"/>
        <item x="1"/>
        <item x="3"/>
        <item x="6"/>
        <item x="0"/>
        <item x="7"/>
        <item m="1" x="12"/>
        <item m="1" x="11"/>
        <item m="1" x="9"/>
        <item m="1" x="15"/>
        <item m="1" x="14"/>
        <item m="1" x="10"/>
        <item m="1" x="13"/>
        <item t="default"/>
      </items>
    </pivotField>
  </pivotFields>
  <rowFields count="1">
    <field x="6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ount of week" fld="0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2" cacheId="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M3:N13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descending">
      <items count="41">
        <item h="1" x="8"/>
        <item h="1" m="1" x="29"/>
        <item h="1" m="1" x="18"/>
        <item x="2"/>
        <item x="1"/>
        <item x="4"/>
        <item x="7"/>
        <item x="6"/>
        <item x="3"/>
        <item x="5"/>
        <item x="0"/>
        <item m="1" x="20"/>
        <item m="1" x="19"/>
        <item m="1" x="32"/>
        <item m="1" x="23"/>
        <item m="1" x="9"/>
        <item m="1" x="34"/>
        <item m="1" x="15"/>
        <item m="1" x="26"/>
        <item m="1" x="24"/>
        <item m="1" x="21"/>
        <item m="1" x="10"/>
        <item m="1" x="28"/>
        <item m="1" x="31"/>
        <item m="1" x="33"/>
        <item m="1" x="25"/>
        <item m="1" x="16"/>
        <item m="1" x="36"/>
        <item m="1" x="14"/>
        <item m="1" x="22"/>
        <item m="1" x="39"/>
        <item m="1" x="38"/>
        <item m="1" x="35"/>
        <item m="1" x="12"/>
        <item m="1" x="30"/>
        <item m="1" x="11"/>
        <item m="1" x="27"/>
        <item m="1" x="37"/>
        <item m="1" x="17"/>
        <item m="1" x="1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3"/>
  </rowFields>
  <rowItems count="9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week" fld="0" subtotal="count" baseField="2" baseItem="2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PivotTable4" cacheId="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P3:Q13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descending">
      <items count="17">
        <item h="1" x="8"/>
        <item x="4"/>
        <item x="5"/>
        <item x="2"/>
        <item x="1"/>
        <item x="3"/>
        <item x="6"/>
        <item x="0"/>
        <item x="7"/>
        <item m="1" x="12"/>
        <item m="1" x="11"/>
        <item m="1" x="9"/>
        <item m="1" x="15"/>
        <item m="1" x="14"/>
        <item m="1" x="10"/>
        <item m="1" x="13"/>
        <item t="default"/>
      </items>
    </pivotField>
  </pivotFields>
  <rowFields count="1">
    <field x="6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ount of week" fld="0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2" cacheId="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M3:N14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ascending">
      <items count="41">
        <item m="1" x="13"/>
        <item m="1" x="17"/>
        <item m="1" x="37"/>
        <item m="1" x="27"/>
        <item m="1" x="11"/>
        <item m="1" x="30"/>
        <item m="1" x="12"/>
        <item m="1" x="35"/>
        <item m="1" x="38"/>
        <item m="1" x="39"/>
        <item m="1" x="22"/>
        <item m="1" x="14"/>
        <item m="1" x="36"/>
        <item m="1" x="16"/>
        <item m="1" x="25"/>
        <item m="1" x="33"/>
        <item m="1" x="31"/>
        <item m="1" x="28"/>
        <item m="1" x="10"/>
        <item m="1" x="21"/>
        <item m="1" x="24"/>
        <item m="1" x="26"/>
        <item m="1" x="15"/>
        <item m="1" x="34"/>
        <item m="1" x="9"/>
        <item m="1" x="23"/>
        <item m="1" x="32"/>
        <item m="1" x="19"/>
        <item m="1" x="20"/>
        <item x="0"/>
        <item x="5"/>
        <item x="3"/>
        <item x="6"/>
        <item x="7"/>
        <item x="4"/>
        <item x="1"/>
        <item x="2"/>
        <item m="1" x="18"/>
        <item m="1" x="29"/>
        <item x="8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3"/>
  </rowFields>
  <rowItems count="10"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9"/>
    </i>
    <i t="grand">
      <x/>
    </i>
  </rowItems>
  <colItems count="1">
    <i/>
  </colItems>
  <dataFields count="1">
    <dataField name="Count of week" fld="0" subtotal="count" baseField="2" baseItem="2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PivotTable4" cacheId="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P3:Q14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ascending">
      <items count="17">
        <item m="1" x="13"/>
        <item m="1" x="10"/>
        <item m="1" x="14"/>
        <item m="1" x="15"/>
        <item m="1" x="9"/>
        <item m="1" x="11"/>
        <item m="1" x="12"/>
        <item x="7"/>
        <item x="0"/>
        <item x="6"/>
        <item x="3"/>
        <item x="1"/>
        <item x="2"/>
        <item x="5"/>
        <item x="4"/>
        <item x="8"/>
        <item t="default"/>
      </items>
    </pivotField>
  </pivotFields>
  <rowFields count="1">
    <field x="6"/>
  </rowFields>
  <rowItems count="10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of week" fld="0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A1E9E5-2907-4165-81FA-E12976E6AACD}" name="PivotTable18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>
  <location ref="A3:B164" firstHeaderRow="1" firstDataRow="1" firstDataCol="1" rowPageCount="1" colPageCount="1"/>
  <pivotFields count="17">
    <pivotField dataField="1" showAll="0"/>
    <pivotField axis="axisPage" showAll="0">
      <items count="28">
        <item m="1" x="14"/>
        <item x="13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x="0"/>
        <item x="1"/>
        <item x="2"/>
        <item x="3"/>
        <item x="4"/>
        <item x="5"/>
        <item x="11"/>
        <item x="6"/>
        <item x="7"/>
        <item x="8"/>
        <item x="9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325">
        <item h="1" x="161"/>
        <item h="1" m="1" x="181"/>
        <item x="107"/>
        <item m="1" x="281"/>
        <item x="139"/>
        <item m="1" x="276"/>
        <item m="1" x="287"/>
        <item m="1" x="170"/>
        <item x="111"/>
        <item x="48"/>
        <item m="1" x="283"/>
        <item m="1" x="176"/>
        <item m="1" x="284"/>
        <item x="53"/>
        <item m="1" x="275"/>
        <item m="1" x="169"/>
        <item x="106"/>
        <item m="1" x="277"/>
        <item m="1" x="270"/>
        <item m="1" x="271"/>
        <item x="47"/>
        <item x="52"/>
        <item x="110"/>
        <item m="1" x="278"/>
        <item x="44"/>
        <item x="46"/>
        <item m="1" x="288"/>
        <item m="1" x="289"/>
        <item x="51"/>
        <item m="1" x="285"/>
        <item x="109"/>
        <item m="1" x="290"/>
        <item x="45"/>
        <item m="1" x="274"/>
        <item x="104"/>
        <item m="1" x="280"/>
        <item m="1" x="273"/>
        <item x="50"/>
        <item m="1" x="272"/>
        <item x="112"/>
        <item x="49"/>
        <item x="105"/>
        <item m="1" x="175"/>
        <item m="1" x="179"/>
        <item m="1" x="286"/>
        <item x="138"/>
        <item m="1" x="269"/>
        <item m="1" x="282"/>
        <item m="1" x="279"/>
        <item x="43"/>
        <item x="108"/>
        <item x="130"/>
        <item m="1" x="235"/>
        <item x="92"/>
        <item x="132"/>
        <item x="21"/>
        <item m="1" x="206"/>
        <item m="1" x="209"/>
        <item x="133"/>
        <item m="1" x="232"/>
        <item x="17"/>
        <item m="1" x="221"/>
        <item x="22"/>
        <item m="1" x="210"/>
        <item m="1" x="212"/>
        <item m="1" x="178"/>
        <item x="29"/>
        <item x="16"/>
        <item m="1" x="165"/>
        <item m="1" x="225"/>
        <item m="1" x="231"/>
        <item x="97"/>
        <item m="1" x="220"/>
        <item x="30"/>
        <item m="1" x="227"/>
        <item m="1" x="237"/>
        <item x="25"/>
        <item m="1" x="211"/>
        <item x="91"/>
        <item x="87"/>
        <item x="150"/>
        <item m="1" x="223"/>
        <item x="26"/>
        <item m="1" x="233"/>
        <item m="1" x="234"/>
        <item x="95"/>
        <item m="1" x="224"/>
        <item x="20"/>
        <item m="1" x="236"/>
        <item m="1" x="219"/>
        <item x="86"/>
        <item m="1" x="229"/>
        <item x="90"/>
        <item x="15"/>
        <item x="24"/>
        <item x="131"/>
        <item x="19"/>
        <item m="1" x="228"/>
        <item m="1" x="222"/>
        <item x="14"/>
        <item m="1" x="213"/>
        <item m="1" x="218"/>
        <item x="27"/>
        <item x="13"/>
        <item x="89"/>
        <item x="28"/>
        <item m="1" x="226"/>
        <item m="1" x="216"/>
        <item m="1" x="166"/>
        <item x="85"/>
        <item m="1" x="230"/>
        <item m="1" x="208"/>
        <item x="96"/>
        <item m="1" x="320"/>
        <item x="94"/>
        <item x="23"/>
        <item x="93"/>
        <item m="1" x="207"/>
        <item m="1" x="215"/>
        <item m="1" x="318"/>
        <item x="18"/>
        <item m="1" x="217"/>
        <item x="88"/>
        <item m="1" x="214"/>
        <item x="58"/>
        <item m="1" x="253"/>
        <item m="1" x="258"/>
        <item m="1" x="259"/>
        <item m="1" x="260"/>
        <item m="1" x="255"/>
        <item m="1" x="256"/>
        <item m="1" x="257"/>
        <item m="1" x="262"/>
        <item m="1" x="252"/>
        <item x="144"/>
        <item x="117"/>
        <item x="59"/>
        <item x="115"/>
        <item x="57"/>
        <item m="1" x="247"/>
        <item m="1" x="250"/>
        <item m="1" x="251"/>
        <item m="1" x="264"/>
        <item m="1" x="261"/>
        <item x="65"/>
        <item x="153"/>
        <item x="63"/>
        <item m="1" x="240"/>
        <item x="54"/>
        <item m="1" x="268"/>
        <item x="152"/>
        <item m="1" x="266"/>
        <item x="116"/>
        <item m="1" x="254"/>
        <item m="1" x="267"/>
        <item m="1" x="245"/>
        <item x="55"/>
        <item x="62"/>
        <item m="1" x="249"/>
        <item x="158"/>
        <item x="141"/>
        <item x="64"/>
        <item m="1" x="244"/>
        <item m="1" x="265"/>
        <item m="1" x="239"/>
        <item x="143"/>
        <item x="56"/>
        <item x="66"/>
        <item m="1" x="172"/>
        <item m="1" x="171"/>
        <item m="1" x="322"/>
        <item m="1" x="321"/>
        <item x="114"/>
        <item m="1" x="246"/>
        <item x="60"/>
        <item x="61"/>
        <item m="1" x="241"/>
        <item x="113"/>
        <item m="1" x="242"/>
        <item m="1" x="238"/>
        <item m="1" x="263"/>
        <item m="1" x="243"/>
        <item x="154"/>
        <item x="140"/>
        <item m="1" x="248"/>
        <item x="142"/>
        <item x="2"/>
        <item m="1" x="315"/>
        <item x="157"/>
        <item m="1" x="180"/>
        <item m="1" x="313"/>
        <item m="1" x="186"/>
        <item x="147"/>
        <item x="1"/>
        <item x="0"/>
        <item m="1" x="314"/>
        <item m="1" x="185"/>
        <item m="1" x="184"/>
        <item x="126"/>
        <item x="146"/>
        <item m="1" x="183"/>
        <item x="103"/>
        <item m="1" x="310"/>
        <item m="1" x="323"/>
        <item x="42"/>
        <item m="1" x="168"/>
        <item x="137"/>
        <item x="136"/>
        <item x="41"/>
        <item x="38"/>
        <item m="1" x="312"/>
        <item m="1" x="311"/>
        <item x="39"/>
        <item x="40"/>
        <item x="101"/>
        <item m="1" x="309"/>
        <item x="102"/>
        <item x="125"/>
        <item x="77"/>
        <item m="1" x="164"/>
        <item x="10"/>
        <item x="128"/>
        <item x="12"/>
        <item x="83"/>
        <item m="1" x="307"/>
        <item x="129"/>
        <item x="160"/>
        <item m="1" x="308"/>
        <item x="84"/>
        <item x="11"/>
        <item m="1" x="305"/>
        <item x="149"/>
        <item x="8"/>
        <item x="9"/>
        <item m="1" x="303"/>
        <item m="1" x="306"/>
        <item x="82"/>
        <item x="76"/>
        <item x="78"/>
        <item m="1" x="304"/>
        <item m="1" x="291"/>
        <item m="1" x="296"/>
        <item x="33"/>
        <item x="135"/>
        <item m="1" x="295"/>
        <item x="36"/>
        <item m="1" x="302"/>
        <item x="98"/>
        <item x="37"/>
        <item m="1" x="297"/>
        <item x="134"/>
        <item m="1" x="294"/>
        <item x="32"/>
        <item x="100"/>
        <item m="1" x="301"/>
        <item m="1" x="300"/>
        <item m="1" x="298"/>
        <item x="151"/>
        <item x="31"/>
        <item x="99"/>
        <item m="1" x="292"/>
        <item x="34"/>
        <item m="1" x="293"/>
        <item m="1" x="299"/>
        <item x="35"/>
        <item m="1" x="167"/>
        <item x="7"/>
        <item x="80"/>
        <item x="79"/>
        <item m="1" x="162"/>
        <item m="1" x="201"/>
        <item x="3"/>
        <item m="1" x="205"/>
        <item x="159"/>
        <item x="6"/>
        <item x="81"/>
        <item x="127"/>
        <item x="148"/>
        <item x="5"/>
        <item x="4"/>
        <item m="1" x="163"/>
        <item m="1" x="204"/>
        <item m="1" x="203"/>
        <item m="1" x="319"/>
        <item m="1" x="202"/>
        <item x="73"/>
        <item x="74"/>
        <item m="1" x="188"/>
        <item m="1" x="192"/>
        <item m="1" x="173"/>
        <item x="121"/>
        <item m="1" x="177"/>
        <item m="1" x="191"/>
        <item m="1" x="174"/>
        <item x="70"/>
        <item x="123"/>
        <item x="75"/>
        <item m="1" x="194"/>
        <item m="1" x="182"/>
        <item m="1" x="198"/>
        <item m="1" x="193"/>
        <item x="145"/>
        <item m="1" x="190"/>
        <item x="71"/>
        <item m="1" x="196"/>
        <item x="120"/>
        <item x="69"/>
        <item m="1" x="189"/>
        <item m="1" x="200"/>
        <item x="119"/>
        <item x="72"/>
        <item x="122"/>
        <item m="1" x="199"/>
        <item x="68"/>
        <item x="118"/>
        <item m="1" x="197"/>
        <item m="1" x="195"/>
        <item m="1" x="187"/>
        <item m="1" x="316"/>
        <item x="156"/>
        <item x="124"/>
        <item m="1" x="317"/>
        <item x="67"/>
        <item x="155"/>
        <item t="default"/>
      </items>
    </pivotField>
    <pivotField showAll="0"/>
    <pivotField showAll="0"/>
  </pivotFields>
  <rowFields count="1">
    <field x="14"/>
  </rowFields>
  <rowItems count="161">
    <i>
      <x v="2"/>
    </i>
    <i>
      <x v="4"/>
    </i>
    <i>
      <x v="8"/>
    </i>
    <i>
      <x v="9"/>
    </i>
    <i>
      <x v="13"/>
    </i>
    <i>
      <x v="16"/>
    </i>
    <i>
      <x v="20"/>
    </i>
    <i>
      <x v="21"/>
    </i>
    <i>
      <x v="22"/>
    </i>
    <i>
      <x v="24"/>
    </i>
    <i>
      <x v="25"/>
    </i>
    <i>
      <x v="28"/>
    </i>
    <i>
      <x v="30"/>
    </i>
    <i>
      <x v="32"/>
    </i>
    <i>
      <x v="34"/>
    </i>
    <i>
      <x v="37"/>
    </i>
    <i>
      <x v="39"/>
    </i>
    <i>
      <x v="40"/>
    </i>
    <i>
      <x v="41"/>
    </i>
    <i>
      <x v="45"/>
    </i>
    <i>
      <x v="49"/>
    </i>
    <i>
      <x v="50"/>
    </i>
    <i>
      <x v="51"/>
    </i>
    <i>
      <x v="53"/>
    </i>
    <i>
      <x v="54"/>
    </i>
    <i>
      <x v="55"/>
    </i>
    <i>
      <x v="58"/>
    </i>
    <i>
      <x v="60"/>
    </i>
    <i>
      <x v="62"/>
    </i>
    <i>
      <x v="66"/>
    </i>
    <i>
      <x v="67"/>
    </i>
    <i>
      <x v="71"/>
    </i>
    <i>
      <x v="73"/>
    </i>
    <i>
      <x v="76"/>
    </i>
    <i>
      <x v="78"/>
    </i>
    <i>
      <x v="79"/>
    </i>
    <i>
      <x v="80"/>
    </i>
    <i>
      <x v="82"/>
    </i>
    <i>
      <x v="85"/>
    </i>
    <i>
      <x v="87"/>
    </i>
    <i>
      <x v="90"/>
    </i>
    <i>
      <x v="92"/>
    </i>
    <i>
      <x v="93"/>
    </i>
    <i>
      <x v="94"/>
    </i>
    <i>
      <x v="95"/>
    </i>
    <i>
      <x v="96"/>
    </i>
    <i>
      <x v="99"/>
    </i>
    <i>
      <x v="102"/>
    </i>
    <i>
      <x v="103"/>
    </i>
    <i>
      <x v="104"/>
    </i>
    <i>
      <x v="105"/>
    </i>
    <i>
      <x v="109"/>
    </i>
    <i>
      <x v="112"/>
    </i>
    <i>
      <x v="114"/>
    </i>
    <i>
      <x v="115"/>
    </i>
    <i>
      <x v="116"/>
    </i>
    <i>
      <x v="120"/>
    </i>
    <i>
      <x v="122"/>
    </i>
    <i>
      <x v="124"/>
    </i>
    <i>
      <x v="134"/>
    </i>
    <i>
      <x v="135"/>
    </i>
    <i>
      <x v="136"/>
    </i>
    <i>
      <x v="137"/>
    </i>
    <i>
      <x v="138"/>
    </i>
    <i>
      <x v="144"/>
    </i>
    <i>
      <x v="145"/>
    </i>
    <i>
      <x v="146"/>
    </i>
    <i>
      <x v="148"/>
    </i>
    <i>
      <x v="150"/>
    </i>
    <i>
      <x v="152"/>
    </i>
    <i>
      <x v="156"/>
    </i>
    <i>
      <x v="157"/>
    </i>
    <i>
      <x v="159"/>
    </i>
    <i>
      <x v="160"/>
    </i>
    <i>
      <x v="161"/>
    </i>
    <i>
      <x v="165"/>
    </i>
    <i>
      <x v="166"/>
    </i>
    <i>
      <x v="167"/>
    </i>
    <i>
      <x v="172"/>
    </i>
    <i>
      <x v="174"/>
    </i>
    <i>
      <x v="175"/>
    </i>
    <i>
      <x v="177"/>
    </i>
    <i>
      <x v="182"/>
    </i>
    <i>
      <x v="183"/>
    </i>
    <i>
      <x v="185"/>
    </i>
    <i>
      <x v="186"/>
    </i>
    <i>
      <x v="188"/>
    </i>
    <i>
      <x v="192"/>
    </i>
    <i>
      <x v="193"/>
    </i>
    <i>
      <x v="194"/>
    </i>
    <i>
      <x v="198"/>
    </i>
    <i>
      <x v="199"/>
    </i>
    <i>
      <x v="201"/>
    </i>
    <i>
      <x v="204"/>
    </i>
    <i>
      <x v="206"/>
    </i>
    <i>
      <x v="207"/>
    </i>
    <i>
      <x v="208"/>
    </i>
    <i>
      <x v="209"/>
    </i>
    <i>
      <x v="212"/>
    </i>
    <i>
      <x v="213"/>
    </i>
    <i>
      <x v="214"/>
    </i>
    <i>
      <x v="216"/>
    </i>
    <i>
      <x v="217"/>
    </i>
    <i>
      <x v="218"/>
    </i>
    <i>
      <x v="220"/>
    </i>
    <i>
      <x v="221"/>
    </i>
    <i>
      <x v="222"/>
    </i>
    <i>
      <x v="223"/>
    </i>
    <i>
      <x v="225"/>
    </i>
    <i>
      <x v="226"/>
    </i>
    <i>
      <x v="228"/>
    </i>
    <i>
      <x v="229"/>
    </i>
    <i>
      <x v="231"/>
    </i>
    <i>
      <x v="232"/>
    </i>
    <i>
      <x v="233"/>
    </i>
    <i>
      <x v="236"/>
    </i>
    <i>
      <x v="237"/>
    </i>
    <i>
      <x v="238"/>
    </i>
    <i>
      <x v="242"/>
    </i>
    <i>
      <x v="243"/>
    </i>
    <i>
      <x v="245"/>
    </i>
    <i>
      <x v="247"/>
    </i>
    <i>
      <x v="248"/>
    </i>
    <i>
      <x v="250"/>
    </i>
    <i>
      <x v="252"/>
    </i>
    <i>
      <x v="253"/>
    </i>
    <i>
      <x v="257"/>
    </i>
    <i>
      <x v="258"/>
    </i>
    <i>
      <x v="259"/>
    </i>
    <i>
      <x v="261"/>
    </i>
    <i>
      <x v="264"/>
    </i>
    <i>
      <x v="266"/>
    </i>
    <i>
      <x v="267"/>
    </i>
    <i>
      <x v="268"/>
    </i>
    <i>
      <x v="271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5"/>
    </i>
    <i>
      <x v="286"/>
    </i>
    <i>
      <x v="290"/>
    </i>
    <i>
      <x v="294"/>
    </i>
    <i>
      <x v="295"/>
    </i>
    <i>
      <x v="296"/>
    </i>
    <i>
      <x v="301"/>
    </i>
    <i>
      <x v="303"/>
    </i>
    <i>
      <x v="305"/>
    </i>
    <i>
      <x v="306"/>
    </i>
    <i>
      <x v="309"/>
    </i>
    <i>
      <x v="310"/>
    </i>
    <i>
      <x v="311"/>
    </i>
    <i>
      <x v="313"/>
    </i>
    <i>
      <x v="314"/>
    </i>
    <i>
      <x v="319"/>
    </i>
    <i>
      <x v="320"/>
    </i>
    <i>
      <x v="322"/>
    </i>
    <i>
      <x v="323"/>
    </i>
  </rowItems>
  <colItems count="1">
    <i/>
  </colItems>
  <pageFields count="1">
    <pageField fld="1" hier="-1"/>
  </pageFields>
  <dataFields count="1">
    <dataField name="Count of G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1C5023-F9B8-4EAE-86B7-4ED1683745B5}" name="PivotTable19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>
  <location ref="E3:F164" firstHeaderRow="1" firstDataRow="1" firstDataCol="1" rowPageCount="1" colPageCount="1"/>
  <pivotFields count="17">
    <pivotField dataField="1" showAll="0"/>
    <pivotField axis="axisPage" showAll="0">
      <items count="28">
        <item m="1" x="14"/>
        <item x="13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x="0"/>
        <item x="1"/>
        <item x="2"/>
        <item x="3"/>
        <item x="4"/>
        <item x="5"/>
        <item x="11"/>
        <item x="6"/>
        <item x="7"/>
        <item x="8"/>
        <item x="9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325">
        <item h="1" x="161"/>
        <item h="1" m="1" x="181"/>
        <item x="48"/>
        <item m="1" x="275"/>
        <item x="46"/>
        <item m="1" x="290"/>
        <item m="1" x="269"/>
        <item m="1" x="173"/>
        <item x="53"/>
        <item x="146"/>
        <item m="1" x="274"/>
        <item m="1" x="166"/>
        <item m="1" x="273"/>
        <item x="112"/>
        <item m="1" x="284"/>
        <item m="1" x="177"/>
        <item x="45"/>
        <item m="1" x="287"/>
        <item m="1" x="285"/>
        <item m="1" x="280"/>
        <item x="106"/>
        <item x="111"/>
        <item x="52"/>
        <item m="1" x="282"/>
        <item x="136"/>
        <item x="105"/>
        <item m="1" x="270"/>
        <item m="1" x="278"/>
        <item x="110"/>
        <item m="1" x="276"/>
        <item x="51"/>
        <item m="1" x="279"/>
        <item x="104"/>
        <item m="1" x="281"/>
        <item x="47"/>
        <item m="1" x="271"/>
        <item m="1" x="286"/>
        <item x="109"/>
        <item m="1" x="289"/>
        <item x="49"/>
        <item x="108"/>
        <item x="44"/>
        <item m="1" x="165"/>
        <item m="1" x="164"/>
        <item m="1" x="277"/>
        <item x="43"/>
        <item m="1" x="283"/>
        <item m="1" x="272"/>
        <item m="1" x="288"/>
        <item x="107"/>
        <item x="50"/>
        <item x="14"/>
        <item m="1" x="210"/>
        <item x="22"/>
        <item x="26"/>
        <item x="92"/>
        <item m="1" x="226"/>
        <item m="1" x="227"/>
        <item x="30"/>
        <item m="1" x="216"/>
        <item x="87"/>
        <item m="1" x="208"/>
        <item x="93"/>
        <item m="1" x="221"/>
        <item m="1" x="235"/>
        <item m="1" x="163"/>
        <item x="97"/>
        <item x="86"/>
        <item m="1" x="169"/>
        <item m="1" x="217"/>
        <item m="1" x="213"/>
        <item x="29"/>
        <item m="1" x="225"/>
        <item x="132"/>
        <item m="1" x="206"/>
        <item m="1" x="219"/>
        <item x="95"/>
        <item m="1" x="228"/>
        <item x="21"/>
        <item x="16"/>
        <item x="28"/>
        <item m="1" x="215"/>
        <item x="130"/>
        <item m="1" x="223"/>
        <item m="1" x="218"/>
        <item x="25"/>
        <item m="1" x="236"/>
        <item x="91"/>
        <item m="1" x="214"/>
        <item m="1" x="233"/>
        <item x="15"/>
        <item m="1" x="209"/>
        <item x="20"/>
        <item x="85"/>
        <item x="94"/>
        <item x="23"/>
        <item x="90"/>
        <item m="1" x="207"/>
        <item m="1" x="211"/>
        <item x="129"/>
        <item m="1" x="229"/>
        <item m="1" x="232"/>
        <item x="96"/>
        <item x="88"/>
        <item x="19"/>
        <item x="131"/>
        <item m="1" x="220"/>
        <item m="1" x="231"/>
        <item m="1" x="170"/>
        <item x="13"/>
        <item m="1" x="212"/>
        <item m="1" x="237"/>
        <item x="27"/>
        <item m="1" x="319"/>
        <item x="24"/>
        <item x="153"/>
        <item x="18"/>
        <item m="1" x="234"/>
        <item m="1" x="230"/>
        <item m="1" x="320"/>
        <item x="89"/>
        <item m="1" x="224"/>
        <item x="17"/>
        <item m="1" x="222"/>
        <item x="139"/>
        <item m="1" x="239"/>
        <item m="1" x="245"/>
        <item m="1" x="248"/>
        <item m="1" x="250"/>
        <item m="1" x="241"/>
        <item m="1" x="242"/>
        <item m="1" x="247"/>
        <item m="1" x="244"/>
        <item m="1" x="260"/>
        <item x="64"/>
        <item x="66"/>
        <item x="147"/>
        <item x="59"/>
        <item x="114"/>
        <item m="1" x="265"/>
        <item m="1" x="268"/>
        <item m="1" x="266"/>
        <item m="1" x="253"/>
        <item m="1" x="238"/>
        <item x="116"/>
        <item x="65"/>
        <item x="156"/>
        <item m="1" x="256"/>
        <item x="155"/>
        <item m="1" x="252"/>
        <item x="58"/>
        <item m="1" x="246"/>
        <item x="63"/>
        <item m="1" x="240"/>
        <item m="1" x="249"/>
        <item m="1" x="264"/>
        <item x="138"/>
        <item x="142"/>
        <item m="1" x="259"/>
        <item x="61"/>
        <item x="57"/>
        <item x="141"/>
        <item m="1" x="263"/>
        <item m="1" x="243"/>
        <item m="1" x="254"/>
        <item x="62"/>
        <item x="113"/>
        <item x="158"/>
        <item m="1" x="179"/>
        <item m="1" x="174"/>
        <item m="1" x="322"/>
        <item m="1" x="321"/>
        <item x="55"/>
        <item m="1" x="258"/>
        <item x="140"/>
        <item x="115"/>
        <item m="1" x="255"/>
        <item x="137"/>
        <item m="1" x="262"/>
        <item m="1" x="261"/>
        <item m="1" x="251"/>
        <item m="1" x="257"/>
        <item x="60"/>
        <item x="54"/>
        <item m="1" x="267"/>
        <item x="56"/>
        <item x="149"/>
        <item m="1" x="313"/>
        <item x="0"/>
        <item m="1" x="162"/>
        <item m="1" x="315"/>
        <item m="1" x="183"/>
        <item x="82"/>
        <item x="157"/>
        <item x="126"/>
        <item m="1" x="314"/>
        <item m="1" x="185"/>
        <item m="1" x="184"/>
        <item x="1"/>
        <item x="2"/>
        <item m="1" x="186"/>
        <item x="42"/>
        <item m="1" x="311"/>
        <item m="1" x="323"/>
        <item x="102"/>
        <item m="1" x="172"/>
        <item x="40"/>
        <item x="78"/>
        <item x="135"/>
        <item x="103"/>
        <item m="1" x="309"/>
        <item m="1" x="310"/>
        <item x="101"/>
        <item x="145"/>
        <item x="41"/>
        <item m="1" x="312"/>
        <item x="38"/>
        <item x="39"/>
        <item x="125"/>
        <item m="1" x="168"/>
        <item x="84"/>
        <item x="76"/>
        <item x="128"/>
        <item x="77"/>
        <item m="1" x="304"/>
        <item x="9"/>
        <item x="10"/>
        <item m="1" x="305"/>
        <item x="11"/>
        <item x="148"/>
        <item m="1" x="303"/>
        <item x="12"/>
        <item x="152"/>
        <item x="79"/>
        <item m="1" x="308"/>
        <item m="1" x="306"/>
        <item x="8"/>
        <item x="124"/>
        <item x="160"/>
        <item m="1" x="307"/>
        <item m="1" x="302"/>
        <item m="1" x="300"/>
        <item x="133"/>
        <item x="37"/>
        <item m="1" x="299"/>
        <item x="134"/>
        <item m="1" x="293"/>
        <item x="32"/>
        <item x="100"/>
        <item m="1" x="291"/>
        <item x="33"/>
        <item m="1" x="298"/>
        <item x="98"/>
        <item x="36"/>
        <item m="1" x="295"/>
        <item m="1" x="296"/>
        <item m="1" x="292"/>
        <item x="35"/>
        <item x="80"/>
        <item x="34"/>
        <item m="1" x="297"/>
        <item x="154"/>
        <item m="1" x="301"/>
        <item m="1" x="294"/>
        <item x="99"/>
        <item m="1" x="171"/>
        <item x="81"/>
        <item x="31"/>
        <item x="7"/>
        <item m="1" x="167"/>
        <item m="1" x="205"/>
        <item x="83"/>
        <item m="1" x="203"/>
        <item x="6"/>
        <item x="127"/>
        <item x="3"/>
        <item x="4"/>
        <item x="5"/>
        <item x="151"/>
        <item x="150"/>
        <item m="1" x="178"/>
        <item m="1" x="202"/>
        <item m="1" x="201"/>
        <item m="1" x="318"/>
        <item m="1" x="204"/>
        <item x="123"/>
        <item x="144"/>
        <item m="1" x="196"/>
        <item m="1" x="195"/>
        <item m="1" x="175"/>
        <item x="159"/>
        <item m="1" x="180"/>
        <item m="1" x="199"/>
        <item m="1" x="176"/>
        <item x="120"/>
        <item x="73"/>
        <item x="122"/>
        <item m="1" x="198"/>
        <item m="1" x="182"/>
        <item m="1" x="191"/>
        <item m="1" x="189"/>
        <item x="75"/>
        <item m="1" x="197"/>
        <item x="143"/>
        <item m="1" x="187"/>
        <item x="70"/>
        <item x="119"/>
        <item m="1" x="194"/>
        <item m="1" x="192"/>
        <item x="69"/>
        <item x="121"/>
        <item x="71"/>
        <item m="1" x="193"/>
        <item x="118"/>
        <item x="68"/>
        <item m="1" x="188"/>
        <item m="1" x="190"/>
        <item m="1" x="200"/>
        <item m="1" x="317"/>
        <item x="74"/>
        <item x="72"/>
        <item m="1" x="316"/>
        <item x="117"/>
        <item x="67"/>
        <item t="default"/>
      </items>
    </pivotField>
    <pivotField showAll="0"/>
    <pivotField showAll="0"/>
    <pivotField showAll="0"/>
    <pivotField showAll="0"/>
    <pivotField showAll="0"/>
  </pivotFields>
  <rowFields count="1">
    <field x="11"/>
  </rowFields>
  <rowItems count="161">
    <i>
      <x v="2"/>
    </i>
    <i>
      <x v="4"/>
    </i>
    <i>
      <x v="8"/>
    </i>
    <i>
      <x v="9"/>
    </i>
    <i>
      <x v="13"/>
    </i>
    <i>
      <x v="16"/>
    </i>
    <i>
      <x v="20"/>
    </i>
    <i>
      <x v="21"/>
    </i>
    <i>
      <x v="22"/>
    </i>
    <i>
      <x v="24"/>
    </i>
    <i>
      <x v="25"/>
    </i>
    <i>
      <x v="28"/>
    </i>
    <i>
      <x v="30"/>
    </i>
    <i>
      <x v="32"/>
    </i>
    <i>
      <x v="34"/>
    </i>
    <i>
      <x v="37"/>
    </i>
    <i>
      <x v="39"/>
    </i>
    <i>
      <x v="40"/>
    </i>
    <i>
      <x v="41"/>
    </i>
    <i>
      <x v="45"/>
    </i>
    <i>
      <x v="49"/>
    </i>
    <i>
      <x v="50"/>
    </i>
    <i>
      <x v="51"/>
    </i>
    <i>
      <x v="53"/>
    </i>
    <i>
      <x v="54"/>
    </i>
    <i>
      <x v="55"/>
    </i>
    <i>
      <x v="58"/>
    </i>
    <i>
      <x v="60"/>
    </i>
    <i>
      <x v="62"/>
    </i>
    <i>
      <x v="66"/>
    </i>
    <i>
      <x v="67"/>
    </i>
    <i>
      <x v="71"/>
    </i>
    <i>
      <x v="73"/>
    </i>
    <i>
      <x v="76"/>
    </i>
    <i>
      <x v="78"/>
    </i>
    <i>
      <x v="79"/>
    </i>
    <i>
      <x v="80"/>
    </i>
    <i>
      <x v="82"/>
    </i>
    <i>
      <x v="85"/>
    </i>
    <i>
      <x v="87"/>
    </i>
    <i>
      <x v="90"/>
    </i>
    <i>
      <x v="92"/>
    </i>
    <i>
      <x v="93"/>
    </i>
    <i>
      <x v="94"/>
    </i>
    <i>
      <x v="95"/>
    </i>
    <i>
      <x v="96"/>
    </i>
    <i>
      <x v="99"/>
    </i>
    <i>
      <x v="102"/>
    </i>
    <i>
      <x v="103"/>
    </i>
    <i>
      <x v="104"/>
    </i>
    <i>
      <x v="105"/>
    </i>
    <i>
      <x v="109"/>
    </i>
    <i>
      <x v="112"/>
    </i>
    <i>
      <x v="114"/>
    </i>
    <i>
      <x v="115"/>
    </i>
    <i>
      <x v="116"/>
    </i>
    <i>
      <x v="120"/>
    </i>
    <i>
      <x v="122"/>
    </i>
    <i>
      <x v="124"/>
    </i>
    <i>
      <x v="134"/>
    </i>
    <i>
      <x v="135"/>
    </i>
    <i>
      <x v="136"/>
    </i>
    <i>
      <x v="137"/>
    </i>
    <i>
      <x v="138"/>
    </i>
    <i>
      <x v="144"/>
    </i>
    <i>
      <x v="145"/>
    </i>
    <i>
      <x v="146"/>
    </i>
    <i>
      <x v="148"/>
    </i>
    <i>
      <x v="150"/>
    </i>
    <i>
      <x v="152"/>
    </i>
    <i>
      <x v="156"/>
    </i>
    <i>
      <x v="157"/>
    </i>
    <i>
      <x v="159"/>
    </i>
    <i>
      <x v="160"/>
    </i>
    <i>
      <x v="161"/>
    </i>
    <i>
      <x v="165"/>
    </i>
    <i>
      <x v="166"/>
    </i>
    <i>
      <x v="167"/>
    </i>
    <i>
      <x v="172"/>
    </i>
    <i>
      <x v="174"/>
    </i>
    <i>
      <x v="175"/>
    </i>
    <i>
      <x v="177"/>
    </i>
    <i>
      <x v="182"/>
    </i>
    <i>
      <x v="183"/>
    </i>
    <i>
      <x v="185"/>
    </i>
    <i>
      <x v="186"/>
    </i>
    <i>
      <x v="188"/>
    </i>
    <i>
      <x v="192"/>
    </i>
    <i>
      <x v="193"/>
    </i>
    <i>
      <x v="194"/>
    </i>
    <i>
      <x v="198"/>
    </i>
    <i>
      <x v="199"/>
    </i>
    <i>
      <x v="201"/>
    </i>
    <i>
      <x v="204"/>
    </i>
    <i>
      <x v="206"/>
    </i>
    <i>
      <x v="207"/>
    </i>
    <i>
      <x v="208"/>
    </i>
    <i>
      <x v="209"/>
    </i>
    <i>
      <x v="212"/>
    </i>
    <i>
      <x v="213"/>
    </i>
    <i>
      <x v="214"/>
    </i>
    <i>
      <x v="216"/>
    </i>
    <i>
      <x v="217"/>
    </i>
    <i>
      <x v="218"/>
    </i>
    <i>
      <x v="220"/>
    </i>
    <i>
      <x v="221"/>
    </i>
    <i>
      <x v="222"/>
    </i>
    <i>
      <x v="223"/>
    </i>
    <i>
      <x v="225"/>
    </i>
    <i>
      <x v="226"/>
    </i>
    <i>
      <x v="228"/>
    </i>
    <i>
      <x v="229"/>
    </i>
    <i>
      <x v="231"/>
    </i>
    <i>
      <x v="232"/>
    </i>
    <i>
      <x v="233"/>
    </i>
    <i>
      <x v="236"/>
    </i>
    <i>
      <x v="237"/>
    </i>
    <i>
      <x v="238"/>
    </i>
    <i>
      <x v="242"/>
    </i>
    <i>
      <x v="243"/>
    </i>
    <i>
      <x v="245"/>
    </i>
    <i>
      <x v="247"/>
    </i>
    <i>
      <x v="248"/>
    </i>
    <i>
      <x v="250"/>
    </i>
    <i>
      <x v="252"/>
    </i>
    <i>
      <x v="253"/>
    </i>
    <i>
      <x v="257"/>
    </i>
    <i>
      <x v="258"/>
    </i>
    <i>
      <x v="259"/>
    </i>
    <i>
      <x v="261"/>
    </i>
    <i>
      <x v="264"/>
    </i>
    <i>
      <x v="266"/>
    </i>
    <i>
      <x v="267"/>
    </i>
    <i>
      <x v="268"/>
    </i>
    <i>
      <x v="271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5"/>
    </i>
    <i>
      <x v="286"/>
    </i>
    <i>
      <x v="290"/>
    </i>
    <i>
      <x v="294"/>
    </i>
    <i>
      <x v="295"/>
    </i>
    <i>
      <x v="296"/>
    </i>
    <i>
      <x v="301"/>
    </i>
    <i>
      <x v="303"/>
    </i>
    <i>
      <x v="305"/>
    </i>
    <i>
      <x v="306"/>
    </i>
    <i>
      <x v="309"/>
    </i>
    <i>
      <x v="310"/>
    </i>
    <i>
      <x v="311"/>
    </i>
    <i>
      <x v="313"/>
    </i>
    <i>
      <x v="314"/>
    </i>
    <i>
      <x v="319"/>
    </i>
    <i>
      <x v="320"/>
    </i>
    <i>
      <x v="322"/>
    </i>
    <i>
      <x v="323"/>
    </i>
  </rowItems>
  <colItems count="1">
    <i/>
  </colItems>
  <pageFields count="1">
    <pageField fld="1" hier="-1"/>
  </pageFields>
  <dataFields count="1">
    <dataField name="Count of G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D66A90-91BC-46FF-BCAE-3EBCF3D4A00E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54" firstHeaderRow="1" firstDataRow="1" firstDataCol="1"/>
  <pivotFields count="10">
    <pivotField showAll="0"/>
    <pivotField showAll="0"/>
    <pivotField showAll="0"/>
    <pivotField showAll="0"/>
    <pivotField dataField="1" showAll="0">
      <items count="159">
        <item x="91"/>
        <item x="92"/>
        <item x="93"/>
        <item x="124"/>
        <item x="125"/>
        <item x="126"/>
        <item x="127"/>
        <item x="128"/>
        <item x="129"/>
        <item x="130"/>
        <item x="131"/>
        <item x="132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54"/>
        <item x="55"/>
        <item x="56"/>
        <item x="57"/>
        <item x="58"/>
        <item x="59"/>
        <item x="60"/>
        <item x="61"/>
        <item x="62"/>
        <item x="6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30"/>
        <item x="31"/>
        <item x="32"/>
        <item x="33"/>
        <item x="34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1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64"/>
        <item x="65"/>
        <item x="87"/>
        <item x="88"/>
        <item x="89"/>
        <item x="90"/>
        <item x="157"/>
        <item t="default"/>
      </items>
    </pivotField>
    <pivotField showAll="0"/>
    <pivotField showAll="0"/>
    <pivotField showAll="0"/>
    <pivotField axis="axisRow" showAll="0">
      <items count="14">
        <item sd="0" x="7"/>
        <item sd="0" x="9"/>
        <item x="8"/>
        <item sd="0" x="3"/>
        <item sd="0" x="2"/>
        <item sd="0" x="1"/>
        <item sd="0" x="10"/>
        <item sd="0" x="11"/>
        <item sd="0" x="5"/>
        <item sd="0" x="0"/>
        <item x="4"/>
        <item x="6"/>
        <item x="12"/>
        <item t="default"/>
      </items>
    </pivotField>
    <pivotField axis="axisRow" showAll="0">
      <items count="159">
        <item x="129"/>
        <item x="110"/>
        <item x="111"/>
        <item x="109"/>
        <item x="59"/>
        <item x="46"/>
        <item x="33"/>
        <item x="146"/>
        <item x="148"/>
        <item x="147"/>
        <item x="82"/>
        <item x="81"/>
        <item x="80"/>
        <item x="19"/>
        <item x="20"/>
        <item x="112"/>
        <item x="114"/>
        <item x="113"/>
        <item x="60"/>
        <item x="22"/>
        <item x="21"/>
        <item x="91"/>
        <item x="130"/>
        <item x="115"/>
        <item x="117"/>
        <item x="116"/>
        <item x="61"/>
        <item x="47"/>
        <item x="48"/>
        <item x="49"/>
        <item x="34"/>
        <item x="150"/>
        <item x="149"/>
        <item x="85"/>
        <item x="84"/>
        <item x="83"/>
        <item x="23"/>
        <item x="24"/>
        <item x="92"/>
        <item x="131"/>
        <item x="119"/>
        <item x="118"/>
        <item x="62"/>
        <item x="50"/>
        <item x="151"/>
        <item x="152"/>
        <item x="27"/>
        <item x="25"/>
        <item x="26"/>
        <item x="93"/>
        <item x="132"/>
        <item x="120"/>
        <item x="121"/>
        <item x="63"/>
        <item x="51"/>
        <item x="52"/>
        <item x="153"/>
        <item x="86"/>
        <item x="28"/>
        <item x="64"/>
        <item x="123"/>
        <item x="122"/>
        <item x="53"/>
        <item x="155"/>
        <item x="154"/>
        <item x="156"/>
        <item x="29"/>
        <item x="65"/>
        <item x="124"/>
        <item x="125"/>
        <item x="96"/>
        <item x="97"/>
        <item x="95"/>
        <item x="99"/>
        <item x="98"/>
        <item x="94"/>
        <item x="56"/>
        <item x="55"/>
        <item x="54"/>
        <item x="35"/>
        <item x="36"/>
        <item x="37"/>
        <item x="38"/>
        <item x="30"/>
        <item x="134"/>
        <item x="136"/>
        <item x="135"/>
        <item x="133"/>
        <item x="69"/>
        <item x="68"/>
        <item x="66"/>
        <item x="67"/>
        <item x="2"/>
        <item x="1"/>
        <item x="3"/>
        <item x="4"/>
        <item x="0"/>
        <item x="5"/>
        <item x="6"/>
        <item x="87"/>
        <item x="126"/>
        <item x="127"/>
        <item x="104"/>
        <item x="100"/>
        <item x="103"/>
        <item x="101"/>
        <item x="102"/>
        <item x="57"/>
        <item x="39"/>
        <item x="40"/>
        <item x="41"/>
        <item x="42"/>
        <item x="31"/>
        <item x="137"/>
        <item x="142"/>
        <item x="141"/>
        <item x="139"/>
        <item x="138"/>
        <item x="140"/>
        <item x="71"/>
        <item x="75"/>
        <item x="70"/>
        <item x="73"/>
        <item x="72"/>
        <item x="74"/>
        <item x="9"/>
        <item x="7"/>
        <item x="10"/>
        <item x="11"/>
        <item x="12"/>
        <item x="8"/>
        <item x="89"/>
        <item x="88"/>
        <item x="128"/>
        <item x="108"/>
        <item x="107"/>
        <item x="105"/>
        <item x="106"/>
        <item x="58"/>
        <item x="43"/>
        <item x="44"/>
        <item x="45"/>
        <item x="32"/>
        <item x="144"/>
        <item x="145"/>
        <item x="143"/>
        <item x="78"/>
        <item x="76"/>
        <item x="77"/>
        <item x="79"/>
        <item x="15"/>
        <item x="16"/>
        <item x="17"/>
        <item x="14"/>
        <item x="18"/>
        <item x="13"/>
        <item x="90"/>
        <item x="157"/>
        <item t="default"/>
      </items>
    </pivotField>
  </pivotFields>
  <rowFields count="2">
    <field x="8"/>
    <field x="9"/>
  </rowFields>
  <rowItems count="51">
    <i>
      <x/>
    </i>
    <i>
      <x v="1"/>
    </i>
    <i>
      <x v="2"/>
    </i>
    <i r="1">
      <x v="1"/>
    </i>
    <i r="1">
      <x v="2"/>
    </i>
    <i r="1">
      <x v="3"/>
    </i>
    <i r="1">
      <x v="15"/>
    </i>
    <i r="1">
      <x v="16"/>
    </i>
    <i r="1">
      <x v="17"/>
    </i>
    <i r="1">
      <x v="23"/>
    </i>
    <i r="1">
      <x v="24"/>
    </i>
    <i r="1">
      <x v="25"/>
    </i>
    <i r="1">
      <x v="40"/>
    </i>
    <i r="1">
      <x v="41"/>
    </i>
    <i r="1">
      <x v="51"/>
    </i>
    <i r="1">
      <x v="52"/>
    </i>
    <i r="1">
      <x v="60"/>
    </i>
    <i r="1">
      <x v="61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102"/>
    </i>
    <i r="1">
      <x v="103"/>
    </i>
    <i r="1">
      <x v="104"/>
    </i>
    <i r="1">
      <x v="105"/>
    </i>
    <i r="1">
      <x v="106"/>
    </i>
    <i r="1">
      <x v="134"/>
    </i>
    <i r="1">
      <x v="135"/>
    </i>
    <i r="1">
      <x v="136"/>
    </i>
    <i r="1">
      <x v="137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r="1">
      <x v="59"/>
    </i>
    <i r="1">
      <x v="67"/>
    </i>
    <i>
      <x v="11"/>
    </i>
    <i r="1">
      <x v="99"/>
    </i>
    <i r="1">
      <x v="131"/>
    </i>
    <i r="1">
      <x v="132"/>
    </i>
    <i r="1">
      <x v="156"/>
    </i>
    <i>
      <x v="12"/>
    </i>
    <i r="1">
      <x v="157"/>
    </i>
    <i t="grand">
      <x/>
    </i>
  </rowItems>
  <colItems count="1">
    <i/>
  </colItems>
  <dataFields count="1">
    <dataField name="Count of  Team ID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3" cacheId="2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P3:Q16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 sortType="ascending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12">
        <item x="9"/>
        <item x="0"/>
        <item x="2"/>
        <item x="5"/>
        <item x="7"/>
        <item x="3"/>
        <item x="1"/>
        <item x="6"/>
        <item x="8"/>
        <item x="4"/>
        <item x="10"/>
        <item t="default"/>
      </items>
    </pivotField>
  </pivotFields>
  <rowFields count="1">
    <field x="6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week" fld="0" subtotal="count" baseField="2" baseItem="2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2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M3:N16" firstHeaderRow="2" firstDataRow="2" firstDataCol="1"/>
  <pivotFields count="7">
    <pivotField dataField="1"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ascending">
      <items count="12">
        <item x="0"/>
        <item x="5"/>
        <item x="7"/>
        <item x="1"/>
        <item x="3"/>
        <item x="8"/>
        <item x="6"/>
        <item x="2"/>
        <item x="4"/>
        <item x="9"/>
        <item x="10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week" fld="0" subtotal="count" baseField="2" baseItem="2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503463-8021-46E0-9438-47731C922372}" name="PivotTable6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C7" firstHeaderRow="1" firstDataRow="2" firstDataCol="1" rowPageCount="1" colPageCount="1"/>
  <pivotFields count="15">
    <pivotField showAll="0"/>
    <pivotField axis="axisPage" showAll="0" defaultSubtotal="0">
      <items count="4">
        <item x="1"/>
        <item m="1" x="3"/>
        <item m="1" x="2"/>
        <item x="0"/>
      </items>
    </pivotField>
    <pivotField showAll="0"/>
    <pivotField dataField="1"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>
      <items count="14">
        <item x="7"/>
        <item x="9"/>
        <item x="8"/>
        <item x="3"/>
        <item x="2"/>
        <item x="1"/>
        <item x="10"/>
        <item x="11"/>
        <item x="5"/>
        <item x="0"/>
        <item x="4"/>
        <item x="6"/>
        <item x="1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8"/>
  </rowFields>
  <rowItems count="2">
    <i>
      <x v="12"/>
    </i>
    <i t="grand">
      <x/>
    </i>
  </rowItems>
  <colFields count="1">
    <field x="5"/>
  </colFields>
  <colItems count="2">
    <i>
      <x v="9"/>
    </i>
    <i t="grand">
      <x/>
    </i>
  </colItems>
  <pageFields count="1">
    <pageField fld="1" item="0" hier="-1"/>
  </pageFields>
  <dataFields count="1">
    <dataField name="Count of ID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FB32A1-BCC4-4564-A543-89F0A6BDAC00}" name="PivotTable2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L4:V18" firstHeaderRow="1" firstDataRow="2" firstDataCol="1" rowPageCount="1" colPageCount="1"/>
  <pivotFields count="15">
    <pivotField showAll="0"/>
    <pivotField axis="axisPage" showAll="0" defaultSubtotal="0">
      <items count="4">
        <item x="1"/>
        <item m="1" x="3"/>
        <item m="1" x="2"/>
        <item x="0"/>
      </items>
    </pivotField>
    <pivotField showAll="0"/>
    <pivotField dataField="1"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>
      <items count="14">
        <item x="7"/>
        <item x="9"/>
        <item x="8"/>
        <item x="3"/>
        <item x="2"/>
        <item x="1"/>
        <item x="10"/>
        <item x="11"/>
        <item x="5"/>
        <item x="0"/>
        <item x="4"/>
        <item x="6"/>
        <item x="1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8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1" item="3" hier="-1"/>
  </pageFields>
  <dataFields count="1">
    <dataField name="Count of ID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1CA20F-D1DE-465A-98DB-2150B921A192}" name="PivotTable18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>
  <location ref="A3:B4" firstHeaderRow="1" firstDataRow="1" firstDataCol="1" rowPageCount="1" colPageCount="1"/>
  <pivotFields count="17">
    <pivotField dataField="1" showAll="0"/>
    <pivotField showAll="0"/>
    <pivotField showAll="0"/>
    <pivotField showAll="0"/>
    <pivotField showAll="0"/>
    <pivotField showAll="0"/>
    <pivotField axis="axisRow" showAll="0">
      <items count="35">
        <item x="11"/>
        <item m="1" x="19"/>
        <item m="1" x="20"/>
        <item m="1" x="21"/>
        <item m="1" x="22"/>
        <item m="1" x="24"/>
        <item m="1" x="25"/>
        <item m="1" x="27"/>
        <item m="1" x="28"/>
        <item m="1" x="29"/>
        <item m="1" x="30"/>
        <item x="12"/>
        <item m="1" x="23"/>
        <item m="1" x="31"/>
        <item m="1" x="26"/>
        <item m="1" x="33"/>
        <item m="1" x="32"/>
        <item m="1" x="13"/>
        <item m="1" x="14"/>
        <item m="1" x="15"/>
        <item x="7"/>
        <item m="1" x="16"/>
        <item m="1" x="17"/>
        <item m="1" x="18"/>
        <item x="2"/>
        <item x="3"/>
        <item x="4"/>
        <item x="8"/>
        <item x="9"/>
        <item x="10"/>
        <item x="0"/>
        <item x="1"/>
        <item x="6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16">
        <item x="11"/>
        <item x="8"/>
        <item x="3"/>
        <item x="4"/>
        <item x="6"/>
        <item x="0"/>
        <item x="5"/>
        <item x="12"/>
        <item x="2"/>
        <item x="1"/>
        <item m="1" x="14"/>
        <item x="13"/>
        <item x="7"/>
        <item x="9"/>
        <item x="10"/>
        <item t="default"/>
      </items>
    </pivotField>
    <pivotField multipleItemSelectionAllowed="1" showAll="0" sortType="descending"/>
    <pivotField showAll="0"/>
    <pivotField showAll="0"/>
  </pivotFields>
  <rowFields count="1">
    <field x="6"/>
  </rowFields>
  <rowItems count="1">
    <i>
      <x v="11"/>
    </i>
  </rowItems>
  <colItems count="1">
    <i/>
  </colItems>
  <pageFields count="1">
    <pageField fld="13" item="11" hier="-1"/>
  </pageFields>
  <dataFields count="1">
    <dataField name="Count of G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452" dT="2024-08-13T22:45:31.59" personId="{3B27632B-F68D-4EA6-8F3C-8ED961F43E64}" id="{80A2F13F-4BCA-4B21-89C1-B52515899815}">
    <text>Tue or Thu's</text>
  </threadedComment>
</ThreadedComment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image" Target="../media/image3.emf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image" Target="../media/image5.emf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6" Type="http://schemas.openxmlformats.org/officeDocument/2006/relationships/control" Target="../activeX/activeX3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3.emf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Relationship Id="rId6" Type="http://schemas.openxmlformats.org/officeDocument/2006/relationships/control" Target="../activeX/activeX4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tjohnson@aquapoly.com" TargetMode="External"/><Relationship Id="rId2" Type="http://schemas.openxmlformats.org/officeDocument/2006/relationships/hyperlink" Target="mailto:jrm4213@gmail.com" TargetMode="External"/><Relationship Id="rId1" Type="http://schemas.openxmlformats.org/officeDocument/2006/relationships/hyperlink" Target="mailto:Jamison.Kaul@FairwayMC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3.emf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8F9B7-C5BA-4839-A0DB-29729B91D0B6}">
  <dimension ref="B2:N5"/>
  <sheetViews>
    <sheetView showGridLines="0" workbookViewId="0">
      <selection activeCell="J23" sqref="J23"/>
    </sheetView>
  </sheetViews>
  <sheetFormatPr defaultColWidth="9.109375" defaultRowHeight="14.4" x14ac:dyDescent="0.3"/>
  <cols>
    <col min="1" max="2" width="9.109375" style="235"/>
    <col min="3" max="3" width="18.44140625" style="243" bestFit="1" customWidth="1"/>
    <col min="4" max="5" width="9.109375" style="243"/>
    <col min="6" max="6" width="14.109375" style="243" customWidth="1"/>
    <col min="7" max="7" width="38.88671875" style="243" customWidth="1"/>
    <col min="8" max="9" width="9.109375" style="243"/>
    <col min="10" max="10" width="33.109375" style="243" customWidth="1"/>
    <col min="11" max="11" width="21.33203125" style="243" customWidth="1"/>
    <col min="12" max="12" width="9.109375" style="243"/>
    <col min="13" max="13" width="22.33203125" style="243" customWidth="1"/>
    <col min="14" max="14" width="27.6640625" style="243" customWidth="1"/>
    <col min="15" max="16384" width="9.109375" style="235"/>
  </cols>
  <sheetData>
    <row r="2" spans="2:14" x14ac:dyDescent="0.3">
      <c r="C2" s="243" t="s">
        <v>1168</v>
      </c>
      <c r="D2" s="243" t="s">
        <v>1172</v>
      </c>
      <c r="E2" s="243" t="s">
        <v>885</v>
      </c>
      <c r="F2" s="250" t="s">
        <v>888</v>
      </c>
      <c r="G2" s="243" t="s">
        <v>890</v>
      </c>
      <c r="H2" s="243" t="s">
        <v>1174</v>
      </c>
      <c r="I2" s="243" t="s">
        <v>852</v>
      </c>
      <c r="J2" s="250" t="s">
        <v>1168</v>
      </c>
      <c r="K2" s="243" t="s">
        <v>1172</v>
      </c>
      <c r="L2" s="243" t="s">
        <v>885</v>
      </c>
      <c r="M2" s="243" t="s">
        <v>888</v>
      </c>
      <c r="N2" s="243" t="s">
        <v>890</v>
      </c>
    </row>
    <row r="3" spans="2:14" s="239" customFormat="1" x14ac:dyDescent="0.3">
      <c r="C3" s="248">
        <v>45508</v>
      </c>
      <c r="D3" s="248">
        <v>45509</v>
      </c>
      <c r="E3" s="248">
        <v>45510</v>
      </c>
      <c r="F3" s="249">
        <v>45511</v>
      </c>
      <c r="G3" s="248">
        <v>45512</v>
      </c>
      <c r="H3" s="248">
        <v>45513</v>
      </c>
      <c r="I3" s="248">
        <v>45514</v>
      </c>
      <c r="J3" s="249">
        <v>45515</v>
      </c>
      <c r="K3" s="248">
        <v>45516</v>
      </c>
      <c r="L3" s="248">
        <v>45517</v>
      </c>
      <c r="M3" s="248">
        <v>45518</v>
      </c>
      <c r="N3" s="248">
        <v>45519</v>
      </c>
    </row>
    <row r="4" spans="2:14" ht="45" customHeight="1" x14ac:dyDescent="0.3">
      <c r="B4" s="247" t="s">
        <v>1658</v>
      </c>
      <c r="C4" s="236" t="s">
        <v>1654</v>
      </c>
      <c r="D4" s="244"/>
      <c r="E4" s="244"/>
      <c r="F4" s="244"/>
      <c r="G4" s="236" t="s">
        <v>1653</v>
      </c>
      <c r="H4" s="244"/>
      <c r="I4" s="244"/>
      <c r="J4" s="244"/>
      <c r="K4" s="264" t="s">
        <v>1657</v>
      </c>
      <c r="L4" s="244"/>
      <c r="M4" s="244"/>
      <c r="N4" s="272" t="s">
        <v>1656</v>
      </c>
    </row>
    <row r="5" spans="2:14" ht="45" customHeight="1" x14ac:dyDescent="0.3">
      <c r="B5" s="247" t="s">
        <v>1655</v>
      </c>
      <c r="C5" s="236"/>
      <c r="D5" s="246" t="s">
        <v>773</v>
      </c>
      <c r="E5" s="246" t="s">
        <v>787</v>
      </c>
      <c r="F5" s="244"/>
      <c r="G5" s="244"/>
      <c r="H5" s="244"/>
      <c r="I5" s="245" t="s">
        <v>1654</v>
      </c>
      <c r="J5" s="245" t="s">
        <v>1653</v>
      </c>
      <c r="K5" s="244"/>
      <c r="L5" s="244"/>
      <c r="M5" s="236" t="s">
        <v>1657</v>
      </c>
      <c r="N5" s="273"/>
    </row>
  </sheetData>
  <mergeCells count="1">
    <mergeCell ref="N4:N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rgb="FFFF0000"/>
  </sheetPr>
  <dimension ref="A1:F23"/>
  <sheetViews>
    <sheetView workbookViewId="0">
      <selection sqref="A1:IV65536"/>
    </sheetView>
  </sheetViews>
  <sheetFormatPr defaultRowHeight="14.4" x14ac:dyDescent="0.3"/>
  <cols>
    <col min="1" max="1" width="5.5546875" bestFit="1" customWidth="1"/>
    <col min="2" max="3" width="10.5546875" bestFit="1" customWidth="1"/>
    <col min="4" max="4" width="12" bestFit="1" customWidth="1"/>
    <col min="5" max="5" width="29" bestFit="1" customWidth="1"/>
    <col min="6" max="6" width="12.44140625" bestFit="1" customWidth="1"/>
  </cols>
  <sheetData>
    <row r="1" spans="1:6" x14ac:dyDescent="0.3">
      <c r="C1" t="s">
        <v>1175</v>
      </c>
    </row>
    <row r="2" spans="1:6" x14ac:dyDescent="0.3">
      <c r="B2" t="s">
        <v>765</v>
      </c>
      <c r="C2" t="s">
        <v>766</v>
      </c>
      <c r="D2" t="s">
        <v>767</v>
      </c>
      <c r="E2" t="s">
        <v>768</v>
      </c>
      <c r="F2" t="s">
        <v>769</v>
      </c>
    </row>
    <row r="3" spans="1:6" x14ac:dyDescent="0.3">
      <c r="A3" t="s">
        <v>770</v>
      </c>
      <c r="B3" t="s">
        <v>47</v>
      </c>
      <c r="C3" t="s">
        <v>771</v>
      </c>
      <c r="D3" t="s">
        <v>772</v>
      </c>
      <c r="E3" t="s">
        <v>281</v>
      </c>
      <c r="F3" t="s">
        <v>282</v>
      </c>
    </row>
    <row r="4" spans="1:6" x14ac:dyDescent="0.3">
      <c r="A4" t="s">
        <v>773</v>
      </c>
      <c r="B4" t="s">
        <v>128</v>
      </c>
      <c r="C4" t="s">
        <v>774</v>
      </c>
      <c r="D4" t="s">
        <v>775</v>
      </c>
      <c r="E4" t="s">
        <v>286</v>
      </c>
      <c r="F4" t="s">
        <v>287</v>
      </c>
    </row>
    <row r="5" spans="1:6" x14ac:dyDescent="0.3">
      <c r="A5" t="s">
        <v>773</v>
      </c>
      <c r="B5" t="s">
        <v>168</v>
      </c>
      <c r="C5" t="s">
        <v>774</v>
      </c>
      <c r="D5" t="s">
        <v>775</v>
      </c>
      <c r="E5" t="s">
        <v>286</v>
      </c>
      <c r="F5" t="s">
        <v>287</v>
      </c>
    </row>
    <row r="6" spans="1:6" x14ac:dyDescent="0.3">
      <c r="A6" t="s">
        <v>776</v>
      </c>
      <c r="B6" t="s">
        <v>240</v>
      </c>
      <c r="C6" t="s">
        <v>777</v>
      </c>
      <c r="D6" t="s">
        <v>778</v>
      </c>
      <c r="E6" t="s">
        <v>290</v>
      </c>
      <c r="F6" t="s">
        <v>291</v>
      </c>
    </row>
    <row r="7" spans="1:6" x14ac:dyDescent="0.3">
      <c r="A7" t="s">
        <v>776</v>
      </c>
      <c r="B7" t="s">
        <v>297</v>
      </c>
      <c r="C7" t="s">
        <v>779</v>
      </c>
      <c r="D7" t="s">
        <v>780</v>
      </c>
      <c r="E7" t="s">
        <v>294</v>
      </c>
      <c r="F7" t="s">
        <v>295</v>
      </c>
    </row>
    <row r="8" spans="1:6" x14ac:dyDescent="0.3">
      <c r="A8" t="s">
        <v>781</v>
      </c>
      <c r="B8" t="s">
        <v>302</v>
      </c>
      <c r="C8" t="s">
        <v>782</v>
      </c>
      <c r="D8" t="s">
        <v>783</v>
      </c>
      <c r="E8" t="s">
        <v>299</v>
      </c>
      <c r="F8" t="s">
        <v>300</v>
      </c>
    </row>
    <row r="9" spans="1:6" x14ac:dyDescent="0.3">
      <c r="A9" t="s">
        <v>781</v>
      </c>
      <c r="B9" t="s">
        <v>307</v>
      </c>
      <c r="C9" t="s">
        <v>784</v>
      </c>
      <c r="D9" t="s">
        <v>785</v>
      </c>
      <c r="E9" t="s">
        <v>304</v>
      </c>
      <c r="F9" t="s">
        <v>305</v>
      </c>
    </row>
    <row r="10" spans="1:6" x14ac:dyDescent="0.3">
      <c r="A10" t="s">
        <v>786</v>
      </c>
      <c r="B10" t="s">
        <v>312</v>
      </c>
      <c r="C10" t="s">
        <v>774</v>
      </c>
      <c r="D10" t="s">
        <v>775</v>
      </c>
      <c r="E10" t="s">
        <v>286</v>
      </c>
      <c r="F10" t="s">
        <v>287</v>
      </c>
    </row>
    <row r="11" spans="1:6" x14ac:dyDescent="0.3">
      <c r="A11" t="s">
        <v>787</v>
      </c>
      <c r="B11" t="s">
        <v>318</v>
      </c>
      <c r="C11" t="s">
        <v>774</v>
      </c>
      <c r="D11" t="s">
        <v>775</v>
      </c>
      <c r="E11" t="s">
        <v>286</v>
      </c>
      <c r="F11" t="s">
        <v>287</v>
      </c>
    </row>
    <row r="12" spans="1:6" x14ac:dyDescent="0.3">
      <c r="A12" t="s">
        <v>787</v>
      </c>
      <c r="B12" t="s">
        <v>185</v>
      </c>
      <c r="C12" t="s">
        <v>788</v>
      </c>
      <c r="D12" t="s">
        <v>789</v>
      </c>
      <c r="E12" t="s">
        <v>314</v>
      </c>
      <c r="F12" t="s">
        <v>315</v>
      </c>
    </row>
    <row r="13" spans="1:6" x14ac:dyDescent="0.3">
      <c r="A13" t="s">
        <v>790</v>
      </c>
      <c r="B13" t="s">
        <v>323</v>
      </c>
      <c r="C13" t="s">
        <v>791</v>
      </c>
      <c r="D13" t="s">
        <v>792</v>
      </c>
      <c r="E13" t="s">
        <v>320</v>
      </c>
      <c r="F13" t="s">
        <v>321</v>
      </c>
    </row>
    <row r="14" spans="1:6" x14ac:dyDescent="0.3">
      <c r="A14" t="s">
        <v>790</v>
      </c>
      <c r="B14" t="s">
        <v>332</v>
      </c>
      <c r="C14" t="s">
        <v>793</v>
      </c>
      <c r="D14" t="s">
        <v>794</v>
      </c>
      <c r="E14" t="s">
        <v>368</v>
      </c>
      <c r="F14" t="s">
        <v>369</v>
      </c>
    </row>
    <row r="15" spans="1:6" x14ac:dyDescent="0.3">
      <c r="A15" t="s">
        <v>790</v>
      </c>
      <c r="B15" t="s">
        <v>140</v>
      </c>
      <c r="C15" t="s">
        <v>795</v>
      </c>
      <c r="D15" t="s">
        <v>796</v>
      </c>
      <c r="E15" t="s">
        <v>325</v>
      </c>
      <c r="F15" t="s">
        <v>326</v>
      </c>
    </row>
    <row r="16" spans="1:6" x14ac:dyDescent="0.3">
      <c r="A16" t="s">
        <v>797</v>
      </c>
      <c r="B16" t="s">
        <v>342</v>
      </c>
      <c r="C16" t="s">
        <v>798</v>
      </c>
      <c r="D16" t="s">
        <v>799</v>
      </c>
      <c r="E16" t="s">
        <v>339</v>
      </c>
      <c r="F16" t="s">
        <v>340</v>
      </c>
    </row>
    <row r="17" spans="1:6" x14ac:dyDescent="0.3">
      <c r="A17" t="s">
        <v>797</v>
      </c>
      <c r="B17" t="s">
        <v>352</v>
      </c>
      <c r="C17" t="s">
        <v>800</v>
      </c>
      <c r="D17" t="s">
        <v>801</v>
      </c>
      <c r="E17" t="s">
        <v>349</v>
      </c>
      <c r="F17" t="s">
        <v>350</v>
      </c>
    </row>
    <row r="18" spans="1:6" x14ac:dyDescent="0.3">
      <c r="A18" t="s">
        <v>797</v>
      </c>
      <c r="B18" t="s">
        <v>347</v>
      </c>
      <c r="C18" t="s">
        <v>802</v>
      </c>
      <c r="D18" t="s">
        <v>803</v>
      </c>
      <c r="E18" t="s">
        <v>344</v>
      </c>
      <c r="F18" t="s">
        <v>345</v>
      </c>
    </row>
    <row r="19" spans="1:6" x14ac:dyDescent="0.3">
      <c r="A19" t="s">
        <v>797</v>
      </c>
      <c r="B19" t="s">
        <v>337</v>
      </c>
      <c r="C19" t="s">
        <v>804</v>
      </c>
      <c r="D19" t="s">
        <v>805</v>
      </c>
      <c r="E19" t="s">
        <v>334</v>
      </c>
      <c r="F19" t="s">
        <v>335</v>
      </c>
    </row>
    <row r="20" spans="1:6" x14ac:dyDescent="0.3">
      <c r="A20" t="s">
        <v>806</v>
      </c>
      <c r="B20" t="s">
        <v>366</v>
      </c>
      <c r="C20" t="s">
        <v>807</v>
      </c>
      <c r="D20" t="s">
        <v>808</v>
      </c>
      <c r="E20" t="s">
        <v>809</v>
      </c>
      <c r="F20" t="s">
        <v>810</v>
      </c>
    </row>
    <row r="21" spans="1:6" x14ac:dyDescent="0.3">
      <c r="A21" t="s">
        <v>806</v>
      </c>
      <c r="B21" t="s">
        <v>212</v>
      </c>
      <c r="C21" t="s">
        <v>793</v>
      </c>
      <c r="D21" t="s">
        <v>794</v>
      </c>
      <c r="E21" t="s">
        <v>368</v>
      </c>
      <c r="F21" t="s">
        <v>369</v>
      </c>
    </row>
    <row r="22" spans="1:6" x14ac:dyDescent="0.3">
      <c r="A22" t="s">
        <v>806</v>
      </c>
      <c r="B22" t="s">
        <v>357</v>
      </c>
      <c r="C22" t="s">
        <v>811</v>
      </c>
      <c r="D22" t="s">
        <v>812</v>
      </c>
      <c r="E22" t="s">
        <v>354</v>
      </c>
      <c r="F22" t="s">
        <v>355</v>
      </c>
    </row>
    <row r="23" spans="1:6" x14ac:dyDescent="0.3">
      <c r="A23" t="s">
        <v>806</v>
      </c>
      <c r="B23" t="s">
        <v>202</v>
      </c>
      <c r="C23" t="s">
        <v>813</v>
      </c>
      <c r="D23" t="s">
        <v>814</v>
      </c>
      <c r="E23" t="s">
        <v>359</v>
      </c>
      <c r="F23" t="s">
        <v>360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1CBF-5041-4051-B303-26CC7ACC4712}">
  <sheetPr codeName="Sheet9">
    <tabColor theme="0" tint="-0.14999847407452621"/>
  </sheetPr>
  <dimension ref="A2:V18"/>
  <sheetViews>
    <sheetView workbookViewId="0">
      <selection activeCell="G10" sqref="G10"/>
    </sheetView>
  </sheetViews>
  <sheetFormatPr defaultRowHeight="14.4" x14ac:dyDescent="0.3"/>
  <cols>
    <col min="1" max="1" width="12.5546875" bestFit="1" customWidth="1"/>
    <col min="2" max="2" width="15.5546875" bestFit="1" customWidth="1"/>
    <col min="3" max="3" width="10.6640625" bestFit="1" customWidth="1"/>
    <col min="4" max="4" width="4" bestFit="1" customWidth="1"/>
    <col min="5" max="5" width="4.33203125" bestFit="1" customWidth="1"/>
    <col min="6" max="6" width="5.5546875" bestFit="1" customWidth="1"/>
    <col min="7" max="7" width="7" bestFit="1" customWidth="1"/>
    <col min="8" max="9" width="10.6640625" bestFit="1" customWidth="1"/>
    <col min="10" max="11" width="5.5546875" bestFit="1" customWidth="1"/>
    <col min="12" max="12" width="12.5546875" bestFit="1" customWidth="1"/>
    <col min="13" max="13" width="15.5546875" bestFit="1" customWidth="1"/>
    <col min="14" max="15" width="4" bestFit="1" customWidth="1"/>
    <col min="16" max="16" width="4.33203125" bestFit="1" customWidth="1"/>
    <col min="17" max="17" width="5.5546875" bestFit="1" customWidth="1"/>
    <col min="18" max="18" width="4.33203125" bestFit="1" customWidth="1"/>
    <col min="19" max="19" width="5.5546875" bestFit="1" customWidth="1"/>
    <col min="20" max="20" width="4.33203125" bestFit="1" customWidth="1"/>
    <col min="21" max="21" width="5.5546875" bestFit="1" customWidth="1"/>
    <col min="22" max="22" width="10.6640625" bestFit="1" customWidth="1"/>
  </cols>
  <sheetData>
    <row r="2" spans="1:22" x14ac:dyDescent="0.3">
      <c r="A2" s="164" t="s">
        <v>1321</v>
      </c>
      <c r="B2" t="s">
        <v>754</v>
      </c>
      <c r="L2" s="164" t="s">
        <v>1321</v>
      </c>
      <c r="M2" t="s">
        <v>832</v>
      </c>
    </row>
    <row r="4" spans="1:22" x14ac:dyDescent="0.3">
      <c r="A4" s="164" t="s">
        <v>1320</v>
      </c>
      <c r="B4" s="164" t="s">
        <v>1319</v>
      </c>
      <c r="L4" s="164" t="s">
        <v>1320</v>
      </c>
      <c r="M4" s="164" t="s">
        <v>1319</v>
      </c>
    </row>
    <row r="5" spans="1:22" x14ac:dyDescent="0.3">
      <c r="A5" s="164" t="s">
        <v>1318</v>
      </c>
      <c r="B5" t="s">
        <v>754</v>
      </c>
      <c r="C5" t="s">
        <v>755</v>
      </c>
      <c r="L5" s="164" t="s">
        <v>1318</v>
      </c>
      <c r="M5" t="s">
        <v>107</v>
      </c>
      <c r="N5" t="s">
        <v>142</v>
      </c>
      <c r="O5" t="s">
        <v>19</v>
      </c>
      <c r="P5" t="s">
        <v>787</v>
      </c>
      <c r="Q5" t="s">
        <v>786</v>
      </c>
      <c r="R5" t="s">
        <v>781</v>
      </c>
      <c r="S5" t="s">
        <v>776</v>
      </c>
      <c r="T5" t="s">
        <v>773</v>
      </c>
      <c r="U5" t="s">
        <v>770</v>
      </c>
      <c r="V5" t="s">
        <v>755</v>
      </c>
    </row>
    <row r="6" spans="1:22" x14ac:dyDescent="0.3">
      <c r="A6" s="76" t="s">
        <v>754</v>
      </c>
      <c r="L6" s="76" t="s">
        <v>1268</v>
      </c>
      <c r="R6">
        <v>1</v>
      </c>
      <c r="S6">
        <v>1</v>
      </c>
      <c r="T6">
        <v>1</v>
      </c>
      <c r="V6">
        <v>3</v>
      </c>
    </row>
    <row r="7" spans="1:22" x14ac:dyDescent="0.3">
      <c r="A7" s="76" t="s">
        <v>755</v>
      </c>
      <c r="L7" s="76" t="s">
        <v>1228</v>
      </c>
      <c r="M7">
        <v>2</v>
      </c>
      <c r="N7">
        <v>3</v>
      </c>
      <c r="O7">
        <v>1</v>
      </c>
      <c r="P7">
        <v>1</v>
      </c>
      <c r="R7">
        <v>1</v>
      </c>
      <c r="S7">
        <v>1</v>
      </c>
      <c r="T7">
        <v>1</v>
      </c>
      <c r="V7">
        <v>10</v>
      </c>
    </row>
    <row r="8" spans="1:22" x14ac:dyDescent="0.3">
      <c r="L8" s="76" t="s">
        <v>1157</v>
      </c>
      <c r="M8">
        <v>6</v>
      </c>
      <c r="N8">
        <v>5</v>
      </c>
      <c r="O8">
        <v>4</v>
      </c>
      <c r="P8">
        <v>2</v>
      </c>
      <c r="Q8">
        <v>3</v>
      </c>
      <c r="R8">
        <v>4</v>
      </c>
      <c r="S8">
        <v>2</v>
      </c>
      <c r="T8">
        <v>2</v>
      </c>
      <c r="U8">
        <v>2</v>
      </c>
      <c r="V8">
        <v>30</v>
      </c>
    </row>
    <row r="9" spans="1:22" x14ac:dyDescent="0.3">
      <c r="L9" s="76" t="s">
        <v>1158</v>
      </c>
      <c r="M9">
        <v>3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V9">
        <v>10</v>
      </c>
    </row>
    <row r="10" spans="1:22" x14ac:dyDescent="0.3">
      <c r="L10" s="76" t="s">
        <v>1159</v>
      </c>
      <c r="M10">
        <v>4</v>
      </c>
      <c r="N10">
        <v>5</v>
      </c>
      <c r="O10">
        <v>3</v>
      </c>
      <c r="P10">
        <v>1</v>
      </c>
      <c r="R10">
        <v>3</v>
      </c>
      <c r="S10">
        <v>1</v>
      </c>
      <c r="T10">
        <v>2</v>
      </c>
      <c r="U10">
        <v>1</v>
      </c>
      <c r="V10">
        <v>20</v>
      </c>
    </row>
    <row r="11" spans="1:22" x14ac:dyDescent="0.3">
      <c r="L11" s="76" t="s">
        <v>757</v>
      </c>
      <c r="M11">
        <v>1</v>
      </c>
      <c r="N11">
        <v>1</v>
      </c>
      <c r="O11">
        <v>1</v>
      </c>
      <c r="P11">
        <v>1</v>
      </c>
      <c r="R11">
        <v>1</v>
      </c>
      <c r="V11">
        <v>5</v>
      </c>
    </row>
    <row r="12" spans="1:22" x14ac:dyDescent="0.3">
      <c r="L12" s="76" t="s">
        <v>1160</v>
      </c>
      <c r="M12">
        <v>4</v>
      </c>
      <c r="N12">
        <v>6</v>
      </c>
      <c r="O12">
        <v>3</v>
      </c>
      <c r="P12">
        <v>3</v>
      </c>
      <c r="R12">
        <v>2</v>
      </c>
      <c r="S12">
        <v>2</v>
      </c>
      <c r="T12">
        <v>1</v>
      </c>
      <c r="U12">
        <v>2</v>
      </c>
      <c r="V12">
        <v>23</v>
      </c>
    </row>
    <row r="13" spans="1:22" x14ac:dyDescent="0.3">
      <c r="L13" s="76" t="s">
        <v>1307</v>
      </c>
      <c r="U13">
        <v>1</v>
      </c>
      <c r="V13">
        <v>1</v>
      </c>
    </row>
    <row r="14" spans="1:22" x14ac:dyDescent="0.3">
      <c r="L14" s="76" t="s">
        <v>1161</v>
      </c>
      <c r="M14">
        <v>4</v>
      </c>
      <c r="N14">
        <v>6</v>
      </c>
      <c r="O14">
        <v>4</v>
      </c>
      <c r="P14">
        <v>3</v>
      </c>
      <c r="R14">
        <v>3</v>
      </c>
      <c r="T14">
        <v>1</v>
      </c>
      <c r="V14">
        <v>21</v>
      </c>
    </row>
    <row r="15" spans="1:22" x14ac:dyDescent="0.3">
      <c r="L15" s="76" t="s">
        <v>1162</v>
      </c>
      <c r="M15">
        <v>8</v>
      </c>
      <c r="N15">
        <v>7</v>
      </c>
      <c r="O15">
        <v>6</v>
      </c>
      <c r="P15">
        <v>3</v>
      </c>
      <c r="Q15">
        <v>2</v>
      </c>
      <c r="R15">
        <v>2</v>
      </c>
      <c r="S15">
        <v>3</v>
      </c>
      <c r="T15">
        <v>1</v>
      </c>
      <c r="U15">
        <v>1</v>
      </c>
      <c r="V15">
        <v>33</v>
      </c>
    </row>
    <row r="16" spans="1:22" x14ac:dyDescent="0.3">
      <c r="L16" s="76" t="s">
        <v>1266</v>
      </c>
      <c r="T16">
        <v>1</v>
      </c>
      <c r="U16">
        <v>1</v>
      </c>
      <c r="V16">
        <v>2</v>
      </c>
    </row>
    <row r="17" spans="12:22" x14ac:dyDescent="0.3">
      <c r="L17" s="76" t="s">
        <v>1267</v>
      </c>
      <c r="M17">
        <v>1</v>
      </c>
      <c r="N17">
        <v>2</v>
      </c>
      <c r="O17">
        <v>1</v>
      </c>
      <c r="V17">
        <v>4</v>
      </c>
    </row>
    <row r="18" spans="12:22" x14ac:dyDescent="0.3">
      <c r="L18" s="76" t="s">
        <v>755</v>
      </c>
      <c r="M18">
        <v>33</v>
      </c>
      <c r="N18">
        <v>36</v>
      </c>
      <c r="O18">
        <v>24</v>
      </c>
      <c r="P18">
        <v>15</v>
      </c>
      <c r="Q18">
        <v>6</v>
      </c>
      <c r="R18">
        <v>18</v>
      </c>
      <c r="S18">
        <v>11</v>
      </c>
      <c r="T18">
        <v>11</v>
      </c>
      <c r="U18">
        <v>8</v>
      </c>
      <c r="V18">
        <v>162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0B424-EB9A-4BF7-B0DE-0C96433250CC}">
  <sheetPr>
    <tabColor theme="0" tint="-0.14999847407452621"/>
  </sheetPr>
  <dimension ref="A1:C11"/>
  <sheetViews>
    <sheetView workbookViewId="0">
      <selection activeCell="B11" sqref="B11"/>
    </sheetView>
  </sheetViews>
  <sheetFormatPr defaultRowHeight="14.4" x14ac:dyDescent="0.3"/>
  <cols>
    <col min="1" max="1" width="12.6640625" bestFit="1" customWidth="1"/>
    <col min="2" max="2" width="11.88671875" bestFit="1" customWidth="1"/>
  </cols>
  <sheetData>
    <row r="1" spans="1:3" x14ac:dyDescent="0.3">
      <c r="A1" s="164" t="s">
        <v>1427</v>
      </c>
      <c r="B1" t="s">
        <v>754</v>
      </c>
    </row>
    <row r="2" spans="1:3" x14ac:dyDescent="0.3">
      <c r="A2" t="s">
        <v>909</v>
      </c>
    </row>
    <row r="3" spans="1:3" x14ac:dyDescent="0.3">
      <c r="A3" s="164" t="s">
        <v>1318</v>
      </c>
      <c r="B3" t="s">
        <v>1380</v>
      </c>
    </row>
    <row r="4" spans="1:3" x14ac:dyDescent="0.3">
      <c r="A4" s="76" t="s">
        <v>754</v>
      </c>
      <c r="C4">
        <f>B4</f>
        <v>0</v>
      </c>
    </row>
    <row r="5" spans="1:3" x14ac:dyDescent="0.3">
      <c r="C5">
        <f t="shared" ref="C5:C11" si="0">B5</f>
        <v>0</v>
      </c>
    </row>
    <row r="6" spans="1:3" x14ac:dyDescent="0.3">
      <c r="C6">
        <f t="shared" si="0"/>
        <v>0</v>
      </c>
    </row>
    <row r="7" spans="1:3" x14ac:dyDescent="0.3">
      <c r="C7">
        <f t="shared" si="0"/>
        <v>0</v>
      </c>
    </row>
    <row r="8" spans="1:3" x14ac:dyDescent="0.3">
      <c r="C8">
        <f t="shared" si="0"/>
        <v>0</v>
      </c>
    </row>
    <row r="9" spans="1:3" x14ac:dyDescent="0.3">
      <c r="C9">
        <f t="shared" si="0"/>
        <v>0</v>
      </c>
    </row>
    <row r="10" spans="1:3" x14ac:dyDescent="0.3">
      <c r="C10">
        <f t="shared" si="0"/>
        <v>0</v>
      </c>
    </row>
    <row r="11" spans="1:3" x14ac:dyDescent="0.3">
      <c r="C11">
        <f t="shared" si="0"/>
        <v>0</v>
      </c>
    </row>
  </sheetData>
  <conditionalFormatting sqref="B1:B3 B162:B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:C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3E0F6-A69D-4CB9-9007-3A0289F708F0}">
  <sheetPr>
    <tabColor theme="0" tint="-0.14999847407452621"/>
  </sheetPr>
  <dimension ref="A1:C11"/>
  <sheetViews>
    <sheetView workbookViewId="0">
      <selection activeCell="D18" sqref="D18"/>
    </sheetView>
  </sheetViews>
  <sheetFormatPr defaultRowHeight="14.4" x14ac:dyDescent="0.3"/>
  <cols>
    <col min="1" max="1" width="12.6640625" bestFit="1" customWidth="1"/>
    <col min="2" max="2" width="17.33203125" bestFit="1" customWidth="1"/>
  </cols>
  <sheetData>
    <row r="1" spans="1:3" x14ac:dyDescent="0.3">
      <c r="A1" s="164" t="s">
        <v>850</v>
      </c>
      <c r="B1" t="s">
        <v>1435</v>
      </c>
    </row>
    <row r="2" spans="1:3" x14ac:dyDescent="0.3">
      <c r="A2" t="s">
        <v>909</v>
      </c>
    </row>
    <row r="3" spans="1:3" x14ac:dyDescent="0.3">
      <c r="A3" s="164" t="s">
        <v>1318</v>
      </c>
      <c r="B3" t="s">
        <v>1380</v>
      </c>
    </row>
    <row r="4" spans="1:3" x14ac:dyDescent="0.3">
      <c r="A4" s="76" t="s">
        <v>1428</v>
      </c>
      <c r="B4">
        <v>13</v>
      </c>
      <c r="C4">
        <f>B4</f>
        <v>13</v>
      </c>
    </row>
    <row r="5" spans="1:3" x14ac:dyDescent="0.3">
      <c r="A5" s="252">
        <v>45542</v>
      </c>
      <c r="B5">
        <v>14</v>
      </c>
      <c r="C5">
        <f t="shared" ref="C5:C11" si="0">B5</f>
        <v>14</v>
      </c>
    </row>
    <row r="6" spans="1:3" x14ac:dyDescent="0.3">
      <c r="A6" s="252">
        <v>45549</v>
      </c>
      <c r="B6">
        <v>6</v>
      </c>
      <c r="C6">
        <f t="shared" si="0"/>
        <v>6</v>
      </c>
    </row>
    <row r="7" spans="1:3" x14ac:dyDescent="0.3">
      <c r="A7" s="252">
        <v>45556</v>
      </c>
      <c r="B7">
        <v>13</v>
      </c>
      <c r="C7">
        <f t="shared" si="0"/>
        <v>13</v>
      </c>
    </row>
    <row r="8" spans="1:3" x14ac:dyDescent="0.3">
      <c r="A8" s="252">
        <v>45570</v>
      </c>
      <c r="B8">
        <v>13</v>
      </c>
      <c r="C8">
        <f t="shared" si="0"/>
        <v>13</v>
      </c>
    </row>
    <row r="9" spans="1:3" x14ac:dyDescent="0.3">
      <c r="A9" s="252">
        <v>45577</v>
      </c>
      <c r="B9">
        <v>11</v>
      </c>
      <c r="C9">
        <f t="shared" si="0"/>
        <v>11</v>
      </c>
    </row>
    <row r="10" spans="1:3" x14ac:dyDescent="0.3">
      <c r="A10" s="252">
        <v>45584</v>
      </c>
      <c r="B10">
        <v>9</v>
      </c>
      <c r="C10">
        <f t="shared" si="0"/>
        <v>9</v>
      </c>
    </row>
    <row r="11" spans="1:3" x14ac:dyDescent="0.3">
      <c r="A11" s="252">
        <v>45591</v>
      </c>
      <c r="B11">
        <v>13</v>
      </c>
      <c r="C11">
        <f t="shared" si="0"/>
        <v>13</v>
      </c>
    </row>
  </sheetData>
  <conditionalFormatting sqref="B1:B3 B162:B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:C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05EEE-B254-4CA0-AEDC-D7B8E710354E}">
  <sheetPr>
    <tabColor theme="0" tint="-0.14999847407452621"/>
  </sheetPr>
  <dimension ref="A1:C12"/>
  <sheetViews>
    <sheetView workbookViewId="0">
      <selection activeCell="C8" sqref="C8"/>
    </sheetView>
  </sheetViews>
  <sheetFormatPr defaultRowHeight="14.4" x14ac:dyDescent="0.3"/>
  <cols>
    <col min="1" max="1" width="12.6640625" bestFit="1" customWidth="1"/>
    <col min="2" max="2" width="17.33203125" bestFit="1" customWidth="1"/>
  </cols>
  <sheetData>
    <row r="1" spans="1:3" x14ac:dyDescent="0.3">
      <c r="A1" s="164" t="s">
        <v>850</v>
      </c>
      <c r="B1" t="s">
        <v>1435</v>
      </c>
    </row>
    <row r="2" spans="1:3" x14ac:dyDescent="0.3">
      <c r="A2" t="s">
        <v>909</v>
      </c>
    </row>
    <row r="3" spans="1:3" x14ac:dyDescent="0.3">
      <c r="A3" s="164" t="s">
        <v>1318</v>
      </c>
      <c r="B3" t="s">
        <v>1380</v>
      </c>
    </row>
    <row r="4" spans="1:3" x14ac:dyDescent="0.3">
      <c r="A4" s="76" t="s">
        <v>1428</v>
      </c>
      <c r="B4">
        <v>2</v>
      </c>
      <c r="C4">
        <f>B4</f>
        <v>2</v>
      </c>
    </row>
    <row r="5" spans="1:3" x14ac:dyDescent="0.3">
      <c r="A5" s="252">
        <v>45570</v>
      </c>
      <c r="B5">
        <v>1</v>
      </c>
      <c r="C5">
        <f t="shared" ref="C5:C11" si="0">B5</f>
        <v>1</v>
      </c>
    </row>
    <row r="6" spans="1:3" x14ac:dyDescent="0.3">
      <c r="A6" s="252">
        <v>45549</v>
      </c>
      <c r="B6">
        <v>1</v>
      </c>
      <c r="C6">
        <f t="shared" si="0"/>
        <v>1</v>
      </c>
    </row>
    <row r="7" spans="1:3" x14ac:dyDescent="0.3">
      <c r="A7" s="252">
        <v>45556</v>
      </c>
      <c r="B7">
        <v>2</v>
      </c>
      <c r="C7">
        <f t="shared" si="0"/>
        <v>2</v>
      </c>
    </row>
    <row r="8" spans="1:3" x14ac:dyDescent="0.3">
      <c r="A8" s="252">
        <v>45563</v>
      </c>
      <c r="B8">
        <v>2</v>
      </c>
      <c r="C8">
        <f t="shared" si="0"/>
        <v>2</v>
      </c>
    </row>
    <row r="9" spans="1:3" x14ac:dyDescent="0.3">
      <c r="A9" s="252">
        <v>45577</v>
      </c>
      <c r="B9">
        <v>2</v>
      </c>
      <c r="C9">
        <f t="shared" si="0"/>
        <v>2</v>
      </c>
    </row>
    <row r="10" spans="1:3" x14ac:dyDescent="0.3">
      <c r="A10" s="252">
        <v>45584</v>
      </c>
      <c r="B10">
        <v>3</v>
      </c>
      <c r="C10">
        <f t="shared" si="0"/>
        <v>3</v>
      </c>
    </row>
    <row r="11" spans="1:3" x14ac:dyDescent="0.3">
      <c r="A11" s="252">
        <v>45591</v>
      </c>
      <c r="B11">
        <v>2</v>
      </c>
      <c r="C11">
        <f t="shared" si="0"/>
        <v>2</v>
      </c>
    </row>
    <row r="12" spans="1:3" x14ac:dyDescent="0.3">
      <c r="A12" s="252">
        <v>45542</v>
      </c>
      <c r="B12">
        <v>1</v>
      </c>
    </row>
  </sheetData>
  <conditionalFormatting sqref="B1:B3 B162:B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:C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 filterMode="1">
    <tabColor theme="0" tint="-0.14999847407452621"/>
  </sheetPr>
  <dimension ref="A1:O576"/>
  <sheetViews>
    <sheetView zoomScaleNormal="100" workbookViewId="0">
      <pane xSplit="1" ySplit="1" topLeftCell="B521" activePane="bottomRight" state="frozen"/>
      <selection pane="topRight" activeCell="C1" sqref="C1"/>
      <selection pane="bottomLeft" activeCell="A2" sqref="A2"/>
      <selection pane="bottomRight" activeCell="F572" sqref="F572"/>
    </sheetView>
  </sheetViews>
  <sheetFormatPr defaultRowHeight="14.4" x14ac:dyDescent="0.3"/>
  <cols>
    <col min="1" max="1" width="11.33203125" style="7" customWidth="1"/>
    <col min="2" max="2" width="28.33203125" customWidth="1"/>
    <col min="3" max="3" width="7" customWidth="1"/>
    <col min="4" max="4" width="10.6640625" style="7" customWidth="1"/>
    <col min="5" max="5" width="10.6640625" style="76" customWidth="1"/>
    <col min="6" max="6" width="8.33203125" customWidth="1"/>
    <col min="7" max="7" width="14.33203125" style="76" bestFit="1" customWidth="1"/>
    <col min="8" max="8" width="7.109375" customWidth="1"/>
    <col min="9" max="9" width="28.6640625" customWidth="1"/>
    <col min="10" max="10" width="3" bestFit="1" customWidth="1"/>
    <col min="11" max="11" width="6.6640625" customWidth="1"/>
    <col min="12" max="12" width="23.109375" customWidth="1"/>
    <col min="13" max="13" width="32.88671875" customWidth="1"/>
    <col min="14" max="14" width="9.6640625" customWidth="1"/>
    <col min="15" max="15" width="37.6640625" customWidth="1"/>
  </cols>
  <sheetData>
    <row r="1" spans="1:15" s="76" customFormat="1" x14ac:dyDescent="0.3">
      <c r="A1" s="122" t="s">
        <v>846</v>
      </c>
      <c r="B1" s="107" t="s">
        <v>1194</v>
      </c>
      <c r="C1" s="107" t="s">
        <v>847</v>
      </c>
      <c r="D1" s="119" t="s">
        <v>1061</v>
      </c>
      <c r="E1" s="110" t="s">
        <v>1063</v>
      </c>
      <c r="F1" s="107" t="s">
        <v>1062</v>
      </c>
      <c r="G1" s="107" t="s">
        <v>1</v>
      </c>
      <c r="H1" s="107" t="s">
        <v>1150</v>
      </c>
      <c r="I1" s="107" t="s">
        <v>848</v>
      </c>
      <c r="J1" s="107" t="s">
        <v>849</v>
      </c>
      <c r="K1" s="107" t="s">
        <v>1149</v>
      </c>
      <c r="L1" s="107" t="s">
        <v>850</v>
      </c>
      <c r="M1" s="107" t="s">
        <v>1169</v>
      </c>
      <c r="N1" s="107" t="s">
        <v>1166</v>
      </c>
      <c r="O1" s="107" t="s">
        <v>918</v>
      </c>
    </row>
    <row r="2" spans="1:15" hidden="1" x14ac:dyDescent="0.3">
      <c r="A2" s="117">
        <v>38</v>
      </c>
      <c r="B2" s="75" t="str">
        <f t="shared" ref="B2:B16" si="0">I2&amp;L2</f>
        <v>U10 KW JaguarsU10 HT Rhinos</v>
      </c>
      <c r="C2" s="75" t="s">
        <v>852</v>
      </c>
      <c r="D2" s="30">
        <v>45031</v>
      </c>
      <c r="E2" s="108">
        <v>0.58333333333333337</v>
      </c>
      <c r="F2" s="6" t="s">
        <v>856</v>
      </c>
      <c r="G2" s="82" t="s">
        <v>75</v>
      </c>
      <c r="H2" s="78" t="str">
        <f t="shared" ref="H2:H16" si="1">MID(I2,5,2)</f>
        <v>KW</v>
      </c>
      <c r="I2" s="6" t="s">
        <v>1025</v>
      </c>
      <c r="J2" s="78" t="s">
        <v>849</v>
      </c>
      <c r="K2" s="78" t="str">
        <f t="shared" ref="K2:K16" si="2">MID(L2,5,2)</f>
        <v>HT</v>
      </c>
      <c r="L2" s="6" t="s">
        <v>1021</v>
      </c>
      <c r="M2" s="6"/>
      <c r="N2" s="6" t="s">
        <v>1167</v>
      </c>
      <c r="O2" s="6" t="s">
        <v>1051</v>
      </c>
    </row>
    <row r="3" spans="1:15" hidden="1" x14ac:dyDescent="0.3">
      <c r="A3" s="117">
        <v>13</v>
      </c>
      <c r="B3" s="75" t="str">
        <f t="shared" si="0"/>
        <v>U10 KW PhoenixU10 ER Unicorns</v>
      </c>
      <c r="C3" s="75" t="s">
        <v>852</v>
      </c>
      <c r="D3" s="30">
        <v>45045</v>
      </c>
      <c r="E3" s="108">
        <v>0.4375</v>
      </c>
      <c r="F3" s="75" t="s">
        <v>868</v>
      </c>
      <c r="G3" s="82" t="s">
        <v>96</v>
      </c>
      <c r="H3" s="78" t="str">
        <f t="shared" si="1"/>
        <v>KW</v>
      </c>
      <c r="I3" s="78" t="s">
        <v>905</v>
      </c>
      <c r="J3" s="78" t="s">
        <v>849</v>
      </c>
      <c r="K3" s="78" t="str">
        <f t="shared" si="2"/>
        <v>ER</v>
      </c>
      <c r="L3" s="78" t="s">
        <v>901</v>
      </c>
      <c r="M3" s="78"/>
      <c r="N3" s="6" t="s">
        <v>1167</v>
      </c>
      <c r="O3" s="82" t="s">
        <v>934</v>
      </c>
    </row>
    <row r="4" spans="1:15" hidden="1" x14ac:dyDescent="0.3">
      <c r="A4" s="117">
        <v>7</v>
      </c>
      <c r="B4" s="75" t="str">
        <f t="shared" si="0"/>
        <v>U10 SL CrushU10 ER Unicorns</v>
      </c>
      <c r="C4" s="75" t="s">
        <v>852</v>
      </c>
      <c r="D4" s="30">
        <v>45038</v>
      </c>
      <c r="E4" s="108">
        <v>0.375</v>
      </c>
      <c r="F4" s="75" t="s">
        <v>868</v>
      </c>
      <c r="G4" s="82" t="s">
        <v>96</v>
      </c>
      <c r="H4" s="78" t="str">
        <f t="shared" si="1"/>
        <v>SL</v>
      </c>
      <c r="I4" s="78" t="s">
        <v>906</v>
      </c>
      <c r="J4" s="78" t="s">
        <v>849</v>
      </c>
      <c r="K4" s="78" t="str">
        <f t="shared" si="2"/>
        <v>ER</v>
      </c>
      <c r="L4" s="78" t="s">
        <v>901</v>
      </c>
      <c r="M4" s="78"/>
      <c r="N4" s="6" t="s">
        <v>1167</v>
      </c>
      <c r="O4" s="82"/>
    </row>
    <row r="5" spans="1:15" hidden="1" x14ac:dyDescent="0.3">
      <c r="A5" s="117">
        <v>53</v>
      </c>
      <c r="B5" s="75" t="str">
        <f t="shared" si="0"/>
        <v>U10 JK RocketsU10 HT Hornets</v>
      </c>
      <c r="C5" s="75" t="s">
        <v>852</v>
      </c>
      <c r="D5" s="30">
        <v>45038</v>
      </c>
      <c r="E5" s="108">
        <v>0.4375</v>
      </c>
      <c r="F5" s="6" t="s">
        <v>856</v>
      </c>
      <c r="G5" s="82" t="s">
        <v>75</v>
      </c>
      <c r="H5" s="78" t="str">
        <f t="shared" si="1"/>
        <v>JK</v>
      </c>
      <c r="I5" s="6" t="s">
        <v>1018</v>
      </c>
      <c r="J5" s="78" t="s">
        <v>849</v>
      </c>
      <c r="K5" s="78" t="str">
        <f t="shared" si="2"/>
        <v>HT</v>
      </c>
      <c r="L5" s="6" t="s">
        <v>1014</v>
      </c>
      <c r="M5" s="6"/>
      <c r="N5" s="6" t="s">
        <v>1167</v>
      </c>
      <c r="O5" s="6" t="s">
        <v>1028</v>
      </c>
    </row>
    <row r="6" spans="1:15" hidden="1" x14ac:dyDescent="0.3">
      <c r="A6" s="117">
        <v>46</v>
      </c>
      <c r="B6" s="75" t="str">
        <f t="shared" si="0"/>
        <v>U12 ER Lucky CharmsU12 HT Hartford Soccer Club Orange</v>
      </c>
      <c r="C6" s="75" t="s">
        <v>852</v>
      </c>
      <c r="D6" s="30">
        <v>45031</v>
      </c>
      <c r="E6" s="108">
        <v>0.35416666666666669</v>
      </c>
      <c r="F6" s="6" t="s">
        <v>863</v>
      </c>
      <c r="G6" s="6" t="s">
        <v>52</v>
      </c>
      <c r="H6" s="78" t="str">
        <f t="shared" si="1"/>
        <v>ER</v>
      </c>
      <c r="I6" s="6" t="s">
        <v>1040</v>
      </c>
      <c r="J6" s="78" t="s">
        <v>849</v>
      </c>
      <c r="K6" s="78" t="str">
        <f t="shared" si="2"/>
        <v>HT</v>
      </c>
      <c r="L6" s="6" t="s">
        <v>1041</v>
      </c>
      <c r="M6" s="6"/>
      <c r="N6" s="6" t="s">
        <v>1167</v>
      </c>
      <c r="O6" s="6"/>
    </row>
    <row r="7" spans="1:15" hidden="1" x14ac:dyDescent="0.3">
      <c r="A7" s="117">
        <v>44</v>
      </c>
      <c r="B7" s="75" t="str">
        <f t="shared" si="0"/>
        <v>U12 ER HooligansU12 HT Raptors</v>
      </c>
      <c r="C7" s="75" t="s">
        <v>852</v>
      </c>
      <c r="D7" s="30">
        <v>45031</v>
      </c>
      <c r="E7" s="108">
        <v>0.4375</v>
      </c>
      <c r="F7" s="6" t="s">
        <v>896</v>
      </c>
      <c r="G7" s="82" t="s">
        <v>52</v>
      </c>
      <c r="H7" s="78" t="str">
        <f t="shared" si="1"/>
        <v>ER</v>
      </c>
      <c r="I7" s="6" t="s">
        <v>1046</v>
      </c>
      <c r="J7" s="78" t="s">
        <v>849</v>
      </c>
      <c r="K7" s="78" t="str">
        <f t="shared" si="2"/>
        <v>HT</v>
      </c>
      <c r="L7" s="6" t="s">
        <v>1048</v>
      </c>
      <c r="M7" s="6"/>
      <c r="N7" s="6" t="s">
        <v>1167</v>
      </c>
      <c r="O7" s="6" t="s">
        <v>1029</v>
      </c>
    </row>
    <row r="8" spans="1:15" hidden="1" x14ac:dyDescent="0.3">
      <c r="A8" s="117">
        <v>45</v>
      </c>
      <c r="B8" s="75" t="str">
        <f t="shared" si="0"/>
        <v>U12 JK PanthersU12 HT Lightning</v>
      </c>
      <c r="C8" s="75" t="s">
        <v>852</v>
      </c>
      <c r="D8" s="30">
        <v>45031</v>
      </c>
      <c r="E8" s="108">
        <v>0.5</v>
      </c>
      <c r="F8" s="6" t="s">
        <v>896</v>
      </c>
      <c r="G8" s="82" t="s">
        <v>52</v>
      </c>
      <c r="H8" s="78" t="str">
        <f t="shared" si="1"/>
        <v>JK</v>
      </c>
      <c r="I8" s="6" t="s">
        <v>1037</v>
      </c>
      <c r="J8" s="78" t="s">
        <v>849</v>
      </c>
      <c r="K8" s="78" t="str">
        <f t="shared" si="2"/>
        <v>HT</v>
      </c>
      <c r="L8" s="6" t="s">
        <v>1031</v>
      </c>
      <c r="M8" s="6"/>
      <c r="N8" s="6" t="s">
        <v>1167</v>
      </c>
      <c r="O8" s="6" t="s">
        <v>1139</v>
      </c>
    </row>
    <row r="9" spans="1:15" hidden="1" x14ac:dyDescent="0.3">
      <c r="A9" s="117">
        <v>142</v>
      </c>
      <c r="B9" s="75" t="str">
        <f t="shared" si="0"/>
        <v>U12 KW PredatorsU12 HU Cyclones</v>
      </c>
      <c r="C9" s="75" t="s">
        <v>852</v>
      </c>
      <c r="D9" s="30">
        <v>45031</v>
      </c>
      <c r="E9" s="108">
        <v>0.375</v>
      </c>
      <c r="F9" s="6" t="s">
        <v>882</v>
      </c>
      <c r="G9" s="82" t="s">
        <v>52</v>
      </c>
      <c r="H9" s="78" t="str">
        <f t="shared" si="1"/>
        <v>KW</v>
      </c>
      <c r="I9" s="6" t="s">
        <v>1047</v>
      </c>
      <c r="J9" s="78" t="s">
        <v>849</v>
      </c>
      <c r="K9" s="78" t="str">
        <f t="shared" si="2"/>
        <v>HU</v>
      </c>
      <c r="L9" s="6" t="s">
        <v>1042</v>
      </c>
      <c r="M9" s="6"/>
      <c r="N9" s="6" t="s">
        <v>1167</v>
      </c>
      <c r="O9" s="6"/>
    </row>
    <row r="10" spans="1:15" hidden="1" x14ac:dyDescent="0.3">
      <c r="A10" s="117">
        <v>178</v>
      </c>
      <c r="B10" s="75" t="str">
        <f t="shared" si="0"/>
        <v>U-7 RF RampageU-7 JK Venom</v>
      </c>
      <c r="C10" s="75" t="s">
        <v>852</v>
      </c>
      <c r="D10" s="30">
        <v>45031</v>
      </c>
      <c r="E10" s="108">
        <v>0.375</v>
      </c>
      <c r="F10" s="6" t="s">
        <v>878</v>
      </c>
      <c r="G10" s="82" t="s">
        <v>107</v>
      </c>
      <c r="H10" s="78" t="str">
        <f t="shared" si="1"/>
        <v>RF</v>
      </c>
      <c r="I10" s="6" t="s">
        <v>1006</v>
      </c>
      <c r="J10" s="78" t="s">
        <v>849</v>
      </c>
      <c r="K10" s="78" t="str">
        <f t="shared" si="2"/>
        <v>JK</v>
      </c>
      <c r="L10" s="6" t="s">
        <v>1010</v>
      </c>
      <c r="M10" s="6"/>
      <c r="N10" s="6" t="s">
        <v>1167</v>
      </c>
      <c r="O10" s="6"/>
    </row>
    <row r="11" spans="1:15" hidden="1" x14ac:dyDescent="0.3">
      <c r="A11" s="117">
        <v>180</v>
      </c>
      <c r="B11" s="75" t="str">
        <f t="shared" si="0"/>
        <v>U-9 HT LionsU-9 JK Eliminators</v>
      </c>
      <c r="C11" s="75" t="s">
        <v>852</v>
      </c>
      <c r="D11" s="30">
        <v>45031</v>
      </c>
      <c r="E11" s="108">
        <v>0.375</v>
      </c>
      <c r="F11" s="6" t="s">
        <v>886</v>
      </c>
      <c r="G11" s="82" t="s">
        <v>19</v>
      </c>
      <c r="H11" s="78" t="str">
        <f t="shared" si="1"/>
        <v>HT</v>
      </c>
      <c r="I11" s="6" t="s">
        <v>1089</v>
      </c>
      <c r="J11" s="78" t="s">
        <v>849</v>
      </c>
      <c r="K11" s="78" t="str">
        <f t="shared" si="2"/>
        <v>JK</v>
      </c>
      <c r="L11" s="6" t="s">
        <v>1084</v>
      </c>
      <c r="M11" s="6"/>
      <c r="N11" s="6" t="s">
        <v>1167</v>
      </c>
      <c r="O11" s="6"/>
    </row>
    <row r="12" spans="1:15" hidden="1" x14ac:dyDescent="0.3">
      <c r="A12" s="117">
        <v>54</v>
      </c>
      <c r="B12" s="75" t="str">
        <f t="shared" si="0"/>
        <v>U10 RF CometsU10 HT Rhinos</v>
      </c>
      <c r="C12" s="75" t="s">
        <v>852</v>
      </c>
      <c r="D12" s="30">
        <v>45038</v>
      </c>
      <c r="E12" s="108">
        <v>0.5</v>
      </c>
      <c r="F12" s="6" t="s">
        <v>856</v>
      </c>
      <c r="G12" s="82" t="s">
        <v>75</v>
      </c>
      <c r="H12" s="78" t="str">
        <f t="shared" si="1"/>
        <v>RF</v>
      </c>
      <c r="I12" s="6" t="s">
        <v>1027</v>
      </c>
      <c r="J12" s="78" t="s">
        <v>849</v>
      </c>
      <c r="K12" s="78" t="str">
        <f t="shared" si="2"/>
        <v>HT</v>
      </c>
      <c r="L12" s="6" t="s">
        <v>1021</v>
      </c>
      <c r="M12" s="6"/>
      <c r="N12" s="6" t="s">
        <v>1167</v>
      </c>
      <c r="O12" s="6" t="s">
        <v>1029</v>
      </c>
    </row>
    <row r="13" spans="1:15" hidden="1" x14ac:dyDescent="0.3">
      <c r="A13" s="117">
        <v>337</v>
      </c>
      <c r="B13" s="75" t="str">
        <f t="shared" si="0"/>
        <v>U-8 JK Black widowsU-8 RF Lions</v>
      </c>
      <c r="C13" s="75" t="s">
        <v>852</v>
      </c>
      <c r="D13" s="30">
        <v>45031</v>
      </c>
      <c r="E13" s="108">
        <v>0.375</v>
      </c>
      <c r="F13" s="6" t="s">
        <v>871</v>
      </c>
      <c r="G13" s="82" t="s">
        <v>142</v>
      </c>
      <c r="H13" s="78" t="str">
        <f t="shared" si="1"/>
        <v>JK</v>
      </c>
      <c r="I13" s="6" t="s">
        <v>1106</v>
      </c>
      <c r="J13" s="78" t="s">
        <v>849</v>
      </c>
      <c r="K13" s="78" t="str">
        <f t="shared" si="2"/>
        <v>RF</v>
      </c>
      <c r="L13" s="6" t="s">
        <v>1104</v>
      </c>
      <c r="M13" s="6"/>
      <c r="N13" s="6" t="s">
        <v>1167</v>
      </c>
      <c r="O13" s="6"/>
    </row>
    <row r="14" spans="1:15" hidden="1" x14ac:dyDescent="0.3">
      <c r="A14" s="117">
        <v>342</v>
      </c>
      <c r="B14" s="75" t="str">
        <f t="shared" si="0"/>
        <v>U12 SL VipersU12 RF NetBusters</v>
      </c>
      <c r="C14" s="75" t="s">
        <v>852</v>
      </c>
      <c r="D14" s="30">
        <v>45031</v>
      </c>
      <c r="E14" s="108">
        <v>0.375</v>
      </c>
      <c r="F14" s="6" t="s">
        <v>864</v>
      </c>
      <c r="G14" s="82" t="s">
        <v>52</v>
      </c>
      <c r="H14" s="78" t="str">
        <f t="shared" si="1"/>
        <v>SL</v>
      </c>
      <c r="I14" s="6" t="s">
        <v>1049</v>
      </c>
      <c r="J14" s="78" t="s">
        <v>849</v>
      </c>
      <c r="K14" s="78" t="str">
        <f t="shared" si="2"/>
        <v>RF</v>
      </c>
      <c r="L14" s="6" t="s">
        <v>1043</v>
      </c>
      <c r="M14" s="6"/>
      <c r="N14" s="6" t="s">
        <v>1167</v>
      </c>
      <c r="O14" s="6" t="s">
        <v>1120</v>
      </c>
    </row>
    <row r="15" spans="1:15" hidden="1" x14ac:dyDescent="0.3">
      <c r="A15" s="117">
        <v>71</v>
      </c>
      <c r="B15" s="75" t="str">
        <f t="shared" si="0"/>
        <v>U10 WA WSC EdgeU10 HT Cobras</v>
      </c>
      <c r="C15" s="6" t="s">
        <v>1172</v>
      </c>
      <c r="D15" s="30">
        <v>45040</v>
      </c>
      <c r="E15" s="108">
        <v>0.72916666666666663</v>
      </c>
      <c r="F15" s="6" t="s">
        <v>856</v>
      </c>
      <c r="G15" s="82" t="s">
        <v>75</v>
      </c>
      <c r="H15" s="78" t="str">
        <f t="shared" si="1"/>
        <v>WA</v>
      </c>
      <c r="I15" s="6" t="s">
        <v>1165</v>
      </c>
      <c r="J15" s="78" t="s">
        <v>849</v>
      </c>
      <c r="K15" s="78" t="str">
        <f t="shared" si="2"/>
        <v>HT</v>
      </c>
      <c r="L15" s="6" t="s">
        <v>1026</v>
      </c>
      <c r="M15" s="6"/>
      <c r="N15" s="6" t="s">
        <v>1167</v>
      </c>
      <c r="O15" s="6" t="s">
        <v>1060</v>
      </c>
    </row>
    <row r="16" spans="1:15" hidden="1" x14ac:dyDescent="0.3">
      <c r="A16" s="117">
        <v>76</v>
      </c>
      <c r="B16" s="75" t="str">
        <f t="shared" si="0"/>
        <v>U10 HU CobrasU10 HT Rhinos</v>
      </c>
      <c r="C16" s="75" t="s">
        <v>852</v>
      </c>
      <c r="D16" s="30">
        <v>45045</v>
      </c>
      <c r="E16" s="108">
        <v>0.375</v>
      </c>
      <c r="F16" s="6" t="s">
        <v>856</v>
      </c>
      <c r="G16" s="82" t="s">
        <v>75</v>
      </c>
      <c r="H16" s="78" t="str">
        <f t="shared" si="1"/>
        <v>HU</v>
      </c>
      <c r="I16" s="6" t="s">
        <v>1022</v>
      </c>
      <c r="J16" s="78" t="s">
        <v>849</v>
      </c>
      <c r="K16" s="78" t="str">
        <f t="shared" si="2"/>
        <v>HT</v>
      </c>
      <c r="L16" s="6" t="s">
        <v>1021</v>
      </c>
      <c r="M16" s="6"/>
      <c r="N16" s="6" t="s">
        <v>1167</v>
      </c>
      <c r="O16" s="6" t="s">
        <v>1029</v>
      </c>
    </row>
    <row r="17" spans="1:15" x14ac:dyDescent="0.3">
      <c r="A17" s="117">
        <v>425</v>
      </c>
      <c r="B17" s="75" t="str">
        <f t="shared" ref="B17:B80" si="3">I17&amp;L17</f>
        <v>U10 HT CobrasU10 SL Warriors</v>
      </c>
      <c r="C17" s="75" t="s">
        <v>852</v>
      </c>
      <c r="D17" s="30">
        <v>45031</v>
      </c>
      <c r="E17" s="108">
        <v>0.375</v>
      </c>
      <c r="F17" s="6" t="s">
        <v>865</v>
      </c>
      <c r="G17" s="82" t="s">
        <v>75</v>
      </c>
      <c r="H17" s="78" t="str">
        <f t="shared" ref="H17:H80" si="4">MID(I17,5,2)</f>
        <v>HT</v>
      </c>
      <c r="I17" s="6" t="s">
        <v>1026</v>
      </c>
      <c r="J17" s="78" t="s">
        <v>849</v>
      </c>
      <c r="K17" s="78" t="str">
        <f t="shared" ref="K17:K80" si="5">MID(L17,5,2)</f>
        <v>SL</v>
      </c>
      <c r="L17" s="6" t="s">
        <v>1023</v>
      </c>
      <c r="M17" s="6"/>
      <c r="N17" s="6" t="s">
        <v>1167</v>
      </c>
      <c r="O17" s="6" t="s">
        <v>1122</v>
      </c>
    </row>
    <row r="18" spans="1:15" x14ac:dyDescent="0.3">
      <c r="A18" s="117">
        <v>422</v>
      </c>
      <c r="B18" s="75" t="str">
        <f t="shared" si="3"/>
        <v>U10 WA WSC EdgeU10 SL Racers</v>
      </c>
      <c r="C18" s="75" t="s">
        <v>852</v>
      </c>
      <c r="D18" s="30">
        <v>45031</v>
      </c>
      <c r="E18" s="109">
        <v>0.4375</v>
      </c>
      <c r="F18" s="6" t="s">
        <v>853</v>
      </c>
      <c r="G18" s="82" t="s">
        <v>75</v>
      </c>
      <c r="H18" s="78" t="str">
        <f t="shared" si="4"/>
        <v>WA</v>
      </c>
      <c r="I18" s="6" t="s">
        <v>1165</v>
      </c>
      <c r="J18" s="78" t="s">
        <v>849</v>
      </c>
      <c r="K18" s="78" t="str">
        <f t="shared" si="5"/>
        <v>SL</v>
      </c>
      <c r="L18" s="6" t="s">
        <v>1024</v>
      </c>
      <c r="M18" s="6"/>
      <c r="N18" s="6" t="s">
        <v>1167</v>
      </c>
      <c r="O18" s="6" t="s">
        <v>1054</v>
      </c>
    </row>
    <row r="19" spans="1:15" hidden="1" x14ac:dyDescent="0.3">
      <c r="A19" s="117">
        <v>30</v>
      </c>
      <c r="B19" s="75" t="str">
        <f t="shared" si="3"/>
        <v>U10 WA WSC InfinityU10 ER Unicorns</v>
      </c>
      <c r="C19" s="75" t="s">
        <v>852</v>
      </c>
      <c r="D19" s="30">
        <v>45073</v>
      </c>
      <c r="E19" s="108">
        <v>0.375</v>
      </c>
      <c r="F19" s="75" t="s">
        <v>868</v>
      </c>
      <c r="G19" s="82" t="s">
        <v>96</v>
      </c>
      <c r="H19" s="78" t="str">
        <f t="shared" si="4"/>
        <v>WA</v>
      </c>
      <c r="I19" s="78" t="s">
        <v>908</v>
      </c>
      <c r="J19" s="78" t="s">
        <v>849</v>
      </c>
      <c r="K19" s="78" t="str">
        <f t="shared" si="5"/>
        <v>ER</v>
      </c>
      <c r="L19" s="78" t="s">
        <v>901</v>
      </c>
      <c r="M19" s="78"/>
      <c r="N19" s="6" t="s">
        <v>1167</v>
      </c>
      <c r="O19" s="82"/>
    </row>
    <row r="20" spans="1:15" hidden="1" x14ac:dyDescent="0.3">
      <c r="A20" s="117">
        <v>560</v>
      </c>
      <c r="B20" s="75" t="str">
        <f t="shared" si="3"/>
        <v>U-7 SL PiranhasU-7 WB Storm</v>
      </c>
      <c r="C20" s="75" t="s">
        <v>852</v>
      </c>
      <c r="D20" s="30">
        <v>45031</v>
      </c>
      <c r="E20" s="108">
        <v>0.375</v>
      </c>
      <c r="F20" s="6" t="s">
        <v>869</v>
      </c>
      <c r="G20" s="82" t="s">
        <v>107</v>
      </c>
      <c r="H20" s="78" t="str">
        <f t="shared" si="4"/>
        <v>SL</v>
      </c>
      <c r="I20" s="6" t="s">
        <v>1083</v>
      </c>
      <c r="J20" s="78" t="s">
        <v>849</v>
      </c>
      <c r="K20" s="78" t="str">
        <f t="shared" si="5"/>
        <v>WB</v>
      </c>
      <c r="L20" s="6" t="s">
        <v>1078</v>
      </c>
      <c r="M20" s="6"/>
      <c r="N20" s="6" t="s">
        <v>1167</v>
      </c>
      <c r="O20" s="6"/>
    </row>
    <row r="21" spans="1:15" hidden="1" x14ac:dyDescent="0.3">
      <c r="A21" s="117">
        <v>562</v>
      </c>
      <c r="B21" s="75" t="str">
        <f t="shared" si="3"/>
        <v>U-8 JK PhantomsU-8 WB Fire</v>
      </c>
      <c r="C21" s="75" t="s">
        <v>852</v>
      </c>
      <c r="D21" s="30">
        <v>45031</v>
      </c>
      <c r="E21" s="108">
        <v>0.375</v>
      </c>
      <c r="F21" s="6" t="s">
        <v>870</v>
      </c>
      <c r="G21" s="82" t="s">
        <v>142</v>
      </c>
      <c r="H21" s="78" t="str">
        <f t="shared" si="4"/>
        <v>JK</v>
      </c>
      <c r="I21" s="6" t="s">
        <v>1103</v>
      </c>
      <c r="J21" s="78" t="s">
        <v>849</v>
      </c>
      <c r="K21" s="78" t="str">
        <f t="shared" si="5"/>
        <v>WB</v>
      </c>
      <c r="L21" s="6" t="s">
        <v>1105</v>
      </c>
      <c r="M21" s="6"/>
      <c r="N21" s="6" t="s">
        <v>1167</v>
      </c>
      <c r="O21" s="6"/>
    </row>
    <row r="22" spans="1:15" hidden="1" x14ac:dyDescent="0.3">
      <c r="A22" s="117">
        <v>36</v>
      </c>
      <c r="B22" s="75" t="str">
        <f t="shared" si="3"/>
        <v>U10 HT Hartford Soccer ClubU10 HT Wolves</v>
      </c>
      <c r="C22" s="75" t="s">
        <v>852</v>
      </c>
      <c r="D22" s="30">
        <v>45031</v>
      </c>
      <c r="E22" s="108">
        <v>0.375</v>
      </c>
      <c r="F22" s="6" t="s">
        <v>856</v>
      </c>
      <c r="G22" s="82" t="s">
        <v>96</v>
      </c>
      <c r="H22" s="78" t="str">
        <f t="shared" si="4"/>
        <v>HT</v>
      </c>
      <c r="I22" s="78" t="s">
        <v>902</v>
      </c>
      <c r="J22" s="78" t="s">
        <v>849</v>
      </c>
      <c r="K22" s="78" t="str">
        <f t="shared" si="5"/>
        <v>HT</v>
      </c>
      <c r="L22" s="78" t="s">
        <v>903</v>
      </c>
      <c r="M22" s="78"/>
      <c r="N22" s="6" t="s">
        <v>1167</v>
      </c>
      <c r="O22" s="82"/>
    </row>
    <row r="23" spans="1:15" hidden="1" x14ac:dyDescent="0.3">
      <c r="A23" s="117">
        <v>11</v>
      </c>
      <c r="B23" s="75" t="str">
        <f t="shared" si="3"/>
        <v>U12 HT RaptorsU12 ER Lucky Charms</v>
      </c>
      <c r="C23" s="75" t="s">
        <v>852</v>
      </c>
      <c r="D23" s="30">
        <v>45038</v>
      </c>
      <c r="E23" s="108">
        <v>0.375</v>
      </c>
      <c r="F23" s="75" t="s">
        <v>883</v>
      </c>
      <c r="G23" s="78" t="s">
        <v>52</v>
      </c>
      <c r="H23" s="78" t="str">
        <f t="shared" si="4"/>
        <v>HT</v>
      </c>
      <c r="I23" s="75" t="s">
        <v>1048</v>
      </c>
      <c r="J23" s="78" t="s">
        <v>849</v>
      </c>
      <c r="K23" s="78" t="str">
        <f t="shared" si="5"/>
        <v>ER</v>
      </c>
      <c r="L23" s="75" t="s">
        <v>1040</v>
      </c>
      <c r="M23" s="75"/>
      <c r="N23" s="6" t="s">
        <v>1167</v>
      </c>
      <c r="O23" s="6" t="s">
        <v>1029</v>
      </c>
    </row>
    <row r="24" spans="1:15" hidden="1" x14ac:dyDescent="0.3">
      <c r="A24" s="117">
        <v>48</v>
      </c>
      <c r="B24" s="75" t="str">
        <f t="shared" si="3"/>
        <v>U14 EW Waubedonia U14GU14 HT Hurricanes</v>
      </c>
      <c r="C24" s="75" t="s">
        <v>852</v>
      </c>
      <c r="D24" s="30">
        <v>45031</v>
      </c>
      <c r="E24" s="108">
        <v>0.5625</v>
      </c>
      <c r="F24" s="6" t="s">
        <v>861</v>
      </c>
      <c r="G24" s="82" t="s">
        <v>46</v>
      </c>
      <c r="H24" s="78" t="str">
        <f t="shared" si="4"/>
        <v>EW</v>
      </c>
      <c r="I24" s="6" t="s">
        <v>961</v>
      </c>
      <c r="J24" s="78" t="s">
        <v>849</v>
      </c>
      <c r="K24" s="78" t="str">
        <f t="shared" si="5"/>
        <v>HT</v>
      </c>
      <c r="L24" s="82" t="s">
        <v>962</v>
      </c>
      <c r="M24" s="82"/>
      <c r="N24" s="6" t="s">
        <v>1167</v>
      </c>
      <c r="O24" s="82" t="s">
        <v>968</v>
      </c>
    </row>
    <row r="25" spans="1:15" hidden="1" x14ac:dyDescent="0.3">
      <c r="A25" s="117">
        <v>50</v>
      </c>
      <c r="B25" s="75" t="str">
        <f t="shared" si="3"/>
        <v>U14 JK Valkyries 1U14 HT Hurricanes</v>
      </c>
      <c r="C25" s="75" t="s">
        <v>888</v>
      </c>
      <c r="D25" s="30">
        <v>45035</v>
      </c>
      <c r="E25" s="108">
        <v>0.72916666666666663</v>
      </c>
      <c r="F25" s="6" t="s">
        <v>861</v>
      </c>
      <c r="G25" s="82" t="s">
        <v>46</v>
      </c>
      <c r="H25" s="78" t="str">
        <f t="shared" si="4"/>
        <v>JK</v>
      </c>
      <c r="I25" s="6" t="s">
        <v>964</v>
      </c>
      <c r="J25" s="78" t="s">
        <v>849</v>
      </c>
      <c r="K25" s="78" t="str">
        <f t="shared" si="5"/>
        <v>HT</v>
      </c>
      <c r="L25" s="82" t="s">
        <v>962</v>
      </c>
      <c r="M25" s="82"/>
      <c r="N25" s="6" t="s">
        <v>1167</v>
      </c>
      <c r="O25" s="82" t="s">
        <v>969</v>
      </c>
    </row>
    <row r="26" spans="1:15" hidden="1" x14ac:dyDescent="0.3">
      <c r="A26" s="117">
        <v>175</v>
      </c>
      <c r="B26" s="75" t="str">
        <f t="shared" si="3"/>
        <v>U-7 KW HurricanesU-7 JK Rattlesnakes</v>
      </c>
      <c r="C26" s="75" t="s">
        <v>852</v>
      </c>
      <c r="D26" s="30">
        <v>45031</v>
      </c>
      <c r="E26" s="108">
        <v>0.41666666666666669</v>
      </c>
      <c r="F26" s="6" t="s">
        <v>875</v>
      </c>
      <c r="G26" s="82" t="s">
        <v>107</v>
      </c>
      <c r="H26" s="78" t="str">
        <f t="shared" si="4"/>
        <v>KW</v>
      </c>
      <c r="I26" s="6" t="s">
        <v>1005</v>
      </c>
      <c r="J26" s="78" t="s">
        <v>849</v>
      </c>
      <c r="K26" s="78" t="str">
        <f t="shared" si="5"/>
        <v>JK</v>
      </c>
      <c r="L26" s="6" t="s">
        <v>1012</v>
      </c>
      <c r="M26" s="6"/>
      <c r="N26" s="6" t="s">
        <v>1167</v>
      </c>
      <c r="O26" s="6"/>
    </row>
    <row r="27" spans="1:15" hidden="1" x14ac:dyDescent="0.3">
      <c r="A27" s="117">
        <v>179</v>
      </c>
      <c r="B27" s="75" t="str">
        <f t="shared" si="3"/>
        <v>U-7 RF GladiatorsU-7 JK Power</v>
      </c>
      <c r="C27" s="75" t="s">
        <v>852</v>
      </c>
      <c r="D27" s="30">
        <v>45031</v>
      </c>
      <c r="E27" s="108">
        <v>0.41666666666666669</v>
      </c>
      <c r="F27" s="6" t="s">
        <v>878</v>
      </c>
      <c r="G27" s="82" t="s">
        <v>107</v>
      </c>
      <c r="H27" s="78" t="str">
        <f t="shared" si="4"/>
        <v>RF</v>
      </c>
      <c r="I27" s="6" t="s">
        <v>1004</v>
      </c>
      <c r="J27" s="78" t="s">
        <v>849</v>
      </c>
      <c r="K27" s="78" t="str">
        <f t="shared" si="5"/>
        <v>JK</v>
      </c>
      <c r="L27" s="6" t="s">
        <v>998</v>
      </c>
      <c r="M27" s="6"/>
      <c r="N27" s="6" t="s">
        <v>1167</v>
      </c>
      <c r="O27" s="6"/>
    </row>
    <row r="28" spans="1:15" hidden="1" x14ac:dyDescent="0.3">
      <c r="A28" s="117">
        <v>247</v>
      </c>
      <c r="B28" s="75" t="str">
        <f t="shared" si="3"/>
        <v>U-8 RF AvengersU-8 JU Rage</v>
      </c>
      <c r="C28" s="75" t="s">
        <v>852</v>
      </c>
      <c r="D28" s="30">
        <v>45031</v>
      </c>
      <c r="E28" s="108">
        <v>0.41666666666666669</v>
      </c>
      <c r="F28" s="6" t="s">
        <v>887</v>
      </c>
      <c r="G28" s="82" t="s">
        <v>142</v>
      </c>
      <c r="H28" s="78" t="str">
        <f t="shared" si="4"/>
        <v>RF</v>
      </c>
      <c r="I28" s="6" t="s">
        <v>984</v>
      </c>
      <c r="J28" s="78" t="s">
        <v>849</v>
      </c>
      <c r="K28" s="78" t="str">
        <f t="shared" si="5"/>
        <v>JU</v>
      </c>
      <c r="L28" s="6" t="s">
        <v>982</v>
      </c>
      <c r="M28" s="6"/>
      <c r="N28" s="6" t="s">
        <v>1167</v>
      </c>
      <c r="O28" s="6"/>
    </row>
    <row r="29" spans="1:15" x14ac:dyDescent="0.3">
      <c r="A29" s="117">
        <v>428</v>
      </c>
      <c r="B29" s="75" t="str">
        <f t="shared" si="3"/>
        <v>U10 JK RocketsU10 SL Twist</v>
      </c>
      <c r="C29" s="75" t="s">
        <v>852</v>
      </c>
      <c r="D29" s="30">
        <v>45031</v>
      </c>
      <c r="E29" s="108">
        <v>0.5625</v>
      </c>
      <c r="F29" s="6" t="s">
        <v>865</v>
      </c>
      <c r="G29" s="124" t="s">
        <v>75</v>
      </c>
      <c r="H29" s="78" t="str">
        <f t="shared" si="4"/>
        <v>JK</v>
      </c>
      <c r="I29" s="6" t="s">
        <v>1018</v>
      </c>
      <c r="J29" s="78" t="s">
        <v>849</v>
      </c>
      <c r="K29" s="78" t="str">
        <f t="shared" si="5"/>
        <v>SL</v>
      </c>
      <c r="L29" s="6" t="s">
        <v>1013</v>
      </c>
      <c r="M29" s="6"/>
      <c r="N29" s="6" t="s">
        <v>1167</v>
      </c>
      <c r="O29" s="6"/>
    </row>
    <row r="30" spans="1:15" x14ac:dyDescent="0.3">
      <c r="A30" s="117">
        <v>447</v>
      </c>
      <c r="B30" s="75" t="str">
        <f t="shared" si="3"/>
        <v>U10 HT CobrasU10 SL Racers</v>
      </c>
      <c r="C30" s="75" t="s">
        <v>1173</v>
      </c>
      <c r="D30" s="30">
        <v>45036</v>
      </c>
      <c r="E30" s="108">
        <v>0.75</v>
      </c>
      <c r="F30" s="6" t="s">
        <v>853</v>
      </c>
      <c r="G30" s="82" t="s">
        <v>75</v>
      </c>
      <c r="H30" s="78" t="str">
        <f t="shared" si="4"/>
        <v>HT</v>
      </c>
      <c r="I30" s="6" t="s">
        <v>1026</v>
      </c>
      <c r="J30" s="78" t="s">
        <v>849</v>
      </c>
      <c r="K30" s="78" t="str">
        <f t="shared" si="5"/>
        <v>SL</v>
      </c>
      <c r="L30" s="6" t="s">
        <v>1024</v>
      </c>
      <c r="M30" s="6"/>
      <c r="N30" s="6" t="s">
        <v>1167</v>
      </c>
      <c r="O30" s="6" t="s">
        <v>1059</v>
      </c>
    </row>
    <row r="31" spans="1:15" hidden="1" x14ac:dyDescent="0.3">
      <c r="A31" s="117">
        <v>561</v>
      </c>
      <c r="B31" s="75" t="str">
        <f t="shared" si="3"/>
        <v>U-8 HT MustangsU-8 WB Stars</v>
      </c>
      <c r="C31" s="75" t="s">
        <v>852</v>
      </c>
      <c r="D31" s="30">
        <v>45031</v>
      </c>
      <c r="E31" s="108">
        <v>0.41666666666666669</v>
      </c>
      <c r="F31" s="6" t="s">
        <v>869</v>
      </c>
      <c r="G31" s="82" t="s">
        <v>142</v>
      </c>
      <c r="H31" s="78" t="str">
        <f t="shared" si="4"/>
        <v>HT</v>
      </c>
      <c r="I31" s="6" t="s">
        <v>1112</v>
      </c>
      <c r="J31" s="78" t="s">
        <v>849</v>
      </c>
      <c r="K31" s="78" t="str">
        <f t="shared" si="5"/>
        <v>WB</v>
      </c>
      <c r="L31" s="6" t="s">
        <v>1108</v>
      </c>
      <c r="M31" s="6"/>
      <c r="N31" s="6" t="s">
        <v>1167</v>
      </c>
      <c r="O31" s="6"/>
    </row>
    <row r="32" spans="1:15" hidden="1" x14ac:dyDescent="0.3">
      <c r="A32" s="117">
        <v>39</v>
      </c>
      <c r="B32" s="75" t="str">
        <f t="shared" si="3"/>
        <v>U-7 JU RageU-7 HT Hurricanes</v>
      </c>
      <c r="C32" s="75" t="s">
        <v>852</v>
      </c>
      <c r="D32" s="30">
        <v>45031</v>
      </c>
      <c r="E32" s="108">
        <v>0.375</v>
      </c>
      <c r="F32" s="6" t="s">
        <v>881</v>
      </c>
      <c r="G32" s="82" t="s">
        <v>107</v>
      </c>
      <c r="H32" s="78" t="str">
        <f t="shared" si="4"/>
        <v>JU</v>
      </c>
      <c r="I32" s="6" t="s">
        <v>1002</v>
      </c>
      <c r="J32" s="78" t="s">
        <v>849</v>
      </c>
      <c r="K32" s="78" t="str">
        <f t="shared" si="5"/>
        <v>HT</v>
      </c>
      <c r="L32" s="6" t="s">
        <v>997</v>
      </c>
      <c r="M32" s="6"/>
      <c r="N32" s="6" t="s">
        <v>1167</v>
      </c>
      <c r="O32" s="6" t="s">
        <v>1053</v>
      </c>
    </row>
    <row r="33" spans="1:15" hidden="1" x14ac:dyDescent="0.3">
      <c r="A33" s="117">
        <v>42</v>
      </c>
      <c r="B33" s="75" t="str">
        <f t="shared" si="3"/>
        <v>U-7 SL FoxesU-7 HT Falcons</v>
      </c>
      <c r="C33" s="75" t="s">
        <v>852</v>
      </c>
      <c r="D33" s="30">
        <v>45031</v>
      </c>
      <c r="E33" s="108">
        <v>0.375</v>
      </c>
      <c r="F33" s="6" t="s">
        <v>851</v>
      </c>
      <c r="G33" s="82" t="s">
        <v>107</v>
      </c>
      <c r="H33" s="78" t="str">
        <f t="shared" si="4"/>
        <v>SL</v>
      </c>
      <c r="I33" s="6" t="s">
        <v>1079</v>
      </c>
      <c r="J33" s="78" t="s">
        <v>849</v>
      </c>
      <c r="K33" s="78" t="str">
        <f t="shared" si="5"/>
        <v>HT</v>
      </c>
      <c r="L33" s="6" t="s">
        <v>1074</v>
      </c>
      <c r="M33" s="6"/>
      <c r="N33" s="6" t="s">
        <v>1167</v>
      </c>
      <c r="O33" s="6"/>
    </row>
    <row r="34" spans="1:15" hidden="1" x14ac:dyDescent="0.3">
      <c r="A34" s="117">
        <v>143</v>
      </c>
      <c r="B34" s="75" t="str">
        <f t="shared" si="3"/>
        <v>U12 HT BlazeU12 HU Avengers</v>
      </c>
      <c r="C34" s="75" t="s">
        <v>852</v>
      </c>
      <c r="D34" s="30">
        <v>45031</v>
      </c>
      <c r="E34" s="108">
        <v>0.4375</v>
      </c>
      <c r="F34" s="6" t="s">
        <v>882</v>
      </c>
      <c r="G34" s="82" t="s">
        <v>63</v>
      </c>
      <c r="H34" s="78" t="str">
        <f t="shared" si="4"/>
        <v>HT</v>
      </c>
      <c r="I34" s="82" t="s">
        <v>920</v>
      </c>
      <c r="J34" s="78" t="s">
        <v>849</v>
      </c>
      <c r="K34" s="78" t="str">
        <f t="shared" si="5"/>
        <v>HU</v>
      </c>
      <c r="L34" s="82" t="s">
        <v>928</v>
      </c>
      <c r="M34" s="82"/>
      <c r="N34" s="6" t="s">
        <v>1167</v>
      </c>
      <c r="O34" s="82" t="s">
        <v>855</v>
      </c>
    </row>
    <row r="35" spans="1:15" hidden="1" x14ac:dyDescent="0.3">
      <c r="A35" s="117">
        <v>145</v>
      </c>
      <c r="B35" s="75" t="str">
        <f t="shared" si="3"/>
        <v>U-8 KW GalaxyU-8 HU Lightning</v>
      </c>
      <c r="C35" s="75" t="s">
        <v>852</v>
      </c>
      <c r="D35" s="30">
        <v>45031</v>
      </c>
      <c r="E35" s="108">
        <v>0.4375</v>
      </c>
      <c r="F35" s="6" t="s">
        <v>874</v>
      </c>
      <c r="G35" s="82" t="s">
        <v>142</v>
      </c>
      <c r="H35" s="78" t="str">
        <f t="shared" si="4"/>
        <v>KW</v>
      </c>
      <c r="I35" s="82" t="s">
        <v>973</v>
      </c>
      <c r="J35" s="78" t="s">
        <v>849</v>
      </c>
      <c r="K35" s="78" t="str">
        <f t="shared" si="5"/>
        <v>HU</v>
      </c>
      <c r="L35" s="82" t="s">
        <v>972</v>
      </c>
      <c r="M35" s="82"/>
      <c r="N35" s="6" t="s">
        <v>1167</v>
      </c>
      <c r="O35" s="82"/>
    </row>
    <row r="36" spans="1:15" hidden="1" x14ac:dyDescent="0.3">
      <c r="A36" s="117">
        <v>181</v>
      </c>
      <c r="B36" s="75" t="str">
        <f t="shared" si="3"/>
        <v>U12 SL Lady OwlsU12 JK Phoenix</v>
      </c>
      <c r="C36" s="75" t="s">
        <v>852</v>
      </c>
      <c r="D36" s="30">
        <v>45031</v>
      </c>
      <c r="E36" s="108">
        <v>0.4375</v>
      </c>
      <c r="F36" s="6" t="s">
        <v>889</v>
      </c>
      <c r="G36" s="82" t="s">
        <v>63</v>
      </c>
      <c r="H36" s="78" t="str">
        <f t="shared" si="4"/>
        <v>SL</v>
      </c>
      <c r="I36" s="82" t="s">
        <v>931</v>
      </c>
      <c r="J36" s="78" t="s">
        <v>849</v>
      </c>
      <c r="K36" s="78" t="str">
        <f t="shared" si="5"/>
        <v>JK</v>
      </c>
      <c r="L36" s="82" t="s">
        <v>929</v>
      </c>
      <c r="M36" s="82" t="s">
        <v>1180</v>
      </c>
      <c r="N36" s="6" t="s">
        <v>1167</v>
      </c>
      <c r="O36" s="82" t="s">
        <v>932</v>
      </c>
    </row>
    <row r="37" spans="1:15" hidden="1" x14ac:dyDescent="0.3">
      <c r="A37" s="117">
        <v>267</v>
      </c>
      <c r="B37" s="75" t="str">
        <f t="shared" si="3"/>
        <v>U-9 HU CougarsU-9 KW Stingrays</v>
      </c>
      <c r="C37" s="75" t="s">
        <v>852</v>
      </c>
      <c r="D37" s="30">
        <v>45031</v>
      </c>
      <c r="E37" s="108">
        <v>0.4375</v>
      </c>
      <c r="F37" s="6" t="s">
        <v>866</v>
      </c>
      <c r="G37" s="82" t="s">
        <v>19</v>
      </c>
      <c r="H37" s="78" t="str">
        <f t="shared" si="4"/>
        <v>HU</v>
      </c>
      <c r="I37" s="6" t="s">
        <v>1100</v>
      </c>
      <c r="J37" s="78" t="s">
        <v>849</v>
      </c>
      <c r="K37" s="78" t="str">
        <f t="shared" si="5"/>
        <v>KW</v>
      </c>
      <c r="L37" s="6" t="s">
        <v>1097</v>
      </c>
      <c r="M37" s="6"/>
      <c r="N37" s="6" t="s">
        <v>1167</v>
      </c>
      <c r="O37" s="6"/>
    </row>
    <row r="38" spans="1:15" hidden="1" x14ac:dyDescent="0.3">
      <c r="A38" s="117">
        <v>91</v>
      </c>
      <c r="B38" s="75" t="str">
        <f t="shared" si="3"/>
        <v>U10 SL RacersU10 HT Rhinos</v>
      </c>
      <c r="C38" s="75" t="s">
        <v>852</v>
      </c>
      <c r="D38" s="30">
        <v>45052</v>
      </c>
      <c r="E38" s="108">
        <v>0.35416666666666669</v>
      </c>
      <c r="F38" s="6" t="s">
        <v>856</v>
      </c>
      <c r="G38" s="82" t="s">
        <v>75</v>
      </c>
      <c r="H38" s="78" t="str">
        <f t="shared" si="4"/>
        <v>SL</v>
      </c>
      <c r="I38" s="6" t="s">
        <v>1024</v>
      </c>
      <c r="J38" s="78" t="s">
        <v>849</v>
      </c>
      <c r="K38" s="78" t="str">
        <f t="shared" si="5"/>
        <v>HT</v>
      </c>
      <c r="L38" s="6" t="s">
        <v>1021</v>
      </c>
      <c r="M38" s="6"/>
      <c r="N38" s="6" t="s">
        <v>1167</v>
      </c>
      <c r="O38" s="6" t="s">
        <v>1153</v>
      </c>
    </row>
    <row r="39" spans="1:15" hidden="1" x14ac:dyDescent="0.3">
      <c r="A39" s="117">
        <v>343</v>
      </c>
      <c r="B39" s="75" t="str">
        <f t="shared" si="3"/>
        <v>U12 HT OriolesU12 RF Strikers</v>
      </c>
      <c r="C39" s="75" t="s">
        <v>852</v>
      </c>
      <c r="D39" s="30">
        <v>45031</v>
      </c>
      <c r="E39" s="108">
        <v>0.4375</v>
      </c>
      <c r="F39" s="6" t="s">
        <v>864</v>
      </c>
      <c r="G39" s="82" t="s">
        <v>63</v>
      </c>
      <c r="H39" s="78" t="str">
        <f t="shared" si="4"/>
        <v>HT</v>
      </c>
      <c r="I39" s="82" t="s">
        <v>921</v>
      </c>
      <c r="J39" s="78" t="s">
        <v>849</v>
      </c>
      <c r="K39" s="78" t="str">
        <f t="shared" si="5"/>
        <v>RF</v>
      </c>
      <c r="L39" s="82" t="s">
        <v>930</v>
      </c>
      <c r="M39" s="82"/>
      <c r="N39" s="6" t="s">
        <v>1167</v>
      </c>
      <c r="O39" s="82"/>
    </row>
    <row r="40" spans="1:15" hidden="1" x14ac:dyDescent="0.3">
      <c r="A40" s="117">
        <v>96</v>
      </c>
      <c r="B40" s="75" t="str">
        <f t="shared" si="3"/>
        <v>U10 KW TigersU10 HT Hornets</v>
      </c>
      <c r="C40" s="75" t="s">
        <v>852</v>
      </c>
      <c r="D40" s="30">
        <v>45052</v>
      </c>
      <c r="E40" s="108">
        <v>0.4375</v>
      </c>
      <c r="F40" s="6" t="s">
        <v>857</v>
      </c>
      <c r="G40" s="82" t="s">
        <v>75</v>
      </c>
      <c r="H40" s="78" t="str">
        <f t="shared" si="4"/>
        <v>KW</v>
      </c>
      <c r="I40" s="6" t="s">
        <v>1016</v>
      </c>
      <c r="J40" s="78" t="s">
        <v>849</v>
      </c>
      <c r="K40" s="78" t="str">
        <f t="shared" si="5"/>
        <v>HT</v>
      </c>
      <c r="L40" s="6" t="s">
        <v>1014</v>
      </c>
      <c r="M40" s="6"/>
      <c r="N40" s="6" t="s">
        <v>1167</v>
      </c>
      <c r="O40" s="6" t="s">
        <v>1028</v>
      </c>
    </row>
    <row r="41" spans="1:15" hidden="1" x14ac:dyDescent="0.3">
      <c r="A41" s="117">
        <v>125</v>
      </c>
      <c r="B41" s="75" t="str">
        <f t="shared" si="3"/>
        <v>U10 HT PhoenixU10 HT Wolves</v>
      </c>
      <c r="C41" s="75" t="s">
        <v>888</v>
      </c>
      <c r="D41" s="30">
        <v>45035</v>
      </c>
      <c r="E41" s="108">
        <v>0.72916666666666663</v>
      </c>
      <c r="F41" s="6" t="s">
        <v>856</v>
      </c>
      <c r="G41" s="82" t="s">
        <v>96</v>
      </c>
      <c r="H41" s="78" t="str">
        <f t="shared" si="4"/>
        <v>HT</v>
      </c>
      <c r="I41" s="78" t="s">
        <v>1193</v>
      </c>
      <c r="J41" s="78" t="s">
        <v>849</v>
      </c>
      <c r="K41" s="78" t="str">
        <f t="shared" si="5"/>
        <v>HT</v>
      </c>
      <c r="L41" s="78" t="s">
        <v>903</v>
      </c>
      <c r="M41" s="78"/>
      <c r="N41" s="6" t="s">
        <v>1167</v>
      </c>
      <c r="O41" s="82"/>
    </row>
    <row r="42" spans="1:15" hidden="1" x14ac:dyDescent="0.3">
      <c r="A42" s="117">
        <v>88</v>
      </c>
      <c r="B42" s="75" t="str">
        <f t="shared" si="3"/>
        <v>U14 JK Valkyries 2U14 HT Hurricanes</v>
      </c>
      <c r="C42" s="75" t="s">
        <v>888</v>
      </c>
      <c r="D42" s="30">
        <v>45049</v>
      </c>
      <c r="E42" s="108">
        <v>0.72916666666666663</v>
      </c>
      <c r="F42" s="6" t="s">
        <v>861</v>
      </c>
      <c r="G42" s="82" t="s">
        <v>46</v>
      </c>
      <c r="H42" s="78" t="str">
        <f t="shared" si="4"/>
        <v>JK</v>
      </c>
      <c r="I42" s="82" t="s">
        <v>965</v>
      </c>
      <c r="J42" s="78" t="s">
        <v>849</v>
      </c>
      <c r="K42" s="78" t="str">
        <f t="shared" si="5"/>
        <v>HT</v>
      </c>
      <c r="L42" s="82" t="s">
        <v>962</v>
      </c>
      <c r="M42" s="82"/>
      <c r="N42" s="6" t="s">
        <v>1167</v>
      </c>
      <c r="O42" s="82" t="s">
        <v>1138</v>
      </c>
    </row>
    <row r="43" spans="1:15" hidden="1" x14ac:dyDescent="0.3">
      <c r="A43" s="117">
        <v>40</v>
      </c>
      <c r="B43" s="75" t="str">
        <f t="shared" si="3"/>
        <v>U-7 HT StrykersU-7 HT Cheetahs</v>
      </c>
      <c r="C43" s="75" t="s">
        <v>852</v>
      </c>
      <c r="D43" s="30">
        <v>45031</v>
      </c>
      <c r="E43" s="108">
        <v>0.41666666666666669</v>
      </c>
      <c r="F43" s="6" t="s">
        <v>881</v>
      </c>
      <c r="G43" s="82" t="s">
        <v>107</v>
      </c>
      <c r="H43" s="78" t="str">
        <f t="shared" si="4"/>
        <v>HT</v>
      </c>
      <c r="I43" s="6" t="s">
        <v>1069</v>
      </c>
      <c r="J43" s="78" t="s">
        <v>849</v>
      </c>
      <c r="K43" s="78" t="str">
        <f t="shared" si="5"/>
        <v>HT</v>
      </c>
      <c r="L43" s="6" t="s">
        <v>1064</v>
      </c>
      <c r="M43" s="6"/>
      <c r="N43" s="6" t="s">
        <v>1167</v>
      </c>
      <c r="O43" s="6"/>
    </row>
    <row r="44" spans="1:15" hidden="1" x14ac:dyDescent="0.3">
      <c r="A44" s="117">
        <v>176</v>
      </c>
      <c r="B44" s="75" t="str">
        <f t="shared" si="3"/>
        <v>U-7 KW CyclonesU-7 JK Adrenaline</v>
      </c>
      <c r="C44" s="75" t="s">
        <v>852</v>
      </c>
      <c r="D44" s="30">
        <v>45031</v>
      </c>
      <c r="E44" s="108">
        <v>0.45833333333333331</v>
      </c>
      <c r="F44" s="6" t="s">
        <v>875</v>
      </c>
      <c r="G44" s="82" t="s">
        <v>107</v>
      </c>
      <c r="H44" s="78" t="str">
        <f t="shared" si="4"/>
        <v>KW</v>
      </c>
      <c r="I44" s="6" t="s">
        <v>1070</v>
      </c>
      <c r="J44" s="78" t="s">
        <v>849</v>
      </c>
      <c r="K44" s="78" t="str">
        <f t="shared" si="5"/>
        <v>JK</v>
      </c>
      <c r="L44" s="6" t="s">
        <v>1065</v>
      </c>
      <c r="M44" s="6"/>
      <c r="N44" s="6" t="s">
        <v>1167</v>
      </c>
      <c r="O44" s="6"/>
    </row>
    <row r="45" spans="1:15" x14ac:dyDescent="0.3">
      <c r="A45" s="117">
        <v>448</v>
      </c>
      <c r="B45" s="75" t="str">
        <f t="shared" si="3"/>
        <v>U10 WA WSC EdgeU10 SL Warriors</v>
      </c>
      <c r="C45" s="75" t="s">
        <v>852</v>
      </c>
      <c r="D45" s="30">
        <v>45038</v>
      </c>
      <c r="E45" s="108">
        <v>0.375</v>
      </c>
      <c r="F45" s="6" t="s">
        <v>853</v>
      </c>
      <c r="G45" s="82" t="s">
        <v>75</v>
      </c>
      <c r="H45" s="78" t="str">
        <f t="shared" si="4"/>
        <v>WA</v>
      </c>
      <c r="I45" s="6" t="s">
        <v>1165</v>
      </c>
      <c r="J45" s="78" t="s">
        <v>849</v>
      </c>
      <c r="K45" s="78" t="str">
        <f t="shared" si="5"/>
        <v>SL</v>
      </c>
      <c r="L45" s="6" t="s">
        <v>1023</v>
      </c>
      <c r="M45" s="6"/>
      <c r="N45" s="6" t="s">
        <v>1167</v>
      </c>
      <c r="O45" s="6" t="s">
        <v>1122</v>
      </c>
    </row>
    <row r="46" spans="1:15" x14ac:dyDescent="0.3">
      <c r="A46" s="117">
        <v>451</v>
      </c>
      <c r="B46" s="75" t="str">
        <f t="shared" si="3"/>
        <v>U10 JK SirensU10 SL Twist</v>
      </c>
      <c r="C46" s="75" t="s">
        <v>852</v>
      </c>
      <c r="D46" s="30">
        <v>45038</v>
      </c>
      <c r="E46" s="108">
        <v>0.5625</v>
      </c>
      <c r="F46" s="6" t="s">
        <v>865</v>
      </c>
      <c r="G46" s="82" t="s">
        <v>75</v>
      </c>
      <c r="H46" s="78" t="str">
        <f t="shared" si="4"/>
        <v>JK</v>
      </c>
      <c r="I46" s="6" t="s">
        <v>1020</v>
      </c>
      <c r="J46" s="78" t="s">
        <v>849</v>
      </c>
      <c r="K46" s="78" t="str">
        <f t="shared" si="5"/>
        <v>SL</v>
      </c>
      <c r="L46" s="6" t="s">
        <v>1013</v>
      </c>
      <c r="M46" s="6"/>
      <c r="N46" s="6" t="s">
        <v>1167</v>
      </c>
      <c r="O46" s="6"/>
    </row>
    <row r="47" spans="1:15" hidden="1" x14ac:dyDescent="0.3">
      <c r="A47" s="117">
        <v>12</v>
      </c>
      <c r="B47" s="75" t="str">
        <f t="shared" si="3"/>
        <v>U12 HU CyclonesU12 ER Hooligans</v>
      </c>
      <c r="C47" s="75" t="s">
        <v>852</v>
      </c>
      <c r="D47" s="30">
        <v>45038</v>
      </c>
      <c r="E47" s="108">
        <v>0.4375</v>
      </c>
      <c r="F47" s="75" t="s">
        <v>883</v>
      </c>
      <c r="G47" s="78" t="s">
        <v>52</v>
      </c>
      <c r="H47" s="78" t="str">
        <f t="shared" si="4"/>
        <v>HU</v>
      </c>
      <c r="I47" s="75" t="s">
        <v>1042</v>
      </c>
      <c r="J47" s="78" t="s">
        <v>849</v>
      </c>
      <c r="K47" s="78" t="str">
        <f t="shared" si="5"/>
        <v>ER</v>
      </c>
      <c r="L47" s="75" t="s">
        <v>1046</v>
      </c>
      <c r="M47" s="75"/>
      <c r="N47" s="6" t="s">
        <v>1167</v>
      </c>
      <c r="O47" s="6"/>
    </row>
    <row r="48" spans="1:15" x14ac:dyDescent="0.3">
      <c r="A48" s="117">
        <v>545</v>
      </c>
      <c r="B48" s="75" t="str">
        <f t="shared" si="3"/>
        <v>U10 SL TwistU10 SL Lightning</v>
      </c>
      <c r="C48" s="75" t="s">
        <v>890</v>
      </c>
      <c r="D48" s="30">
        <v>45043</v>
      </c>
      <c r="E48" s="108">
        <v>0.75</v>
      </c>
      <c r="F48" s="6" t="s">
        <v>865</v>
      </c>
      <c r="G48" s="82" t="s">
        <v>75</v>
      </c>
      <c r="H48" s="78" t="str">
        <f t="shared" si="4"/>
        <v>SL</v>
      </c>
      <c r="I48" s="6" t="s">
        <v>1013</v>
      </c>
      <c r="J48" s="78" t="s">
        <v>849</v>
      </c>
      <c r="K48" s="78" t="str">
        <f t="shared" si="5"/>
        <v>SL</v>
      </c>
      <c r="L48" s="6" t="s">
        <v>1019</v>
      </c>
      <c r="M48" s="6"/>
      <c r="N48" s="6" t="s">
        <v>1167</v>
      </c>
      <c r="O48" s="6" t="s">
        <v>1125</v>
      </c>
    </row>
    <row r="49" spans="1:15" hidden="1" x14ac:dyDescent="0.3">
      <c r="A49" s="117">
        <v>43</v>
      </c>
      <c r="B49" s="75" t="str">
        <f t="shared" si="3"/>
        <v>U-8 JK TarantulasU-8 HT Dragons</v>
      </c>
      <c r="C49" s="75" t="s">
        <v>852</v>
      </c>
      <c r="D49" s="30">
        <v>45031</v>
      </c>
      <c r="E49" s="108">
        <v>0.41666666666666669</v>
      </c>
      <c r="F49" s="6" t="s">
        <v>851</v>
      </c>
      <c r="G49" s="82" t="s">
        <v>142</v>
      </c>
      <c r="H49" s="78" t="str">
        <f t="shared" si="4"/>
        <v>JK</v>
      </c>
      <c r="I49" s="6" t="s">
        <v>994</v>
      </c>
      <c r="J49" s="78" t="s">
        <v>849</v>
      </c>
      <c r="K49" s="78" t="str">
        <f t="shared" si="5"/>
        <v>HT</v>
      </c>
      <c r="L49" s="6" t="s">
        <v>989</v>
      </c>
      <c r="M49" s="6"/>
      <c r="N49" s="6" t="s">
        <v>1167</v>
      </c>
      <c r="O49" s="6"/>
    </row>
    <row r="50" spans="1:15" hidden="1" x14ac:dyDescent="0.3">
      <c r="A50" s="117">
        <v>123</v>
      </c>
      <c r="B50" s="75" t="str">
        <f t="shared" si="3"/>
        <v>U10 KW PhoenixU10 HT Wolves</v>
      </c>
      <c r="C50" s="75" t="s">
        <v>852</v>
      </c>
      <c r="D50" s="30">
        <v>45066</v>
      </c>
      <c r="E50" s="108">
        <v>0.375</v>
      </c>
      <c r="F50" s="6" t="s">
        <v>856</v>
      </c>
      <c r="G50" s="82" t="s">
        <v>96</v>
      </c>
      <c r="H50" s="78" t="str">
        <f t="shared" si="4"/>
        <v>KW</v>
      </c>
      <c r="I50" s="78" t="s">
        <v>905</v>
      </c>
      <c r="J50" s="78" t="s">
        <v>849</v>
      </c>
      <c r="K50" s="78" t="str">
        <f t="shared" si="5"/>
        <v>HT</v>
      </c>
      <c r="L50" s="78" t="s">
        <v>903</v>
      </c>
      <c r="M50" s="78"/>
      <c r="N50" s="6" t="s">
        <v>1167</v>
      </c>
      <c r="O50" s="82" t="s">
        <v>934</v>
      </c>
    </row>
    <row r="51" spans="1:15" hidden="1" x14ac:dyDescent="0.3">
      <c r="A51" s="117">
        <v>144</v>
      </c>
      <c r="B51" s="75" t="str">
        <f t="shared" si="3"/>
        <v>U-7 HT OriolesU-7 HU Vipers</v>
      </c>
      <c r="C51" s="75" t="s">
        <v>852</v>
      </c>
      <c r="D51" s="30">
        <v>45031</v>
      </c>
      <c r="E51" s="108">
        <v>0.5</v>
      </c>
      <c r="F51" s="6" t="s">
        <v>874</v>
      </c>
      <c r="G51" s="82" t="s">
        <v>107</v>
      </c>
      <c r="H51" s="78" t="str">
        <f t="shared" si="4"/>
        <v>HT</v>
      </c>
      <c r="I51" s="6" t="s">
        <v>1080</v>
      </c>
      <c r="J51" s="78" t="s">
        <v>849</v>
      </c>
      <c r="K51" s="78" t="str">
        <f t="shared" si="5"/>
        <v>HU</v>
      </c>
      <c r="L51" s="6" t="s">
        <v>1075</v>
      </c>
      <c r="M51" s="6"/>
      <c r="N51" s="6" t="s">
        <v>1167</v>
      </c>
      <c r="O51" s="6"/>
    </row>
    <row r="52" spans="1:15" hidden="1" x14ac:dyDescent="0.3">
      <c r="A52" s="117">
        <v>177</v>
      </c>
      <c r="B52" s="75" t="str">
        <f t="shared" si="3"/>
        <v>U-8 RF RaptorsU-8 JK Galaxy</v>
      </c>
      <c r="C52" s="75" t="s">
        <v>852</v>
      </c>
      <c r="D52" s="30">
        <v>45031</v>
      </c>
      <c r="E52" s="108">
        <v>0.5</v>
      </c>
      <c r="F52" s="6" t="s">
        <v>875</v>
      </c>
      <c r="G52" s="82" t="s">
        <v>142</v>
      </c>
      <c r="H52" s="78" t="str">
        <f t="shared" si="4"/>
        <v>RF</v>
      </c>
      <c r="I52" s="6" t="s">
        <v>996</v>
      </c>
      <c r="J52" s="78" t="s">
        <v>849</v>
      </c>
      <c r="K52" s="78" t="str">
        <f t="shared" si="5"/>
        <v>JK</v>
      </c>
      <c r="L52" s="6" t="s">
        <v>990</v>
      </c>
      <c r="M52" s="6"/>
      <c r="N52" s="6" t="s">
        <v>1167</v>
      </c>
      <c r="O52" s="6" t="s">
        <v>1120</v>
      </c>
    </row>
    <row r="53" spans="1:15" hidden="1" x14ac:dyDescent="0.3">
      <c r="A53" s="117">
        <v>182</v>
      </c>
      <c r="B53" s="75" t="str">
        <f t="shared" si="3"/>
        <v>U12 BR Brownsville U12U12 JK Leopards</v>
      </c>
      <c r="C53" s="75" t="s">
        <v>852</v>
      </c>
      <c r="D53" s="30">
        <v>45031</v>
      </c>
      <c r="E53" s="108">
        <v>0.5</v>
      </c>
      <c r="F53" s="6" t="s">
        <v>889</v>
      </c>
      <c r="G53" s="82" t="s">
        <v>52</v>
      </c>
      <c r="H53" s="78" t="str">
        <f t="shared" si="4"/>
        <v>BR</v>
      </c>
      <c r="I53" s="6" t="s">
        <v>1038</v>
      </c>
      <c r="J53" s="78" t="s">
        <v>849</v>
      </c>
      <c r="K53" s="78" t="str">
        <f t="shared" si="5"/>
        <v>JK</v>
      </c>
      <c r="L53" s="6" t="s">
        <v>1035</v>
      </c>
      <c r="M53" s="6"/>
      <c r="N53" s="6" t="s">
        <v>1167</v>
      </c>
      <c r="O53" s="6"/>
    </row>
    <row r="54" spans="1:15" hidden="1" x14ac:dyDescent="0.3">
      <c r="A54" s="117">
        <v>265</v>
      </c>
      <c r="B54" s="75" t="str">
        <f t="shared" si="3"/>
        <v>U-7 RF CheetahsU-7 KW Twisters</v>
      </c>
      <c r="C54" s="75" t="s">
        <v>852</v>
      </c>
      <c r="D54" s="30">
        <v>45031</v>
      </c>
      <c r="E54" s="108">
        <v>0.5</v>
      </c>
      <c r="F54" s="6" t="s">
        <v>879</v>
      </c>
      <c r="G54" s="82" t="s">
        <v>107</v>
      </c>
      <c r="H54" s="78" t="str">
        <f t="shared" si="4"/>
        <v>RF</v>
      </c>
      <c r="I54" s="6" t="s">
        <v>1071</v>
      </c>
      <c r="J54" s="78" t="s">
        <v>849</v>
      </c>
      <c r="K54" s="78" t="str">
        <f t="shared" si="5"/>
        <v>KW</v>
      </c>
      <c r="L54" s="6" t="s">
        <v>1066</v>
      </c>
      <c r="M54" s="6"/>
      <c r="N54" s="6" t="s">
        <v>1167</v>
      </c>
      <c r="O54" s="6"/>
    </row>
    <row r="55" spans="1:15" hidden="1" x14ac:dyDescent="0.3">
      <c r="A55" s="117">
        <v>268</v>
      </c>
      <c r="B55" s="75" t="str">
        <f t="shared" si="3"/>
        <v>U-9 SL StrikersU-9 KW Sharks</v>
      </c>
      <c r="C55" s="75" t="s">
        <v>852</v>
      </c>
      <c r="D55" s="30">
        <v>45031</v>
      </c>
      <c r="E55" s="108">
        <v>0.5</v>
      </c>
      <c r="F55" s="6" t="s">
        <v>866</v>
      </c>
      <c r="G55" s="82" t="s">
        <v>19</v>
      </c>
      <c r="H55" s="78" t="str">
        <f t="shared" si="4"/>
        <v>SL</v>
      </c>
      <c r="I55" s="6" t="s">
        <v>1101</v>
      </c>
      <c r="J55" s="78" t="s">
        <v>849</v>
      </c>
      <c r="K55" s="78" t="str">
        <f t="shared" si="5"/>
        <v>KW</v>
      </c>
      <c r="L55" s="6" t="s">
        <v>1095</v>
      </c>
      <c r="M55" s="6"/>
      <c r="N55" s="6" t="s">
        <v>1167</v>
      </c>
      <c r="O55" s="82" t="s">
        <v>1130</v>
      </c>
    </row>
    <row r="56" spans="1:15" hidden="1" x14ac:dyDescent="0.3">
      <c r="A56" s="117">
        <v>339</v>
      </c>
      <c r="B56" s="75" t="str">
        <f t="shared" si="3"/>
        <v>U-9 RF RampageU-9 RF Red Foxes</v>
      </c>
      <c r="C56" s="75" t="s">
        <v>852</v>
      </c>
      <c r="D56" s="30">
        <v>45031</v>
      </c>
      <c r="E56" s="108">
        <v>0.5</v>
      </c>
      <c r="F56" s="6" t="s">
        <v>895</v>
      </c>
      <c r="G56" s="82" t="s">
        <v>19</v>
      </c>
      <c r="H56" s="78" t="str">
        <f t="shared" si="4"/>
        <v>RF</v>
      </c>
      <c r="I56" s="6" t="s">
        <v>1091</v>
      </c>
      <c r="J56" s="78" t="s">
        <v>849</v>
      </c>
      <c r="K56" s="78" t="str">
        <f t="shared" si="5"/>
        <v>RF</v>
      </c>
      <c r="L56" s="6" t="s">
        <v>1086</v>
      </c>
      <c r="M56" s="6"/>
      <c r="N56" s="6" t="s">
        <v>1167</v>
      </c>
      <c r="O56" s="6" t="s">
        <v>1127</v>
      </c>
    </row>
    <row r="57" spans="1:15" hidden="1" x14ac:dyDescent="0.3">
      <c r="A57" s="117">
        <v>344</v>
      </c>
      <c r="B57" s="75" t="str">
        <f t="shared" si="3"/>
        <v>U12 JU RageU12 RF Cyclones</v>
      </c>
      <c r="C57" s="75" t="s">
        <v>852</v>
      </c>
      <c r="D57" s="30">
        <v>45031</v>
      </c>
      <c r="E57" s="108">
        <v>0.5</v>
      </c>
      <c r="F57" s="6" t="s">
        <v>864</v>
      </c>
      <c r="G57" s="82" t="s">
        <v>52</v>
      </c>
      <c r="H57" s="78" t="str">
        <f t="shared" si="4"/>
        <v>JU</v>
      </c>
      <c r="I57" s="6" t="s">
        <v>1034</v>
      </c>
      <c r="J57" s="78" t="s">
        <v>849</v>
      </c>
      <c r="K57" s="78" t="str">
        <f t="shared" si="5"/>
        <v>RF</v>
      </c>
      <c r="L57" s="6" t="s">
        <v>1032</v>
      </c>
      <c r="M57" s="6"/>
      <c r="N57" s="6" t="s">
        <v>1167</v>
      </c>
      <c r="O57" s="6" t="s">
        <v>1053</v>
      </c>
    </row>
    <row r="58" spans="1:15" x14ac:dyDescent="0.3">
      <c r="A58" s="117">
        <v>464</v>
      </c>
      <c r="B58" s="75" t="str">
        <f t="shared" si="3"/>
        <v>U10 SL WarriorsU10 SL Racers</v>
      </c>
      <c r="C58" s="75" t="s">
        <v>852</v>
      </c>
      <c r="D58" s="30">
        <v>45045</v>
      </c>
      <c r="E58" s="108">
        <v>0.375</v>
      </c>
      <c r="F58" s="6" t="s">
        <v>853</v>
      </c>
      <c r="G58" s="82" t="s">
        <v>75</v>
      </c>
      <c r="H58" s="78" t="str">
        <f t="shared" si="4"/>
        <v>SL</v>
      </c>
      <c r="I58" s="6" t="s">
        <v>1023</v>
      </c>
      <c r="J58" s="78" t="s">
        <v>849</v>
      </c>
      <c r="K58" s="78" t="str">
        <f t="shared" si="5"/>
        <v>SL</v>
      </c>
      <c r="L58" s="6" t="s">
        <v>1024</v>
      </c>
      <c r="M58" s="6"/>
      <c r="N58" s="6" t="s">
        <v>1167</v>
      </c>
      <c r="O58" s="6" t="s">
        <v>1123</v>
      </c>
    </row>
    <row r="59" spans="1:15" x14ac:dyDescent="0.3">
      <c r="A59" s="117">
        <v>469</v>
      </c>
      <c r="B59" s="75" t="str">
        <f t="shared" si="3"/>
        <v>U10 RF TigersU10 SL Lightning</v>
      </c>
      <c r="C59" s="75" t="s">
        <v>852</v>
      </c>
      <c r="D59" s="30">
        <v>45045</v>
      </c>
      <c r="E59" s="108">
        <v>0.375</v>
      </c>
      <c r="F59" s="6" t="s">
        <v>865</v>
      </c>
      <c r="G59" s="82" t="s">
        <v>75</v>
      </c>
      <c r="H59" s="78" t="str">
        <f t="shared" si="4"/>
        <v>RF</v>
      </c>
      <c r="I59" s="6" t="s">
        <v>1015</v>
      </c>
      <c r="J59" s="78" t="s">
        <v>849</v>
      </c>
      <c r="K59" s="78" t="str">
        <f t="shared" si="5"/>
        <v>SL</v>
      </c>
      <c r="L59" s="6" t="s">
        <v>1019</v>
      </c>
      <c r="M59" s="6"/>
      <c r="N59" s="6" t="s">
        <v>1167</v>
      </c>
      <c r="O59" s="6" t="s">
        <v>1125</v>
      </c>
    </row>
    <row r="60" spans="1:15" x14ac:dyDescent="0.3">
      <c r="A60" s="117">
        <v>465</v>
      </c>
      <c r="B60" s="75" t="str">
        <f t="shared" si="3"/>
        <v>U10 HT HornetsU10 SL Twist</v>
      </c>
      <c r="C60" s="75" t="s">
        <v>852</v>
      </c>
      <c r="D60" s="30">
        <v>45045</v>
      </c>
      <c r="E60" s="108">
        <v>0.4375</v>
      </c>
      <c r="F60" s="6" t="s">
        <v>853</v>
      </c>
      <c r="G60" s="82" t="s">
        <v>75</v>
      </c>
      <c r="H60" s="78" t="str">
        <f t="shared" si="4"/>
        <v>HT</v>
      </c>
      <c r="I60" s="6" t="s">
        <v>1014</v>
      </c>
      <c r="J60" s="78" t="s">
        <v>849</v>
      </c>
      <c r="K60" s="78" t="str">
        <f t="shared" si="5"/>
        <v>SL</v>
      </c>
      <c r="L60" s="6" t="s">
        <v>1013</v>
      </c>
      <c r="M60" s="6"/>
      <c r="N60" s="6" t="s">
        <v>1167</v>
      </c>
      <c r="O60" s="6" t="s">
        <v>1028</v>
      </c>
    </row>
    <row r="61" spans="1:15" x14ac:dyDescent="0.3">
      <c r="A61" s="117">
        <v>488</v>
      </c>
      <c r="B61" s="75" t="str">
        <f t="shared" si="3"/>
        <v>U10 JU RageU10 SL Twist</v>
      </c>
      <c r="C61" s="75" t="s">
        <v>852</v>
      </c>
      <c r="D61" s="30">
        <v>45052</v>
      </c>
      <c r="E61" s="108">
        <v>0.5</v>
      </c>
      <c r="F61" s="6" t="s">
        <v>853</v>
      </c>
      <c r="G61" s="82" t="s">
        <v>75</v>
      </c>
      <c r="H61" s="78" t="str">
        <f t="shared" si="4"/>
        <v>JU</v>
      </c>
      <c r="I61" s="6" t="s">
        <v>1017</v>
      </c>
      <c r="J61" s="78" t="s">
        <v>849</v>
      </c>
      <c r="K61" s="78" t="str">
        <f t="shared" si="5"/>
        <v>SL</v>
      </c>
      <c r="L61" s="6" t="s">
        <v>1013</v>
      </c>
      <c r="M61" s="6"/>
      <c r="N61" s="6" t="s">
        <v>1167</v>
      </c>
      <c r="O61" s="6"/>
    </row>
    <row r="62" spans="1:15" hidden="1" x14ac:dyDescent="0.3">
      <c r="A62" s="117">
        <v>17</v>
      </c>
      <c r="B62" s="75" t="str">
        <f t="shared" si="3"/>
        <v>U12 SL WindU12 ER Hooligans</v>
      </c>
      <c r="C62" s="75" t="s">
        <v>885</v>
      </c>
      <c r="D62" s="30">
        <v>45041</v>
      </c>
      <c r="E62" s="108">
        <v>0.75</v>
      </c>
      <c r="F62" s="75" t="s">
        <v>883</v>
      </c>
      <c r="G62" s="82" t="s">
        <v>52</v>
      </c>
      <c r="H62" s="78" t="str">
        <f t="shared" si="4"/>
        <v>SL</v>
      </c>
      <c r="I62" s="6" t="s">
        <v>1044</v>
      </c>
      <c r="J62" s="78" t="s">
        <v>849</v>
      </c>
      <c r="K62" s="78" t="str">
        <f t="shared" si="5"/>
        <v>ER</v>
      </c>
      <c r="L62" s="6" t="s">
        <v>1046</v>
      </c>
      <c r="M62" s="6" t="s">
        <v>1189</v>
      </c>
      <c r="N62" s="6" t="s">
        <v>1167</v>
      </c>
      <c r="O62" s="6"/>
    </row>
    <row r="63" spans="1:15" x14ac:dyDescent="0.3">
      <c r="A63" s="117">
        <v>496</v>
      </c>
      <c r="B63" s="75" t="str">
        <f t="shared" si="3"/>
        <v>U10 HT RhinosU10 SL Warriors</v>
      </c>
      <c r="C63" s="75" t="s">
        <v>888</v>
      </c>
      <c r="D63" s="30">
        <v>45056</v>
      </c>
      <c r="E63" s="108">
        <v>0.75</v>
      </c>
      <c r="F63" s="6" t="s">
        <v>853</v>
      </c>
      <c r="G63" s="82" t="s">
        <v>75</v>
      </c>
      <c r="H63" s="78" t="str">
        <f t="shared" si="4"/>
        <v>HT</v>
      </c>
      <c r="I63" s="6" t="s">
        <v>1021</v>
      </c>
      <c r="J63" s="78" t="s">
        <v>849</v>
      </c>
      <c r="K63" s="78" t="str">
        <f t="shared" si="5"/>
        <v>SL</v>
      </c>
      <c r="L63" s="6" t="s">
        <v>1023</v>
      </c>
      <c r="M63" s="6"/>
      <c r="N63" s="6" t="s">
        <v>1167</v>
      </c>
      <c r="O63" s="6" t="s">
        <v>1144</v>
      </c>
    </row>
    <row r="64" spans="1:15" x14ac:dyDescent="0.3">
      <c r="A64" s="117">
        <v>498</v>
      </c>
      <c r="B64" s="75" t="str">
        <f t="shared" si="3"/>
        <v>U10 HU CobrasU10 SL Racers</v>
      </c>
      <c r="C64" s="75" t="s">
        <v>852</v>
      </c>
      <c r="D64" s="30">
        <v>45059</v>
      </c>
      <c r="E64" s="108">
        <v>0.375</v>
      </c>
      <c r="F64" s="6" t="s">
        <v>853</v>
      </c>
      <c r="G64" s="82" t="s">
        <v>75</v>
      </c>
      <c r="H64" s="78" t="str">
        <f t="shared" si="4"/>
        <v>HU</v>
      </c>
      <c r="I64" s="6" t="s">
        <v>1022</v>
      </c>
      <c r="J64" s="78" t="s">
        <v>849</v>
      </c>
      <c r="K64" s="78" t="str">
        <f t="shared" si="5"/>
        <v>SL</v>
      </c>
      <c r="L64" s="6" t="s">
        <v>1024</v>
      </c>
      <c r="M64" s="6"/>
      <c r="N64" s="6" t="s">
        <v>1167</v>
      </c>
      <c r="O64" s="6" t="s">
        <v>1054</v>
      </c>
    </row>
    <row r="65" spans="1:15" hidden="1" x14ac:dyDescent="0.3">
      <c r="A65" s="117">
        <v>41</v>
      </c>
      <c r="B65" s="75" t="str">
        <f t="shared" si="3"/>
        <v>U-8 KW RaysU-8 HT Dragons</v>
      </c>
      <c r="C65" s="123" t="s">
        <v>852</v>
      </c>
      <c r="D65" s="30">
        <v>45031</v>
      </c>
      <c r="E65" s="108">
        <v>0.45833333333333331</v>
      </c>
      <c r="F65" s="6" t="s">
        <v>851</v>
      </c>
      <c r="G65" s="82" t="s">
        <v>142</v>
      </c>
      <c r="H65" s="78" t="str">
        <f t="shared" si="4"/>
        <v>KW</v>
      </c>
      <c r="I65" s="6" t="s">
        <v>983</v>
      </c>
      <c r="J65" s="78" t="s">
        <v>849</v>
      </c>
      <c r="K65" s="78" t="str">
        <f t="shared" si="5"/>
        <v>HT</v>
      </c>
      <c r="L65" t="s">
        <v>989</v>
      </c>
      <c r="M65" s="6"/>
      <c r="N65" s="6" t="s">
        <v>1167</v>
      </c>
      <c r="O65" s="6"/>
    </row>
    <row r="66" spans="1:15" hidden="1" x14ac:dyDescent="0.3">
      <c r="A66" s="117">
        <v>108</v>
      </c>
      <c r="B66" s="75" t="str">
        <f t="shared" si="3"/>
        <v>U14 EW Random Lake U14GU14 HT Hurricanes</v>
      </c>
      <c r="C66" s="75" t="s">
        <v>852</v>
      </c>
      <c r="D66" s="30">
        <v>45052</v>
      </c>
      <c r="E66" s="108">
        <v>0.4375</v>
      </c>
      <c r="F66" s="6" t="s">
        <v>861</v>
      </c>
      <c r="G66" s="82" t="s">
        <v>46</v>
      </c>
      <c r="H66" s="78" t="str">
        <f t="shared" si="4"/>
        <v>EW</v>
      </c>
      <c r="I66" s="82" t="s">
        <v>960</v>
      </c>
      <c r="J66" s="78" t="s">
        <v>849</v>
      </c>
      <c r="K66" s="78" t="str">
        <f t="shared" si="5"/>
        <v>HT</v>
      </c>
      <c r="L66" s="82" t="s">
        <v>962</v>
      </c>
      <c r="M66" s="82"/>
      <c r="N66" s="6" t="s">
        <v>1167</v>
      </c>
      <c r="O66" s="82" t="s">
        <v>1139</v>
      </c>
    </row>
    <row r="67" spans="1:15" hidden="1" x14ac:dyDescent="0.3">
      <c r="A67" s="117">
        <v>341</v>
      </c>
      <c r="B67" s="75" t="str">
        <f t="shared" si="3"/>
        <v>U14 HU RenegadesU14 RF Kickers</v>
      </c>
      <c r="C67" s="75" t="s">
        <v>852</v>
      </c>
      <c r="D67" s="30">
        <v>45031</v>
      </c>
      <c r="E67" s="108">
        <v>0.5625</v>
      </c>
      <c r="F67" s="6" t="s">
        <v>897</v>
      </c>
      <c r="G67" s="82" t="s">
        <v>12</v>
      </c>
      <c r="H67" s="78" t="str">
        <f t="shared" si="4"/>
        <v>HU</v>
      </c>
      <c r="I67" s="82" t="s">
        <v>939</v>
      </c>
      <c r="J67" s="78" t="s">
        <v>849</v>
      </c>
      <c r="K67" s="78" t="str">
        <f t="shared" si="5"/>
        <v>RF</v>
      </c>
      <c r="L67" s="82" t="s">
        <v>950</v>
      </c>
      <c r="M67" s="82"/>
      <c r="N67" s="6" t="s">
        <v>1167</v>
      </c>
      <c r="O67" s="82"/>
    </row>
    <row r="68" spans="1:15" x14ac:dyDescent="0.3">
      <c r="A68" s="117">
        <v>501</v>
      </c>
      <c r="B68" s="75" t="str">
        <f t="shared" si="3"/>
        <v>U10 JK RocketsU10 SL Lightning</v>
      </c>
      <c r="C68" s="75" t="s">
        <v>852</v>
      </c>
      <c r="D68" s="30">
        <v>45059</v>
      </c>
      <c r="E68" s="108">
        <v>0.5</v>
      </c>
      <c r="F68" s="6" t="s">
        <v>865</v>
      </c>
      <c r="G68" s="82" t="s">
        <v>75</v>
      </c>
      <c r="H68" s="78" t="str">
        <f t="shared" si="4"/>
        <v>JK</v>
      </c>
      <c r="I68" s="6" t="s">
        <v>1018</v>
      </c>
      <c r="J68" s="78" t="s">
        <v>849</v>
      </c>
      <c r="K68" s="78" t="str">
        <f t="shared" si="5"/>
        <v>SL</v>
      </c>
      <c r="L68" s="6" t="s">
        <v>1019</v>
      </c>
      <c r="M68" s="6"/>
      <c r="N68" s="6" t="s">
        <v>1167</v>
      </c>
      <c r="O68" s="6" t="s">
        <v>1125</v>
      </c>
    </row>
    <row r="69" spans="1:15" hidden="1" x14ac:dyDescent="0.3">
      <c r="A69" s="117">
        <v>52</v>
      </c>
      <c r="B69" s="75" t="str">
        <f t="shared" si="3"/>
        <v>U10 HU ThunderU10 HT Hartford Soccer Club</v>
      </c>
      <c r="C69" s="75" t="s">
        <v>852</v>
      </c>
      <c r="D69" s="30">
        <v>45038</v>
      </c>
      <c r="E69" s="108">
        <v>0.375</v>
      </c>
      <c r="F69" s="6" t="s">
        <v>856</v>
      </c>
      <c r="G69" s="82" t="s">
        <v>96</v>
      </c>
      <c r="H69" s="78" t="str">
        <f t="shared" si="4"/>
        <v>HU</v>
      </c>
      <c r="I69" s="78" t="s">
        <v>904</v>
      </c>
      <c r="J69" s="78" t="s">
        <v>849</v>
      </c>
      <c r="K69" s="78" t="str">
        <f t="shared" si="5"/>
        <v>HT</v>
      </c>
      <c r="L69" s="78" t="s">
        <v>902</v>
      </c>
      <c r="M69" s="78"/>
      <c r="N69" s="6" t="s">
        <v>1167</v>
      </c>
      <c r="O69" s="82" t="s">
        <v>933</v>
      </c>
    </row>
    <row r="70" spans="1:15" hidden="1" x14ac:dyDescent="0.3">
      <c r="A70" s="117">
        <v>55</v>
      </c>
      <c r="B70" s="75" t="str">
        <f t="shared" si="3"/>
        <v>U10 WA WSC InfinityU10 HT Phoenix</v>
      </c>
      <c r="C70" s="75" t="s">
        <v>852</v>
      </c>
      <c r="D70" s="30">
        <v>45038</v>
      </c>
      <c r="E70" s="108">
        <v>0.5625</v>
      </c>
      <c r="F70" s="6" t="s">
        <v>856</v>
      </c>
      <c r="G70" s="82" t="s">
        <v>96</v>
      </c>
      <c r="H70" s="78" t="str">
        <f t="shared" si="4"/>
        <v>WA</v>
      </c>
      <c r="I70" s="78" t="s">
        <v>908</v>
      </c>
      <c r="J70" s="78" t="s">
        <v>849</v>
      </c>
      <c r="K70" s="78" t="str">
        <f t="shared" si="5"/>
        <v>HT</v>
      </c>
      <c r="L70" s="6" t="s">
        <v>1193</v>
      </c>
      <c r="M70" s="78"/>
      <c r="N70" s="6" t="s">
        <v>1167</v>
      </c>
      <c r="O70" s="82"/>
    </row>
    <row r="71" spans="1:15" hidden="1" x14ac:dyDescent="0.3">
      <c r="A71" s="117">
        <v>37</v>
      </c>
      <c r="B71" s="75" t="str">
        <f t="shared" si="3"/>
        <v>U-9 RF LightningU-9 HT SC Hartford</v>
      </c>
      <c r="C71" s="75" t="s">
        <v>852</v>
      </c>
      <c r="D71" s="30">
        <v>45031</v>
      </c>
      <c r="E71" s="108">
        <v>0.375</v>
      </c>
      <c r="F71" s="6" t="s">
        <v>856</v>
      </c>
      <c r="G71" s="82" t="s">
        <v>19</v>
      </c>
      <c r="H71" s="78" t="str">
        <f t="shared" si="4"/>
        <v>RF</v>
      </c>
      <c r="I71" s="6" t="s">
        <v>1099</v>
      </c>
      <c r="J71" s="78" t="s">
        <v>849</v>
      </c>
      <c r="K71" s="78" t="str">
        <f t="shared" si="5"/>
        <v>HT</v>
      </c>
      <c r="L71" s="29" t="s">
        <v>1094</v>
      </c>
      <c r="M71" s="6"/>
      <c r="N71" s="6" t="s">
        <v>1167</v>
      </c>
      <c r="O71" s="6"/>
    </row>
    <row r="72" spans="1:15" x14ac:dyDescent="0.3">
      <c r="A72" s="117">
        <v>519</v>
      </c>
      <c r="B72" s="75" t="str">
        <f t="shared" si="3"/>
        <v>U10 HT HornetsU10 SL Lightning</v>
      </c>
      <c r="C72" s="75" t="s">
        <v>852</v>
      </c>
      <c r="D72" s="30">
        <v>45066</v>
      </c>
      <c r="E72" s="108">
        <v>0.4375</v>
      </c>
      <c r="F72" s="121" t="s">
        <v>853</v>
      </c>
      <c r="G72" s="82" t="s">
        <v>75</v>
      </c>
      <c r="H72" s="78" t="str">
        <f t="shared" si="4"/>
        <v>HT</v>
      </c>
      <c r="I72" s="6" t="s">
        <v>1014</v>
      </c>
      <c r="J72" s="78" t="s">
        <v>849</v>
      </c>
      <c r="K72" s="78" t="str">
        <f t="shared" si="5"/>
        <v>SL</v>
      </c>
      <c r="L72" s="6" t="s">
        <v>1019</v>
      </c>
      <c r="M72" s="6"/>
      <c r="N72" s="6" t="s">
        <v>1167</v>
      </c>
      <c r="O72" s="6" t="s">
        <v>1126</v>
      </c>
    </row>
    <row r="73" spans="1:15" x14ac:dyDescent="0.3">
      <c r="A73" s="117">
        <v>524</v>
      </c>
      <c r="B73" s="75" t="str">
        <f t="shared" si="3"/>
        <v>U10 KW JaguarsU10 SL Racers</v>
      </c>
      <c r="C73" s="75" t="s">
        <v>852</v>
      </c>
      <c r="D73" s="30">
        <v>45066</v>
      </c>
      <c r="E73" s="108">
        <v>0.5</v>
      </c>
      <c r="F73" s="6" t="s">
        <v>865</v>
      </c>
      <c r="G73" s="82" t="s">
        <v>75</v>
      </c>
      <c r="H73" s="78" t="str">
        <f t="shared" si="4"/>
        <v>KW</v>
      </c>
      <c r="I73" s="6" t="s">
        <v>1025</v>
      </c>
      <c r="J73" s="78" t="s">
        <v>849</v>
      </c>
      <c r="K73" s="78" t="str">
        <f t="shared" si="5"/>
        <v>SL</v>
      </c>
      <c r="L73" s="6" t="s">
        <v>1024</v>
      </c>
      <c r="M73" s="6"/>
      <c r="N73" s="6" t="s">
        <v>1167</v>
      </c>
      <c r="O73" s="6" t="s">
        <v>1056</v>
      </c>
    </row>
    <row r="74" spans="1:15" x14ac:dyDescent="0.3">
      <c r="A74" s="117">
        <v>421</v>
      </c>
      <c r="B74" s="75" t="str">
        <f t="shared" si="3"/>
        <v>U10 KW PhoenixU10 SL Crush</v>
      </c>
      <c r="C74" s="75" t="s">
        <v>852</v>
      </c>
      <c r="D74" s="30">
        <v>45031</v>
      </c>
      <c r="E74" s="108">
        <v>0.375</v>
      </c>
      <c r="F74" s="75" t="s">
        <v>853</v>
      </c>
      <c r="G74" s="82" t="s">
        <v>96</v>
      </c>
      <c r="H74" s="78" t="str">
        <f t="shared" si="4"/>
        <v>KW</v>
      </c>
      <c r="I74" s="78" t="s">
        <v>905</v>
      </c>
      <c r="J74" s="78" t="s">
        <v>849</v>
      </c>
      <c r="K74" s="78" t="str">
        <f t="shared" si="5"/>
        <v>SL</v>
      </c>
      <c r="L74" s="78" t="s">
        <v>906</v>
      </c>
      <c r="M74" s="78"/>
      <c r="N74" s="6" t="s">
        <v>1167</v>
      </c>
      <c r="O74" s="82" t="s">
        <v>936</v>
      </c>
    </row>
    <row r="75" spans="1:15" x14ac:dyDescent="0.3">
      <c r="A75" s="117">
        <v>449</v>
      </c>
      <c r="B75" s="75" t="str">
        <f t="shared" si="3"/>
        <v>U10 KW PhoenixU10 SL Rockets</v>
      </c>
      <c r="C75" s="75" t="s">
        <v>852</v>
      </c>
      <c r="D75" s="30">
        <v>45038</v>
      </c>
      <c r="E75" s="108">
        <v>0.4375</v>
      </c>
      <c r="F75" s="6" t="s">
        <v>853</v>
      </c>
      <c r="G75" s="82" t="s">
        <v>96</v>
      </c>
      <c r="H75" s="78" t="str">
        <f t="shared" si="4"/>
        <v>KW</v>
      </c>
      <c r="I75" s="78" t="s">
        <v>905</v>
      </c>
      <c r="J75" s="78" t="s">
        <v>849</v>
      </c>
      <c r="K75" s="78" t="str">
        <f t="shared" si="5"/>
        <v>SL</v>
      </c>
      <c r="L75" s="78" t="s">
        <v>907</v>
      </c>
      <c r="M75" s="78"/>
      <c r="N75" s="6" t="s">
        <v>1167</v>
      </c>
      <c r="O75" s="82" t="s">
        <v>936</v>
      </c>
    </row>
    <row r="76" spans="1:15" hidden="1" x14ac:dyDescent="0.3">
      <c r="A76" s="117">
        <v>338</v>
      </c>
      <c r="B76" s="75" t="str">
        <f t="shared" si="3"/>
        <v>U12 RF CyclonesU12 RF Thunder</v>
      </c>
      <c r="C76" s="75" t="s">
        <v>1172</v>
      </c>
      <c r="D76" s="30">
        <v>45033</v>
      </c>
      <c r="E76" s="108">
        <v>0.72916666666666663</v>
      </c>
      <c r="F76" s="6" t="s">
        <v>862</v>
      </c>
      <c r="G76" s="82" t="s">
        <v>52</v>
      </c>
      <c r="H76" s="78" t="str">
        <f t="shared" si="4"/>
        <v>RF</v>
      </c>
      <c r="I76" s="6" t="s">
        <v>1032</v>
      </c>
      <c r="J76" s="78" t="s">
        <v>849</v>
      </c>
      <c r="K76" s="78" t="str">
        <f t="shared" si="5"/>
        <v>RF</v>
      </c>
      <c r="L76" s="6" t="s">
        <v>1036</v>
      </c>
      <c r="M76" s="6"/>
      <c r="N76" s="6" t="s">
        <v>1167</v>
      </c>
      <c r="O76" s="6"/>
    </row>
    <row r="77" spans="1:15" hidden="1" x14ac:dyDescent="0.3">
      <c r="A77" s="117">
        <v>125</v>
      </c>
      <c r="B77" s="75" t="str">
        <f t="shared" si="3"/>
        <v>U10 ER UnicornsU10 HT Hartford Soccer Club</v>
      </c>
      <c r="C77" s="75" t="s">
        <v>888</v>
      </c>
      <c r="D77" s="30">
        <v>45042</v>
      </c>
      <c r="E77" s="108">
        <v>0.72916666666666663</v>
      </c>
      <c r="F77" s="6" t="s">
        <v>856</v>
      </c>
      <c r="G77" s="82" t="s">
        <v>96</v>
      </c>
      <c r="H77" s="78" t="str">
        <f t="shared" si="4"/>
        <v>ER</v>
      </c>
      <c r="I77" s="78" t="s">
        <v>901</v>
      </c>
      <c r="J77" s="78" t="s">
        <v>849</v>
      </c>
      <c r="K77" s="78" t="str">
        <f t="shared" si="5"/>
        <v>HT</v>
      </c>
      <c r="L77" s="78" t="s">
        <v>902</v>
      </c>
      <c r="M77" s="78"/>
      <c r="N77" s="6" t="s">
        <v>1167</v>
      </c>
      <c r="O77" s="82"/>
    </row>
    <row r="78" spans="1:15" hidden="1" x14ac:dyDescent="0.3">
      <c r="A78" s="117">
        <v>49</v>
      </c>
      <c r="B78" s="75" t="str">
        <f t="shared" si="3"/>
        <v>U-7 HT OriolesU-7 HT Falcons</v>
      </c>
      <c r="C78" s="75" t="s">
        <v>888</v>
      </c>
      <c r="D78" s="30">
        <v>45035</v>
      </c>
      <c r="E78" s="108">
        <v>0.72916666666666663</v>
      </c>
      <c r="F78" s="6" t="s">
        <v>881</v>
      </c>
      <c r="G78" s="82" t="s">
        <v>107</v>
      </c>
      <c r="H78" s="78" t="str">
        <f t="shared" si="4"/>
        <v>HT</v>
      </c>
      <c r="I78" s="6" t="s">
        <v>1080</v>
      </c>
      <c r="J78" s="78" t="s">
        <v>849</v>
      </c>
      <c r="K78" s="78" t="str">
        <f t="shared" si="5"/>
        <v>HT</v>
      </c>
      <c r="L78" s="6" t="s">
        <v>1074</v>
      </c>
      <c r="M78" s="6"/>
      <c r="N78" s="6" t="s">
        <v>1167</v>
      </c>
      <c r="O78" s="6"/>
    </row>
    <row r="79" spans="1:15" hidden="1" x14ac:dyDescent="0.3">
      <c r="A79" s="117">
        <v>18</v>
      </c>
      <c r="B79" s="75" t="str">
        <f t="shared" si="3"/>
        <v>U12 SL PhoenixU12 ER Lucky Charms</v>
      </c>
      <c r="C79" s="75" t="s">
        <v>885</v>
      </c>
      <c r="D79" s="30">
        <v>45048</v>
      </c>
      <c r="E79" s="108">
        <v>0.75</v>
      </c>
      <c r="F79" s="75" t="s">
        <v>883</v>
      </c>
      <c r="G79" s="78" t="s">
        <v>52</v>
      </c>
      <c r="H79" s="78" t="str">
        <f t="shared" si="4"/>
        <v>SL</v>
      </c>
      <c r="I79" s="75" t="s">
        <v>1045</v>
      </c>
      <c r="J79" s="78" t="s">
        <v>849</v>
      </c>
      <c r="K79" s="78" t="str">
        <f t="shared" si="5"/>
        <v>ER</v>
      </c>
      <c r="L79" s="75" t="s">
        <v>1040</v>
      </c>
      <c r="M79" s="6" t="s">
        <v>1189</v>
      </c>
      <c r="N79" s="6" t="s">
        <v>1167</v>
      </c>
      <c r="O79" s="6"/>
    </row>
    <row r="80" spans="1:15" hidden="1" x14ac:dyDescent="0.3">
      <c r="A80" s="117">
        <v>248</v>
      </c>
      <c r="B80" s="75" t="str">
        <f t="shared" si="3"/>
        <v>U12 HT LightningU12 JU Rage</v>
      </c>
      <c r="C80" s="75" t="s">
        <v>888</v>
      </c>
      <c r="D80" s="30">
        <v>45035</v>
      </c>
      <c r="E80" s="108">
        <v>0.72916666666666663</v>
      </c>
      <c r="F80" s="6" t="s">
        <v>898</v>
      </c>
      <c r="G80" s="82" t="s">
        <v>52</v>
      </c>
      <c r="H80" s="78" t="str">
        <f t="shared" si="4"/>
        <v>HT</v>
      </c>
      <c r="I80" s="6" t="s">
        <v>1031</v>
      </c>
      <c r="J80" s="78" t="s">
        <v>849</v>
      </c>
      <c r="K80" s="78" t="str">
        <f t="shared" si="5"/>
        <v>JU</v>
      </c>
      <c r="L80" s="6" t="s">
        <v>1034</v>
      </c>
      <c r="M80" s="6"/>
      <c r="N80" s="6" t="s">
        <v>1167</v>
      </c>
      <c r="O80" s="6" t="s">
        <v>1146</v>
      </c>
    </row>
    <row r="81" spans="1:15" hidden="1" x14ac:dyDescent="0.3">
      <c r="A81" s="117">
        <v>186</v>
      </c>
      <c r="B81" s="75" t="str">
        <f t="shared" ref="B81:B144" si="6">I81&amp;L81</f>
        <v>U-8 HT BoltsU-8 JK Phantoms</v>
      </c>
      <c r="C81" s="75" t="s">
        <v>888</v>
      </c>
      <c r="D81" s="30">
        <v>45035</v>
      </c>
      <c r="E81" s="108">
        <v>0.73958333333333337</v>
      </c>
      <c r="F81" s="6" t="s">
        <v>878</v>
      </c>
      <c r="G81" s="82" t="s">
        <v>142</v>
      </c>
      <c r="H81" s="78" t="str">
        <f t="shared" ref="H81:H144" si="7">MID(I81,5,2)</f>
        <v>HT</v>
      </c>
      <c r="I81" s="6" t="s">
        <v>1109</v>
      </c>
      <c r="J81" s="78" t="s">
        <v>849</v>
      </c>
      <c r="K81" s="78" t="str">
        <f t="shared" ref="K81:K144" si="8">MID(L81,5,2)</f>
        <v>JK</v>
      </c>
      <c r="L81" s="6" t="s">
        <v>1103</v>
      </c>
      <c r="M81" s="6"/>
      <c r="N81" s="6" t="s">
        <v>1167</v>
      </c>
      <c r="O81" s="6"/>
    </row>
    <row r="82" spans="1:15" hidden="1" x14ac:dyDescent="0.3">
      <c r="A82" s="117">
        <v>77</v>
      </c>
      <c r="B82" s="75" t="str">
        <f t="shared" si="6"/>
        <v>U10 WA WSC InfinityU10 HT Hartford Soccer Club</v>
      </c>
      <c r="C82" s="75" t="s">
        <v>852</v>
      </c>
      <c r="D82" s="30">
        <v>45045</v>
      </c>
      <c r="E82" s="108">
        <v>0.4375</v>
      </c>
      <c r="F82" s="6" t="s">
        <v>856</v>
      </c>
      <c r="G82" s="82" t="s">
        <v>96</v>
      </c>
      <c r="H82" s="78" t="str">
        <f t="shared" si="7"/>
        <v>WA</v>
      </c>
      <c r="I82" s="78" t="s">
        <v>908</v>
      </c>
      <c r="J82" s="78" t="s">
        <v>849</v>
      </c>
      <c r="K82" s="78" t="str">
        <f t="shared" si="8"/>
        <v>HT</v>
      </c>
      <c r="L82" s="78" t="s">
        <v>902</v>
      </c>
      <c r="M82" s="78"/>
      <c r="N82" s="6" t="s">
        <v>1167</v>
      </c>
      <c r="O82" s="82"/>
    </row>
    <row r="83" spans="1:15" hidden="1" x14ac:dyDescent="0.3">
      <c r="A83" s="117">
        <v>110</v>
      </c>
      <c r="B83" s="75" t="str">
        <f t="shared" si="6"/>
        <v>U10 KW JaguarsU10 HT Cobras</v>
      </c>
      <c r="C83" s="75" t="s">
        <v>890</v>
      </c>
      <c r="D83" s="30">
        <v>45057</v>
      </c>
      <c r="E83" s="108">
        <v>0.72916666666666663</v>
      </c>
      <c r="F83" s="6" t="s">
        <v>856</v>
      </c>
      <c r="G83" s="82" t="s">
        <v>75</v>
      </c>
      <c r="H83" s="78" t="str">
        <f t="shared" si="7"/>
        <v>KW</v>
      </c>
      <c r="I83" s="6" t="s">
        <v>1025</v>
      </c>
      <c r="J83" s="78" t="s">
        <v>849</v>
      </c>
      <c r="K83" s="78" t="str">
        <f t="shared" si="8"/>
        <v>HT</v>
      </c>
      <c r="L83" s="6" t="s">
        <v>1026</v>
      </c>
      <c r="M83" s="6"/>
      <c r="N83" s="6" t="s">
        <v>1167</v>
      </c>
      <c r="O83" s="6" t="s">
        <v>1052</v>
      </c>
    </row>
    <row r="84" spans="1:15" hidden="1" x14ac:dyDescent="0.3">
      <c r="A84" s="117">
        <v>274</v>
      </c>
      <c r="B84" s="75" t="str">
        <f t="shared" si="6"/>
        <v>U14 SL RampageU14 KW Comets</v>
      </c>
      <c r="C84" s="75" t="s">
        <v>852</v>
      </c>
      <c r="D84" s="30">
        <v>45038</v>
      </c>
      <c r="E84" s="108">
        <v>0.33333333333333331</v>
      </c>
      <c r="F84" s="125" t="s">
        <v>860</v>
      </c>
      <c r="G84" s="82" t="s">
        <v>12</v>
      </c>
      <c r="H84" s="78" t="str">
        <f t="shared" si="7"/>
        <v>SL</v>
      </c>
      <c r="I84" s="82" t="s">
        <v>942</v>
      </c>
      <c r="J84" s="78" t="s">
        <v>849</v>
      </c>
      <c r="K84" s="78" t="str">
        <f t="shared" si="8"/>
        <v>KW</v>
      </c>
      <c r="L84" s="82" t="s">
        <v>941</v>
      </c>
      <c r="M84" s="82"/>
      <c r="N84" s="6" t="s">
        <v>1167</v>
      </c>
      <c r="O84" s="82" t="s">
        <v>958</v>
      </c>
    </row>
    <row r="85" spans="1:15" hidden="1" x14ac:dyDescent="0.3">
      <c r="A85" s="117">
        <v>22</v>
      </c>
      <c r="B85" s="75" t="str">
        <f t="shared" si="6"/>
        <v>U12 HU CyclonesU12 ER Lucky Charms</v>
      </c>
      <c r="C85" s="75" t="s">
        <v>852</v>
      </c>
      <c r="D85" s="30">
        <v>45052</v>
      </c>
      <c r="E85" s="108">
        <v>0.4375</v>
      </c>
      <c r="F85" s="75" t="s">
        <v>883</v>
      </c>
      <c r="G85" s="82" t="s">
        <v>52</v>
      </c>
      <c r="H85" s="78" t="str">
        <f t="shared" si="7"/>
        <v>HU</v>
      </c>
      <c r="I85" s="6" t="s">
        <v>1042</v>
      </c>
      <c r="J85" s="78" t="s">
        <v>849</v>
      </c>
      <c r="K85" s="78" t="str">
        <f t="shared" si="8"/>
        <v>ER</v>
      </c>
      <c r="L85" s="6" t="s">
        <v>1040</v>
      </c>
      <c r="M85" s="6"/>
      <c r="N85" s="6" t="s">
        <v>1167</v>
      </c>
      <c r="O85" s="6"/>
    </row>
    <row r="86" spans="1:15" hidden="1" x14ac:dyDescent="0.3">
      <c r="A86" s="117">
        <v>25</v>
      </c>
      <c r="B86" s="75" t="str">
        <f t="shared" si="6"/>
        <v>U12 RF NetBustersU12 ER Hooligans</v>
      </c>
      <c r="C86" s="75" t="s">
        <v>852</v>
      </c>
      <c r="D86" s="30">
        <v>45059</v>
      </c>
      <c r="E86" s="108">
        <v>0.375</v>
      </c>
      <c r="F86" s="75" t="s">
        <v>883</v>
      </c>
      <c r="G86" s="82" t="s">
        <v>52</v>
      </c>
      <c r="H86" s="78" t="str">
        <f t="shared" si="7"/>
        <v>RF</v>
      </c>
      <c r="I86" s="6" t="s">
        <v>1043</v>
      </c>
      <c r="J86" s="78" t="s">
        <v>849</v>
      </c>
      <c r="K86" s="78" t="str">
        <f t="shared" si="8"/>
        <v>ER</v>
      </c>
      <c r="L86" s="6" t="s">
        <v>1046</v>
      </c>
      <c r="M86" s="6"/>
      <c r="N86" s="6" t="s">
        <v>1167</v>
      </c>
      <c r="O86" s="6" t="s">
        <v>1120</v>
      </c>
    </row>
    <row r="87" spans="1:15" hidden="1" x14ac:dyDescent="0.3">
      <c r="A87" s="117">
        <v>1</v>
      </c>
      <c r="B87" s="75" t="str">
        <f t="shared" si="6"/>
        <v>U14 EW Random Lake U14U14 ER Wolfhounds</v>
      </c>
      <c r="C87" s="75" t="s">
        <v>852</v>
      </c>
      <c r="D87" s="30">
        <v>45031</v>
      </c>
      <c r="E87" s="108">
        <v>0.54166666666666663</v>
      </c>
      <c r="F87" s="6" t="s">
        <v>868</v>
      </c>
      <c r="G87" s="82" t="s">
        <v>12</v>
      </c>
      <c r="H87" s="78" t="str">
        <f t="shared" si="7"/>
        <v>EW</v>
      </c>
      <c r="I87" s="82" t="s">
        <v>952</v>
      </c>
      <c r="J87" s="78" t="s">
        <v>849</v>
      </c>
      <c r="K87" s="78" t="str">
        <f t="shared" si="8"/>
        <v>ER</v>
      </c>
      <c r="L87" s="82" t="s">
        <v>946</v>
      </c>
      <c r="M87" s="82"/>
      <c r="N87" s="6" t="s">
        <v>1167</v>
      </c>
      <c r="O87" s="78" t="s">
        <v>1183</v>
      </c>
    </row>
    <row r="88" spans="1:15" hidden="1" x14ac:dyDescent="0.3">
      <c r="A88" s="117">
        <v>19</v>
      </c>
      <c r="B88" s="75" t="str">
        <f t="shared" si="6"/>
        <v>U10 ER UnicornsU10 HT Wolves</v>
      </c>
      <c r="C88" s="6" t="s">
        <v>888</v>
      </c>
      <c r="D88" s="30">
        <v>45049</v>
      </c>
      <c r="E88" s="108">
        <v>0.72916666666666663</v>
      </c>
      <c r="F88" s="75" t="s">
        <v>856</v>
      </c>
      <c r="G88" s="82" t="s">
        <v>96</v>
      </c>
      <c r="H88" s="78" t="str">
        <f t="shared" si="7"/>
        <v>ER</v>
      </c>
      <c r="I88" s="78" t="s">
        <v>901</v>
      </c>
      <c r="J88" s="78" t="s">
        <v>849</v>
      </c>
      <c r="K88" s="78" t="str">
        <f t="shared" si="8"/>
        <v>HT</v>
      </c>
      <c r="L88" s="78" t="s">
        <v>903</v>
      </c>
      <c r="M88" s="78"/>
      <c r="N88" s="6" t="s">
        <v>1167</v>
      </c>
      <c r="O88" s="82" t="s">
        <v>917</v>
      </c>
    </row>
    <row r="89" spans="1:15" hidden="1" x14ac:dyDescent="0.3">
      <c r="A89" s="117">
        <v>56</v>
      </c>
      <c r="B89" s="75" t="str">
        <f t="shared" si="6"/>
        <v>U-9 SL StrikersU-9 HT SC Hartford</v>
      </c>
      <c r="C89" s="75" t="s">
        <v>852</v>
      </c>
      <c r="D89" s="30">
        <v>45038</v>
      </c>
      <c r="E89" s="108">
        <v>0.375</v>
      </c>
      <c r="F89" s="6" t="s">
        <v>857</v>
      </c>
      <c r="G89" s="82" t="s">
        <v>19</v>
      </c>
      <c r="H89" s="78" t="str">
        <f t="shared" si="7"/>
        <v>SL</v>
      </c>
      <c r="I89" s="6" t="s">
        <v>1101</v>
      </c>
      <c r="J89" s="78" t="s">
        <v>849</v>
      </c>
      <c r="K89" s="78" t="str">
        <f t="shared" si="8"/>
        <v>HT</v>
      </c>
      <c r="L89" s="29" t="s">
        <v>1094</v>
      </c>
      <c r="M89" s="6"/>
      <c r="N89" s="6" t="s">
        <v>1167</v>
      </c>
      <c r="O89" s="82" t="s">
        <v>1130</v>
      </c>
    </row>
    <row r="90" spans="1:15" hidden="1" x14ac:dyDescent="0.3">
      <c r="A90" s="117">
        <v>147</v>
      </c>
      <c r="B90" s="75" t="str">
        <f t="shared" si="6"/>
        <v>U14 JK WolvesU14 HU Renegades</v>
      </c>
      <c r="C90" s="75" t="s">
        <v>852</v>
      </c>
      <c r="D90" s="30">
        <v>45038</v>
      </c>
      <c r="E90" s="108">
        <v>0.375</v>
      </c>
      <c r="F90" s="6" t="s">
        <v>874</v>
      </c>
      <c r="G90" s="82" t="s">
        <v>12</v>
      </c>
      <c r="H90" s="78" t="str">
        <f t="shared" si="7"/>
        <v>JK</v>
      </c>
      <c r="I90" s="82" t="s">
        <v>940</v>
      </c>
      <c r="J90" s="78" t="s">
        <v>849</v>
      </c>
      <c r="K90" s="78" t="str">
        <f t="shared" si="8"/>
        <v>HU</v>
      </c>
      <c r="L90" s="82" t="s">
        <v>939</v>
      </c>
      <c r="M90" s="82"/>
      <c r="N90" s="6" t="s">
        <v>1167</v>
      </c>
      <c r="O90" s="82" t="s">
        <v>956</v>
      </c>
    </row>
    <row r="91" spans="1:15" hidden="1" x14ac:dyDescent="0.3">
      <c r="A91" s="117">
        <v>187</v>
      </c>
      <c r="B91" s="75" t="str">
        <f t="shared" si="6"/>
        <v>U-7 JU RageU-7 JK Power</v>
      </c>
      <c r="C91" s="75" t="s">
        <v>852</v>
      </c>
      <c r="D91" s="30">
        <v>45038</v>
      </c>
      <c r="E91" s="108">
        <v>0.375</v>
      </c>
      <c r="F91" s="6" t="s">
        <v>875</v>
      </c>
      <c r="G91" s="82" t="s">
        <v>107</v>
      </c>
      <c r="H91" s="78" t="str">
        <f t="shared" si="7"/>
        <v>JU</v>
      </c>
      <c r="I91" s="6" t="s">
        <v>1002</v>
      </c>
      <c r="J91" s="78" t="s">
        <v>849</v>
      </c>
      <c r="K91" s="78" t="str">
        <f t="shared" si="8"/>
        <v>JK</v>
      </c>
      <c r="L91" s="6" t="s">
        <v>998</v>
      </c>
      <c r="M91" s="6"/>
      <c r="N91" s="6" t="s">
        <v>1167</v>
      </c>
      <c r="O91" s="6" t="s">
        <v>1053</v>
      </c>
    </row>
    <row r="92" spans="1:15" hidden="1" x14ac:dyDescent="0.3">
      <c r="A92" s="117">
        <v>119</v>
      </c>
      <c r="B92" s="75" t="str">
        <f t="shared" si="6"/>
        <v>U10 JK SirensU10 HT Hornets</v>
      </c>
      <c r="C92" s="75" t="s">
        <v>885</v>
      </c>
      <c r="D92" s="30">
        <v>45062</v>
      </c>
      <c r="E92" s="108">
        <v>0.72916666666666663</v>
      </c>
      <c r="F92" s="6" t="s">
        <v>856</v>
      </c>
      <c r="G92" s="82" t="s">
        <v>75</v>
      </c>
      <c r="H92" s="78" t="str">
        <f t="shared" si="7"/>
        <v>JK</v>
      </c>
      <c r="I92" s="6" t="s">
        <v>1020</v>
      </c>
      <c r="J92" s="78" t="s">
        <v>849</v>
      </c>
      <c r="K92" s="78" t="str">
        <f t="shared" si="8"/>
        <v>HT</v>
      </c>
      <c r="L92" s="6" t="s">
        <v>1014</v>
      </c>
      <c r="M92" s="6"/>
      <c r="N92" s="6" t="s">
        <v>1167</v>
      </c>
      <c r="O92" s="6" t="s">
        <v>1028</v>
      </c>
    </row>
    <row r="93" spans="1:15" hidden="1" x14ac:dyDescent="0.3">
      <c r="A93" s="117">
        <v>345</v>
      </c>
      <c r="B93" s="75" t="str">
        <f t="shared" si="6"/>
        <v>U-7 SL ScorpionsU-7 RF Cheetahs</v>
      </c>
      <c r="C93" s="75" t="s">
        <v>852</v>
      </c>
      <c r="D93" s="30">
        <v>45038</v>
      </c>
      <c r="E93" s="108">
        <v>0.375</v>
      </c>
      <c r="F93" s="6" t="s">
        <v>871</v>
      </c>
      <c r="G93" s="82" t="s">
        <v>107</v>
      </c>
      <c r="H93" s="78" t="str">
        <f t="shared" si="7"/>
        <v>SL</v>
      </c>
      <c r="I93" s="6" t="s">
        <v>1067</v>
      </c>
      <c r="J93" s="78" t="s">
        <v>849</v>
      </c>
      <c r="K93" s="78" t="str">
        <f t="shared" si="8"/>
        <v>RF</v>
      </c>
      <c r="L93" s="6" t="s">
        <v>1071</v>
      </c>
      <c r="M93" s="6"/>
      <c r="N93" s="6" t="s">
        <v>1167</v>
      </c>
      <c r="O93" s="82" t="s">
        <v>932</v>
      </c>
    </row>
    <row r="94" spans="1:15" hidden="1" x14ac:dyDescent="0.3">
      <c r="A94" s="117">
        <v>349</v>
      </c>
      <c r="B94" s="75" t="str">
        <f t="shared" si="6"/>
        <v>U-8 SL LionsU-8 RF Hammerheads</v>
      </c>
      <c r="C94" s="75" t="s">
        <v>852</v>
      </c>
      <c r="D94" s="30">
        <v>45038</v>
      </c>
      <c r="E94" s="108">
        <v>0.375</v>
      </c>
      <c r="F94" s="6" t="s">
        <v>877</v>
      </c>
      <c r="G94" s="82" t="s">
        <v>142</v>
      </c>
      <c r="H94" s="78" t="str">
        <f t="shared" si="7"/>
        <v>SL</v>
      </c>
      <c r="I94" s="6" t="s">
        <v>988</v>
      </c>
      <c r="J94" s="78" t="s">
        <v>849</v>
      </c>
      <c r="K94" s="78" t="str">
        <f t="shared" si="8"/>
        <v>RF</v>
      </c>
      <c r="L94" s="6" t="s">
        <v>985</v>
      </c>
      <c r="M94" s="6"/>
      <c r="N94" s="6" t="s">
        <v>1167</v>
      </c>
      <c r="O94" s="6"/>
    </row>
    <row r="95" spans="1:15" hidden="1" x14ac:dyDescent="0.3">
      <c r="A95" s="117">
        <v>126</v>
      </c>
      <c r="B95" s="75" t="str">
        <f t="shared" si="6"/>
        <v>U10 HU CobrasU10 HT Cobras</v>
      </c>
      <c r="C95" s="75" t="s">
        <v>852</v>
      </c>
      <c r="D95" s="30">
        <v>45066</v>
      </c>
      <c r="E95" s="108">
        <v>0.375</v>
      </c>
      <c r="F95" s="6" t="s">
        <v>857</v>
      </c>
      <c r="G95" s="82" t="s">
        <v>75</v>
      </c>
      <c r="H95" s="78" t="str">
        <f t="shared" si="7"/>
        <v>HU</v>
      </c>
      <c r="I95" s="6" t="s">
        <v>1022</v>
      </c>
      <c r="J95" s="78" t="s">
        <v>849</v>
      </c>
      <c r="K95" s="78" t="str">
        <f t="shared" si="8"/>
        <v>HT</v>
      </c>
      <c r="L95" s="6" t="s">
        <v>1026</v>
      </c>
      <c r="M95" s="6"/>
      <c r="N95" s="6" t="s">
        <v>1167</v>
      </c>
      <c r="O95" s="6"/>
    </row>
    <row r="96" spans="1:15" hidden="1" x14ac:dyDescent="0.3">
      <c r="A96" s="117">
        <v>355</v>
      </c>
      <c r="B96" s="75" t="str">
        <f t="shared" si="6"/>
        <v>U12 SL WindU12 RF NetBusters</v>
      </c>
      <c r="C96" s="75" t="s">
        <v>852</v>
      </c>
      <c r="D96" s="30">
        <v>45038</v>
      </c>
      <c r="E96" s="108">
        <v>0.375</v>
      </c>
      <c r="F96" s="6" t="s">
        <v>864</v>
      </c>
      <c r="G96" s="78" t="s">
        <v>52</v>
      </c>
      <c r="H96" s="78" t="str">
        <f t="shared" si="7"/>
        <v>SL</v>
      </c>
      <c r="I96" s="75" t="s">
        <v>1044</v>
      </c>
      <c r="J96" s="78" t="s">
        <v>849</v>
      </c>
      <c r="K96" s="78" t="str">
        <f t="shared" si="8"/>
        <v>RF</v>
      </c>
      <c r="L96" s="75" t="s">
        <v>1043</v>
      </c>
      <c r="M96" s="75"/>
      <c r="N96" s="6" t="s">
        <v>1167</v>
      </c>
      <c r="O96" s="6" t="s">
        <v>1120</v>
      </c>
    </row>
    <row r="97" spans="1:15" hidden="1" x14ac:dyDescent="0.3">
      <c r="A97" s="117">
        <v>124</v>
      </c>
      <c r="B97" s="75" t="str">
        <f t="shared" si="6"/>
        <v>U10 WA WSC EdgeU10 HT Rhinos</v>
      </c>
      <c r="C97" s="75" t="s">
        <v>852</v>
      </c>
      <c r="D97" s="30">
        <v>45066</v>
      </c>
      <c r="E97" s="108">
        <v>0.4375</v>
      </c>
      <c r="F97" s="6" t="s">
        <v>856</v>
      </c>
      <c r="G97" s="82" t="s">
        <v>75</v>
      </c>
      <c r="H97" s="78" t="str">
        <f t="shared" si="7"/>
        <v>WA</v>
      </c>
      <c r="I97" s="6" t="s">
        <v>1165</v>
      </c>
      <c r="J97" s="78" t="s">
        <v>849</v>
      </c>
      <c r="K97" s="78" t="str">
        <f t="shared" si="8"/>
        <v>HT</v>
      </c>
      <c r="L97" s="6" t="s">
        <v>1021</v>
      </c>
      <c r="M97" s="6"/>
      <c r="N97" s="6" t="s">
        <v>1167</v>
      </c>
      <c r="O97" s="6" t="s">
        <v>1029</v>
      </c>
    </row>
    <row r="98" spans="1:15" x14ac:dyDescent="0.3">
      <c r="A98" s="117">
        <v>426</v>
      </c>
      <c r="B98" s="75" t="str">
        <f t="shared" si="6"/>
        <v>U10 ER UnicornsU10 SL Rockets</v>
      </c>
      <c r="C98" s="75" t="s">
        <v>852</v>
      </c>
      <c r="D98" s="30">
        <v>45031</v>
      </c>
      <c r="E98" s="108">
        <v>0.4375</v>
      </c>
      <c r="F98" s="6" t="s">
        <v>865</v>
      </c>
      <c r="G98" s="82" t="s">
        <v>96</v>
      </c>
      <c r="H98" s="78" t="str">
        <f t="shared" si="7"/>
        <v>ER</v>
      </c>
      <c r="I98" s="78" t="s">
        <v>901</v>
      </c>
      <c r="J98" s="78" t="s">
        <v>849</v>
      </c>
      <c r="K98" s="78" t="str">
        <f t="shared" si="8"/>
        <v>SL</v>
      </c>
      <c r="L98" s="78" t="s">
        <v>907</v>
      </c>
      <c r="M98" s="78"/>
      <c r="N98" s="6" t="s">
        <v>1167</v>
      </c>
      <c r="O98" s="82"/>
    </row>
    <row r="99" spans="1:15" x14ac:dyDescent="0.3">
      <c r="A99" s="117">
        <v>547</v>
      </c>
      <c r="B99" s="75" t="str">
        <f t="shared" si="6"/>
        <v>U10 HT WolvesU10 SL Crush</v>
      </c>
      <c r="C99" s="75" t="s">
        <v>888</v>
      </c>
      <c r="D99" s="30">
        <v>45042</v>
      </c>
      <c r="E99" s="108">
        <v>0.75</v>
      </c>
      <c r="F99" s="6" t="s">
        <v>865</v>
      </c>
      <c r="G99" s="82" t="s">
        <v>96</v>
      </c>
      <c r="H99" s="78" t="str">
        <f t="shared" si="7"/>
        <v>HT</v>
      </c>
      <c r="I99" s="78" t="s">
        <v>903</v>
      </c>
      <c r="J99" s="78" t="s">
        <v>849</v>
      </c>
      <c r="K99" s="78" t="str">
        <f t="shared" si="8"/>
        <v>SL</v>
      </c>
      <c r="L99" s="78" t="s">
        <v>906</v>
      </c>
      <c r="M99" s="78"/>
      <c r="N99" s="6" t="s">
        <v>1167</v>
      </c>
      <c r="O99" s="82"/>
    </row>
    <row r="100" spans="1:15" x14ac:dyDescent="0.3">
      <c r="A100" s="117">
        <v>467</v>
      </c>
      <c r="B100" s="75" t="str">
        <f t="shared" si="6"/>
        <v>U10 SL RocketsU10 SL Crush</v>
      </c>
      <c r="C100" s="75" t="s">
        <v>852</v>
      </c>
      <c r="D100" s="30">
        <v>45045</v>
      </c>
      <c r="E100" s="108">
        <v>0.5</v>
      </c>
      <c r="F100" s="75" t="s">
        <v>853</v>
      </c>
      <c r="G100" s="82" t="s">
        <v>96</v>
      </c>
      <c r="H100" s="78" t="str">
        <f t="shared" si="7"/>
        <v>SL</v>
      </c>
      <c r="I100" s="78" t="s">
        <v>907</v>
      </c>
      <c r="J100" s="78" t="s">
        <v>849</v>
      </c>
      <c r="K100" s="78" t="str">
        <f t="shared" si="8"/>
        <v>SL</v>
      </c>
      <c r="L100" s="78" t="s">
        <v>906</v>
      </c>
      <c r="M100" s="78"/>
      <c r="N100" s="6" t="s">
        <v>1167</v>
      </c>
      <c r="O100" s="82"/>
    </row>
    <row r="101" spans="1:15" hidden="1" x14ac:dyDescent="0.3">
      <c r="A101" s="117">
        <v>564</v>
      </c>
      <c r="B101" s="75" t="str">
        <f t="shared" si="6"/>
        <v>U-8 HT MustangsU-8 WB Fire</v>
      </c>
      <c r="C101" s="75" t="s">
        <v>852</v>
      </c>
      <c r="D101" s="30">
        <v>45038</v>
      </c>
      <c r="E101" s="108">
        <v>0.375</v>
      </c>
      <c r="F101" s="6" t="s">
        <v>869</v>
      </c>
      <c r="G101" s="82" t="s">
        <v>142</v>
      </c>
      <c r="H101" s="78" t="str">
        <f t="shared" si="7"/>
        <v>HT</v>
      </c>
      <c r="I101" s="6" t="s">
        <v>1112</v>
      </c>
      <c r="J101" s="78" t="s">
        <v>849</v>
      </c>
      <c r="K101" s="78" t="str">
        <f t="shared" si="8"/>
        <v>WB</v>
      </c>
      <c r="L101" s="6" t="s">
        <v>1105</v>
      </c>
      <c r="M101" s="6"/>
      <c r="N101" s="6" t="s">
        <v>1167</v>
      </c>
      <c r="O101" s="6"/>
    </row>
    <row r="102" spans="1:15" hidden="1" x14ac:dyDescent="0.3">
      <c r="A102" s="117">
        <v>565</v>
      </c>
      <c r="B102" s="75" t="str">
        <f t="shared" si="6"/>
        <v>U-8 KW StarsU-8 WB Sharks</v>
      </c>
      <c r="C102" s="75" t="s">
        <v>852</v>
      </c>
      <c r="D102" s="30">
        <v>45038</v>
      </c>
      <c r="E102" s="108">
        <v>0.375</v>
      </c>
      <c r="F102" s="6" t="s">
        <v>870</v>
      </c>
      <c r="G102" s="82" t="s">
        <v>142</v>
      </c>
      <c r="H102" s="78" t="str">
        <f t="shared" si="7"/>
        <v>KW</v>
      </c>
      <c r="I102" s="6" t="s">
        <v>1113</v>
      </c>
      <c r="J102" s="78" t="s">
        <v>849</v>
      </c>
      <c r="K102" s="78" t="str">
        <f t="shared" si="8"/>
        <v>WB</v>
      </c>
      <c r="L102" s="6" t="s">
        <v>1114</v>
      </c>
      <c r="M102" s="6"/>
      <c r="N102" s="6" t="s">
        <v>1167</v>
      </c>
      <c r="O102" s="6"/>
    </row>
    <row r="103" spans="1:15" hidden="1" x14ac:dyDescent="0.3">
      <c r="A103" s="117">
        <v>8</v>
      </c>
      <c r="B103" s="75" t="str">
        <f t="shared" si="6"/>
        <v>U14 EW Waubedonia U14U14 ER Wolfhounds</v>
      </c>
      <c r="C103" s="75" t="s">
        <v>852</v>
      </c>
      <c r="D103" s="30">
        <v>45038</v>
      </c>
      <c r="E103" s="108">
        <v>0.54166666666666663</v>
      </c>
      <c r="F103" s="6" t="s">
        <v>868</v>
      </c>
      <c r="G103" s="82" t="s">
        <v>12</v>
      </c>
      <c r="H103" s="78" t="str">
        <f t="shared" si="7"/>
        <v>EW</v>
      </c>
      <c r="I103" s="82" t="s">
        <v>938</v>
      </c>
      <c r="J103" s="78" t="s">
        <v>849</v>
      </c>
      <c r="K103" s="78" t="str">
        <f t="shared" si="8"/>
        <v>ER</v>
      </c>
      <c r="L103" s="82" t="s">
        <v>946</v>
      </c>
      <c r="M103" s="82"/>
      <c r="N103" s="6" t="s">
        <v>1167</v>
      </c>
      <c r="O103" s="78" t="s">
        <v>1183</v>
      </c>
    </row>
    <row r="104" spans="1:15" hidden="1" x14ac:dyDescent="0.3">
      <c r="A104" s="117">
        <v>188</v>
      </c>
      <c r="B104" s="75" t="str">
        <f t="shared" si="6"/>
        <v>U-8 WB StarsU-8 JK Black widows</v>
      </c>
      <c r="C104" s="75" t="s">
        <v>852</v>
      </c>
      <c r="D104" s="30">
        <v>45038</v>
      </c>
      <c r="E104" s="108">
        <v>0.41666666666666669</v>
      </c>
      <c r="F104" s="6" t="s">
        <v>875</v>
      </c>
      <c r="G104" s="82" t="s">
        <v>142</v>
      </c>
      <c r="H104" s="78" t="str">
        <f t="shared" si="7"/>
        <v>WB</v>
      </c>
      <c r="I104" s="6" t="s">
        <v>1108</v>
      </c>
      <c r="J104" s="78" t="s">
        <v>849</v>
      </c>
      <c r="K104" s="78" t="str">
        <f t="shared" si="8"/>
        <v>JK</v>
      </c>
      <c r="L104" s="6" t="s">
        <v>1106</v>
      </c>
      <c r="M104" s="6"/>
      <c r="N104" s="6" t="s">
        <v>1167</v>
      </c>
      <c r="O104" s="6"/>
    </row>
    <row r="105" spans="1:15" hidden="1" x14ac:dyDescent="0.3">
      <c r="A105" s="117">
        <v>190</v>
      </c>
      <c r="B105" s="75" t="str">
        <f t="shared" si="6"/>
        <v>U-7 ER EmeraldsU-7 JK Avengers</v>
      </c>
      <c r="C105" s="75" t="s">
        <v>852</v>
      </c>
      <c r="D105" s="30">
        <v>45038</v>
      </c>
      <c r="E105" s="108">
        <v>0.41666666666666669</v>
      </c>
      <c r="F105" s="6" t="s">
        <v>878</v>
      </c>
      <c r="G105" s="82" t="s">
        <v>107</v>
      </c>
      <c r="H105" s="78" t="str">
        <f t="shared" si="7"/>
        <v>ER</v>
      </c>
      <c r="I105" s="6" t="s">
        <v>1077</v>
      </c>
      <c r="J105" s="78" t="s">
        <v>849</v>
      </c>
      <c r="K105" s="78" t="str">
        <f t="shared" si="8"/>
        <v>JK</v>
      </c>
      <c r="L105" s="6" t="s">
        <v>1081</v>
      </c>
      <c r="M105" s="6"/>
      <c r="N105" s="6" t="s">
        <v>1167</v>
      </c>
      <c r="O105" s="6"/>
    </row>
    <row r="106" spans="1:15" hidden="1" x14ac:dyDescent="0.3">
      <c r="A106" s="117">
        <v>249</v>
      </c>
      <c r="B106" s="75" t="str">
        <f t="shared" si="6"/>
        <v>U-8 KW RaysU-8 JU Rage</v>
      </c>
      <c r="C106" s="75" t="s">
        <v>852</v>
      </c>
      <c r="D106" s="30">
        <v>45038</v>
      </c>
      <c r="E106" s="108">
        <v>0.41666666666666669</v>
      </c>
      <c r="F106" s="6" t="s">
        <v>887</v>
      </c>
      <c r="G106" s="82" t="s">
        <v>142</v>
      </c>
      <c r="H106" s="78" t="str">
        <f t="shared" si="7"/>
        <v>KW</v>
      </c>
      <c r="I106" s="6" t="s">
        <v>983</v>
      </c>
      <c r="J106" s="78" t="s">
        <v>849</v>
      </c>
      <c r="K106" s="78" t="str">
        <f t="shared" si="8"/>
        <v>JU</v>
      </c>
      <c r="L106" s="6" t="s">
        <v>982</v>
      </c>
      <c r="M106" s="6"/>
      <c r="N106" s="6" t="s">
        <v>1167</v>
      </c>
      <c r="O106" s="6"/>
    </row>
    <row r="107" spans="1:15" hidden="1" x14ac:dyDescent="0.3">
      <c r="A107" s="117">
        <v>346</v>
      </c>
      <c r="B107" s="75" t="str">
        <f t="shared" si="6"/>
        <v>U-8 KW GalaxyU-8 RF Tornados</v>
      </c>
      <c r="C107" s="75" t="s">
        <v>852</v>
      </c>
      <c r="D107" s="30">
        <v>45038</v>
      </c>
      <c r="E107" s="108">
        <v>0.41666666666666669</v>
      </c>
      <c r="F107" s="6" t="s">
        <v>871</v>
      </c>
      <c r="G107" s="82" t="s">
        <v>142</v>
      </c>
      <c r="H107" s="78" t="str">
        <f t="shared" si="7"/>
        <v>KW</v>
      </c>
      <c r="I107" s="82" t="s">
        <v>973</v>
      </c>
      <c r="J107" s="78" t="s">
        <v>849</v>
      </c>
      <c r="K107" s="78" t="str">
        <f t="shared" si="8"/>
        <v>RF</v>
      </c>
      <c r="L107" s="82" t="s">
        <v>975</v>
      </c>
      <c r="M107" s="82"/>
      <c r="N107" s="6" t="s">
        <v>1167</v>
      </c>
      <c r="O107" s="82"/>
    </row>
    <row r="108" spans="1:15" hidden="1" x14ac:dyDescent="0.3">
      <c r="A108" s="117">
        <v>350</v>
      </c>
      <c r="B108" s="75" t="str">
        <f t="shared" si="6"/>
        <v>U-8 SL LiverpoolU-8 RF Storm</v>
      </c>
      <c r="C108" s="75" t="s">
        <v>852</v>
      </c>
      <c r="D108" s="30">
        <v>45038</v>
      </c>
      <c r="E108" s="108">
        <v>0.41666666666666669</v>
      </c>
      <c r="F108" s="6" t="s">
        <v>877</v>
      </c>
      <c r="G108" s="82" t="s">
        <v>142</v>
      </c>
      <c r="H108" s="78" t="str">
        <f t="shared" si="7"/>
        <v>SL</v>
      </c>
      <c r="I108" s="6" t="s">
        <v>995</v>
      </c>
      <c r="J108" s="78" t="s">
        <v>849</v>
      </c>
      <c r="K108" s="78" t="str">
        <f t="shared" si="8"/>
        <v>RF</v>
      </c>
      <c r="L108" s="6" t="s">
        <v>993</v>
      </c>
      <c r="M108" s="6"/>
      <c r="N108" s="6" t="s">
        <v>1167</v>
      </c>
      <c r="O108" s="6"/>
    </row>
    <row r="109" spans="1:15" x14ac:dyDescent="0.3">
      <c r="A109" s="117">
        <v>542</v>
      </c>
      <c r="B109" s="75" t="str">
        <f t="shared" si="6"/>
        <v>U10 HU ThunderU10 SL Rockets</v>
      </c>
      <c r="C109" s="75" t="s">
        <v>1174</v>
      </c>
      <c r="D109" s="30">
        <v>45051</v>
      </c>
      <c r="E109" s="108">
        <v>0.75</v>
      </c>
      <c r="F109" s="6" t="s">
        <v>853</v>
      </c>
      <c r="G109" s="82" t="s">
        <v>96</v>
      </c>
      <c r="H109" s="78" t="str">
        <f t="shared" si="7"/>
        <v>HU</v>
      </c>
      <c r="I109" s="78" t="s">
        <v>904</v>
      </c>
      <c r="J109" s="78" t="s">
        <v>849</v>
      </c>
      <c r="K109" s="78" t="str">
        <f t="shared" si="8"/>
        <v>SL</v>
      </c>
      <c r="L109" s="78" t="s">
        <v>907</v>
      </c>
      <c r="M109" s="78"/>
      <c r="N109" s="6" t="s">
        <v>1167</v>
      </c>
      <c r="O109" s="82" t="s">
        <v>855</v>
      </c>
    </row>
    <row r="110" spans="1:15" x14ac:dyDescent="0.3">
      <c r="A110" s="117">
        <v>500</v>
      </c>
      <c r="B110" s="75" t="str">
        <f t="shared" si="6"/>
        <v>U10 WA WSC InfinityU10 SL Crush</v>
      </c>
      <c r="C110" s="75" t="s">
        <v>852</v>
      </c>
      <c r="D110" s="30">
        <v>45059</v>
      </c>
      <c r="E110" s="108">
        <v>0.5625</v>
      </c>
      <c r="F110" s="75" t="s">
        <v>853</v>
      </c>
      <c r="G110" s="82" t="s">
        <v>96</v>
      </c>
      <c r="H110" s="78" t="str">
        <f t="shared" si="7"/>
        <v>WA</v>
      </c>
      <c r="I110" s="78" t="s">
        <v>908</v>
      </c>
      <c r="J110" s="78" t="s">
        <v>849</v>
      </c>
      <c r="K110" s="78" t="str">
        <f t="shared" si="8"/>
        <v>SL</v>
      </c>
      <c r="L110" s="78" t="s">
        <v>906</v>
      </c>
      <c r="M110" s="78"/>
      <c r="N110" s="6" t="s">
        <v>1167</v>
      </c>
      <c r="O110" s="82"/>
    </row>
    <row r="111" spans="1:15" hidden="1" x14ac:dyDescent="0.3">
      <c r="A111" s="117">
        <v>563</v>
      </c>
      <c r="B111" s="75" t="str">
        <f t="shared" si="6"/>
        <v>U-7 HT CheetahsU-7 WB Thunder</v>
      </c>
      <c r="C111" s="75" t="s">
        <v>852</v>
      </c>
      <c r="D111" s="30">
        <v>45038</v>
      </c>
      <c r="E111" s="108">
        <v>0.41666666666666669</v>
      </c>
      <c r="F111" s="6" t="s">
        <v>869</v>
      </c>
      <c r="G111" s="82" t="s">
        <v>107</v>
      </c>
      <c r="H111" s="78" t="str">
        <f t="shared" si="7"/>
        <v>HT</v>
      </c>
      <c r="I111" s="6" t="s">
        <v>1064</v>
      </c>
      <c r="J111" s="78" t="s">
        <v>849</v>
      </c>
      <c r="K111" s="78" t="str">
        <f t="shared" si="8"/>
        <v>WB</v>
      </c>
      <c r="L111" s="6" t="s">
        <v>1073</v>
      </c>
      <c r="M111" s="6"/>
      <c r="N111" s="6" t="s">
        <v>1167</v>
      </c>
      <c r="O111" s="6"/>
    </row>
    <row r="112" spans="1:15" hidden="1" x14ac:dyDescent="0.3">
      <c r="A112" s="117">
        <v>31</v>
      </c>
      <c r="B112" s="75" t="str">
        <f t="shared" si="6"/>
        <v>U14 JK WolvesU14 ER Wolfhounds</v>
      </c>
      <c r="C112" s="75" t="s">
        <v>852</v>
      </c>
      <c r="D112" s="30">
        <v>45073</v>
      </c>
      <c r="E112" s="108">
        <v>0.54166666666666663</v>
      </c>
      <c r="F112" s="6" t="s">
        <v>868</v>
      </c>
      <c r="G112" s="82" t="s">
        <v>12</v>
      </c>
      <c r="H112" s="78" t="str">
        <f t="shared" si="7"/>
        <v>JK</v>
      </c>
      <c r="I112" s="82" t="s">
        <v>940</v>
      </c>
      <c r="J112" s="78" t="s">
        <v>849</v>
      </c>
      <c r="K112" s="78" t="str">
        <f t="shared" si="8"/>
        <v>ER</v>
      </c>
      <c r="L112" s="82" t="s">
        <v>946</v>
      </c>
      <c r="M112" s="82"/>
      <c r="N112" s="6" t="s">
        <v>1167</v>
      </c>
      <c r="O112" s="82" t="s">
        <v>956</v>
      </c>
    </row>
    <row r="113" spans="1:15" hidden="1" x14ac:dyDescent="0.3">
      <c r="A113" s="117">
        <v>134</v>
      </c>
      <c r="B113" s="75" t="str">
        <f t="shared" si="6"/>
        <v>U10 HT RhinosU10 HT Cobras</v>
      </c>
      <c r="C113" s="75" t="s">
        <v>888</v>
      </c>
      <c r="D113" s="30">
        <v>45070</v>
      </c>
      <c r="E113" s="108">
        <v>0.72916666666666663</v>
      </c>
      <c r="F113" s="6" t="s">
        <v>856</v>
      </c>
      <c r="G113" s="82" t="s">
        <v>75</v>
      </c>
      <c r="H113" s="78" t="str">
        <f t="shared" si="7"/>
        <v>HT</v>
      </c>
      <c r="I113" s="6" t="s">
        <v>1021</v>
      </c>
      <c r="J113" s="78" t="s">
        <v>849</v>
      </c>
      <c r="K113" s="78" t="str">
        <f t="shared" si="8"/>
        <v>HT</v>
      </c>
      <c r="L113" s="6" t="s">
        <v>1026</v>
      </c>
      <c r="M113" s="6"/>
      <c r="N113" s="6" t="s">
        <v>1167</v>
      </c>
      <c r="O113" s="6" t="s">
        <v>1029</v>
      </c>
    </row>
    <row r="114" spans="1:15" hidden="1" x14ac:dyDescent="0.3">
      <c r="A114" s="117">
        <v>51</v>
      </c>
      <c r="B114" s="75" t="str">
        <f t="shared" si="6"/>
        <v>U12 KW StormU12 HT Blaze</v>
      </c>
      <c r="C114" s="75" t="s">
        <v>890</v>
      </c>
      <c r="D114" s="30">
        <v>45036</v>
      </c>
      <c r="E114" s="108">
        <v>0.72916666666666663</v>
      </c>
      <c r="F114" s="6" t="s">
        <v>863</v>
      </c>
      <c r="G114" s="82" t="s">
        <v>63</v>
      </c>
      <c r="H114" s="78" t="str">
        <f t="shared" si="7"/>
        <v>KW</v>
      </c>
      <c r="I114" s="82" t="s">
        <v>923</v>
      </c>
      <c r="J114" s="78" t="s">
        <v>849</v>
      </c>
      <c r="K114" s="78" t="str">
        <f t="shared" si="8"/>
        <v>HT</v>
      </c>
      <c r="L114" s="82" t="s">
        <v>920</v>
      </c>
      <c r="M114" s="82"/>
      <c r="N114" s="6" t="s">
        <v>1167</v>
      </c>
      <c r="O114" s="82" t="s">
        <v>926</v>
      </c>
    </row>
    <row r="115" spans="1:15" hidden="1" x14ac:dyDescent="0.3">
      <c r="A115" s="117">
        <v>69</v>
      </c>
      <c r="B115" s="75" t="str">
        <f t="shared" si="6"/>
        <v>U14 JK Valkyries 1U14 HT Thunder</v>
      </c>
      <c r="C115" s="75" t="s">
        <v>852</v>
      </c>
      <c r="D115" s="30">
        <v>45038</v>
      </c>
      <c r="E115" s="108">
        <v>0.4375</v>
      </c>
      <c r="F115" s="6" t="s">
        <v>861</v>
      </c>
      <c r="G115" s="82" t="s">
        <v>46</v>
      </c>
      <c r="H115" s="78" t="str">
        <f t="shared" si="7"/>
        <v>JK</v>
      </c>
      <c r="I115" s="6" t="s">
        <v>964</v>
      </c>
      <c r="J115" s="78" t="s">
        <v>849</v>
      </c>
      <c r="K115" s="78" t="str">
        <f t="shared" si="8"/>
        <v>HT</v>
      </c>
      <c r="L115" s="82" t="s">
        <v>963</v>
      </c>
      <c r="M115" s="82"/>
      <c r="N115" s="6" t="s">
        <v>1167</v>
      </c>
      <c r="O115" s="82" t="s">
        <v>1145</v>
      </c>
    </row>
    <row r="116" spans="1:15" hidden="1" x14ac:dyDescent="0.3">
      <c r="A116" s="117">
        <v>193</v>
      </c>
      <c r="B116" s="75" t="str">
        <f t="shared" si="6"/>
        <v>U12 BR Brownsville U12U12 JK Panthers</v>
      </c>
      <c r="C116" s="75" t="s">
        <v>852</v>
      </c>
      <c r="D116" s="30">
        <v>45038</v>
      </c>
      <c r="E116" s="108">
        <v>0.4375</v>
      </c>
      <c r="F116" s="6" t="s">
        <v>889</v>
      </c>
      <c r="G116" s="82" t="s">
        <v>52</v>
      </c>
      <c r="H116" s="78" t="str">
        <f t="shared" si="7"/>
        <v>BR</v>
      </c>
      <c r="I116" s="6" t="s">
        <v>1038</v>
      </c>
      <c r="J116" s="78" t="s">
        <v>849</v>
      </c>
      <c r="K116" s="78" t="str">
        <f t="shared" si="8"/>
        <v>JK</v>
      </c>
      <c r="L116" s="6" t="s">
        <v>1037</v>
      </c>
      <c r="M116" s="6"/>
      <c r="N116" s="6" t="s">
        <v>1167</v>
      </c>
      <c r="O116" s="6"/>
    </row>
    <row r="117" spans="1:15" hidden="1" x14ac:dyDescent="0.3">
      <c r="A117" s="117">
        <v>252</v>
      </c>
      <c r="B117" s="75" t="str">
        <f t="shared" si="6"/>
        <v>U-9 SL BobcatsU-9 JU Rage</v>
      </c>
      <c r="C117" s="75" t="s">
        <v>852</v>
      </c>
      <c r="D117" s="30">
        <v>45038</v>
      </c>
      <c r="E117" s="108">
        <v>0.4375</v>
      </c>
      <c r="F117" s="6" t="s">
        <v>884</v>
      </c>
      <c r="G117" s="82" t="s">
        <v>19</v>
      </c>
      <c r="H117" s="78" t="str">
        <f t="shared" si="7"/>
        <v>SL</v>
      </c>
      <c r="I117" s="6" t="s">
        <v>1088</v>
      </c>
      <c r="J117" s="78" t="s">
        <v>849</v>
      </c>
      <c r="K117" s="78" t="str">
        <f t="shared" si="8"/>
        <v>JU</v>
      </c>
      <c r="L117" s="6" t="s">
        <v>1092</v>
      </c>
      <c r="M117" s="6"/>
      <c r="N117" s="6" t="s">
        <v>1167</v>
      </c>
      <c r="O117" s="6"/>
    </row>
    <row r="118" spans="1:15" hidden="1" x14ac:dyDescent="0.3">
      <c r="A118" s="117">
        <v>271</v>
      </c>
      <c r="B118" s="75" t="str">
        <f t="shared" si="6"/>
        <v>U-9 ER CyclonesU-9 KW Stingrays</v>
      </c>
      <c r="C118" s="75" t="s">
        <v>852</v>
      </c>
      <c r="D118" s="30">
        <v>45038</v>
      </c>
      <c r="E118" s="108">
        <v>0.4375</v>
      </c>
      <c r="F118" s="6" t="s">
        <v>866</v>
      </c>
      <c r="G118" s="82" t="s">
        <v>19</v>
      </c>
      <c r="H118" s="78" t="str">
        <f t="shared" si="7"/>
        <v>ER</v>
      </c>
      <c r="I118" s="6" t="s">
        <v>1096</v>
      </c>
      <c r="J118" s="78" t="s">
        <v>849</v>
      </c>
      <c r="K118" s="78" t="str">
        <f t="shared" si="8"/>
        <v>KW</v>
      </c>
      <c r="L118" s="6" t="s">
        <v>1097</v>
      </c>
      <c r="M118" s="6"/>
      <c r="N118" s="6" t="s">
        <v>1167</v>
      </c>
      <c r="O118" s="6"/>
    </row>
    <row r="119" spans="1:15" hidden="1" x14ac:dyDescent="0.3">
      <c r="A119" s="117">
        <v>348</v>
      </c>
      <c r="B119" s="75" t="str">
        <f t="shared" si="6"/>
        <v>U12 KW FlashU12 RF Cyclones</v>
      </c>
      <c r="C119" s="75" t="s">
        <v>852</v>
      </c>
      <c r="D119" s="30">
        <v>45038</v>
      </c>
      <c r="E119" s="108">
        <v>0.4375</v>
      </c>
      <c r="F119" s="6" t="s">
        <v>862</v>
      </c>
      <c r="G119" s="82" t="s">
        <v>52</v>
      </c>
      <c r="H119" s="78" t="str">
        <f t="shared" si="7"/>
        <v>KW</v>
      </c>
      <c r="I119" s="6" t="s">
        <v>1033</v>
      </c>
      <c r="J119" s="78" t="s">
        <v>849</v>
      </c>
      <c r="K119" s="78" t="str">
        <f t="shared" si="8"/>
        <v>RF</v>
      </c>
      <c r="L119" s="6" t="s">
        <v>1032</v>
      </c>
      <c r="M119" s="6"/>
      <c r="N119" s="6" t="s">
        <v>1167</v>
      </c>
      <c r="O119" s="6" t="s">
        <v>1152</v>
      </c>
    </row>
    <row r="120" spans="1:15" hidden="1" x14ac:dyDescent="0.3">
      <c r="A120" s="117">
        <v>352</v>
      </c>
      <c r="B120" s="75" t="str">
        <f t="shared" si="6"/>
        <v>U-9 SL JamU-9 RF Rampage</v>
      </c>
      <c r="C120" s="75" t="s">
        <v>852</v>
      </c>
      <c r="D120" s="30">
        <v>45038</v>
      </c>
      <c r="E120" s="108">
        <v>0.4375</v>
      </c>
      <c r="F120" s="6" t="s">
        <v>895</v>
      </c>
      <c r="G120" s="82" t="s">
        <v>19</v>
      </c>
      <c r="H120" s="78" t="str">
        <f t="shared" si="7"/>
        <v>SL</v>
      </c>
      <c r="I120" s="6" t="s">
        <v>1087</v>
      </c>
      <c r="J120" s="78" t="s">
        <v>849</v>
      </c>
      <c r="K120" s="78" t="str">
        <f t="shared" si="8"/>
        <v>RF</v>
      </c>
      <c r="L120" s="6" t="s">
        <v>1091</v>
      </c>
      <c r="M120" s="6"/>
      <c r="N120" s="6" t="s">
        <v>1167</v>
      </c>
      <c r="O120" s="6" t="s">
        <v>1127</v>
      </c>
    </row>
    <row r="121" spans="1:15" x14ac:dyDescent="0.3">
      <c r="A121" s="117">
        <v>502</v>
      </c>
      <c r="B121" s="75" t="str">
        <f t="shared" si="6"/>
        <v>U10 HT Hartford Soccer ClubU10 SL Rockets</v>
      </c>
      <c r="C121" s="75" t="s">
        <v>852</v>
      </c>
      <c r="D121" s="30">
        <v>45059</v>
      </c>
      <c r="E121" s="108">
        <v>0.625</v>
      </c>
      <c r="F121" s="6" t="s">
        <v>865</v>
      </c>
      <c r="G121" s="82" t="s">
        <v>96</v>
      </c>
      <c r="H121" s="78" t="str">
        <f t="shared" si="7"/>
        <v>HT</v>
      </c>
      <c r="I121" s="78" t="s">
        <v>902</v>
      </c>
      <c r="J121" s="78" t="s">
        <v>849</v>
      </c>
      <c r="K121" s="78" t="str">
        <f t="shared" si="8"/>
        <v>SL</v>
      </c>
      <c r="L121" s="78" t="s">
        <v>907</v>
      </c>
      <c r="M121" s="78"/>
      <c r="N121" s="6" t="s">
        <v>1167</v>
      </c>
      <c r="O121" s="82"/>
    </row>
    <row r="122" spans="1:15" x14ac:dyDescent="0.3">
      <c r="A122" s="117">
        <v>518</v>
      </c>
      <c r="B122" s="75" t="str">
        <f t="shared" si="6"/>
        <v>U10 WA WSC InfinityU10 SL Rockets</v>
      </c>
      <c r="C122" s="75" t="s">
        <v>852</v>
      </c>
      <c r="D122" s="30">
        <v>45066</v>
      </c>
      <c r="E122" s="108">
        <v>0.375</v>
      </c>
      <c r="F122" s="6" t="s">
        <v>853</v>
      </c>
      <c r="G122" s="82" t="s">
        <v>96</v>
      </c>
      <c r="H122" s="78" t="str">
        <f t="shared" si="7"/>
        <v>WA</v>
      </c>
      <c r="I122" s="78" t="s">
        <v>908</v>
      </c>
      <c r="J122" s="78" t="s">
        <v>849</v>
      </c>
      <c r="K122" s="78" t="str">
        <f t="shared" si="8"/>
        <v>SL</v>
      </c>
      <c r="L122" s="78" t="s">
        <v>907</v>
      </c>
      <c r="M122" s="78"/>
      <c r="N122" s="6" t="s">
        <v>1167</v>
      </c>
      <c r="O122" s="82"/>
    </row>
    <row r="123" spans="1:15" hidden="1" x14ac:dyDescent="0.3">
      <c r="A123" s="117">
        <v>59</v>
      </c>
      <c r="B123" s="75" t="str">
        <f t="shared" si="6"/>
        <v>U-7 JK AdrenalineU-7 HT Strykers</v>
      </c>
      <c r="C123" s="75" t="s">
        <v>852</v>
      </c>
      <c r="D123" s="30">
        <v>45038</v>
      </c>
      <c r="E123" s="108">
        <v>0.45833333333333331</v>
      </c>
      <c r="F123" s="6" t="s">
        <v>881</v>
      </c>
      <c r="G123" s="82" t="s">
        <v>107</v>
      </c>
      <c r="H123" s="78" t="str">
        <f t="shared" si="7"/>
        <v>JK</v>
      </c>
      <c r="I123" s="6" t="s">
        <v>1065</v>
      </c>
      <c r="J123" s="78" t="s">
        <v>849</v>
      </c>
      <c r="K123" s="78" t="str">
        <f t="shared" si="8"/>
        <v>HT</v>
      </c>
      <c r="L123" s="6" t="s">
        <v>1069</v>
      </c>
      <c r="M123" s="6"/>
      <c r="N123" s="6" t="s">
        <v>1167</v>
      </c>
      <c r="O123" s="6"/>
    </row>
    <row r="124" spans="1:15" hidden="1" x14ac:dyDescent="0.3">
      <c r="A124" s="117">
        <v>62</v>
      </c>
      <c r="B124" s="75" t="str">
        <f t="shared" si="6"/>
        <v>U-7 RF GladiatorsU-7 HT Hurricanes</v>
      </c>
      <c r="C124" s="75" t="s">
        <v>852</v>
      </c>
      <c r="D124" s="30">
        <v>45038</v>
      </c>
      <c r="E124" s="108">
        <v>0.45833333333333331</v>
      </c>
      <c r="F124" s="6" t="s">
        <v>851</v>
      </c>
      <c r="G124" s="82" t="s">
        <v>107</v>
      </c>
      <c r="H124" s="78" t="str">
        <f t="shared" si="7"/>
        <v>RF</v>
      </c>
      <c r="I124" s="6" t="s">
        <v>1004</v>
      </c>
      <c r="J124" s="78" t="s">
        <v>849</v>
      </c>
      <c r="K124" s="78" t="str">
        <f t="shared" si="8"/>
        <v>HT</v>
      </c>
      <c r="L124" s="6" t="s">
        <v>997</v>
      </c>
      <c r="M124" s="6"/>
      <c r="N124" s="6" t="s">
        <v>1167</v>
      </c>
      <c r="O124" s="6"/>
    </row>
    <row r="125" spans="1:15" hidden="1" x14ac:dyDescent="0.3">
      <c r="A125" s="117">
        <v>189</v>
      </c>
      <c r="B125" s="75" t="str">
        <f t="shared" si="6"/>
        <v>U-8 JK TarantulasU-8 JK Galaxy</v>
      </c>
      <c r="C125" s="75" t="s">
        <v>852</v>
      </c>
      <c r="D125" s="30">
        <v>45038</v>
      </c>
      <c r="E125" s="108">
        <v>0.45833333333333331</v>
      </c>
      <c r="F125" s="6" t="s">
        <v>875</v>
      </c>
      <c r="G125" s="82" t="s">
        <v>142</v>
      </c>
      <c r="H125" s="78" t="str">
        <f t="shared" si="7"/>
        <v>JK</v>
      </c>
      <c r="I125" s="6" t="s">
        <v>994</v>
      </c>
      <c r="J125" s="78" t="s">
        <v>849</v>
      </c>
      <c r="K125" s="78" t="str">
        <f t="shared" si="8"/>
        <v>JK</v>
      </c>
      <c r="L125" s="6" t="s">
        <v>990</v>
      </c>
      <c r="M125" s="6"/>
      <c r="N125" s="6" t="s">
        <v>1167</v>
      </c>
      <c r="O125" s="6"/>
    </row>
    <row r="126" spans="1:15" hidden="1" x14ac:dyDescent="0.3">
      <c r="A126" s="117">
        <v>191</v>
      </c>
      <c r="B126" s="75" t="str">
        <f t="shared" si="6"/>
        <v>U-7 KW HurricanesU-7 JK Venom</v>
      </c>
      <c r="C126" s="75" t="s">
        <v>852</v>
      </c>
      <c r="D126" s="30">
        <v>45038</v>
      </c>
      <c r="E126" s="108">
        <v>0.45833333333333331</v>
      </c>
      <c r="F126" s="6" t="s">
        <v>878</v>
      </c>
      <c r="G126" s="82" t="s">
        <v>107</v>
      </c>
      <c r="H126" s="78" t="str">
        <f t="shared" si="7"/>
        <v>KW</v>
      </c>
      <c r="I126" s="6" t="s">
        <v>1005</v>
      </c>
      <c r="J126" s="78" t="s">
        <v>849</v>
      </c>
      <c r="K126" s="78" t="str">
        <f t="shared" si="8"/>
        <v>JK</v>
      </c>
      <c r="L126" s="6" t="s">
        <v>1010</v>
      </c>
      <c r="M126" s="6"/>
      <c r="N126" s="6" t="s">
        <v>1167</v>
      </c>
      <c r="O126" s="6"/>
    </row>
    <row r="127" spans="1:15" hidden="1" x14ac:dyDescent="0.3">
      <c r="A127" s="117">
        <v>269</v>
      </c>
      <c r="B127" s="75" t="str">
        <f t="shared" si="6"/>
        <v>U-8 RF LionsU-8 KW Suns</v>
      </c>
      <c r="C127" s="75" t="s">
        <v>852</v>
      </c>
      <c r="D127" s="30">
        <v>45038</v>
      </c>
      <c r="E127" s="108">
        <v>0.45833333333333331</v>
      </c>
      <c r="F127" s="6" t="s">
        <v>879</v>
      </c>
      <c r="G127" s="82" t="s">
        <v>142</v>
      </c>
      <c r="H127" s="78" t="str">
        <f t="shared" si="7"/>
        <v>RF</v>
      </c>
      <c r="I127" s="6" t="s">
        <v>1104</v>
      </c>
      <c r="J127" s="78" t="s">
        <v>849</v>
      </c>
      <c r="K127" s="78" t="str">
        <f t="shared" si="8"/>
        <v>KW</v>
      </c>
      <c r="L127" s="6" t="s">
        <v>1110</v>
      </c>
      <c r="M127" s="6"/>
      <c r="N127" s="6" t="s">
        <v>1167</v>
      </c>
      <c r="O127" s="6"/>
    </row>
    <row r="128" spans="1:15" hidden="1" x14ac:dyDescent="0.3">
      <c r="A128" s="117">
        <v>351</v>
      </c>
      <c r="B128" s="75" t="str">
        <f t="shared" si="6"/>
        <v>U-7 HU PanthersU-7 RF Timberwolves</v>
      </c>
      <c r="C128" s="75" t="s">
        <v>852</v>
      </c>
      <c r="D128" s="30">
        <v>45038</v>
      </c>
      <c r="E128" s="108">
        <v>0.45833333333333331</v>
      </c>
      <c r="F128" s="6" t="s">
        <v>877</v>
      </c>
      <c r="G128" s="82" t="s">
        <v>107</v>
      </c>
      <c r="H128" s="78" t="str">
        <f t="shared" si="7"/>
        <v>HU</v>
      </c>
      <c r="I128" s="6" t="s">
        <v>1008</v>
      </c>
      <c r="J128" s="78" t="s">
        <v>849</v>
      </c>
      <c r="K128" s="78" t="str">
        <f t="shared" si="8"/>
        <v>RF</v>
      </c>
      <c r="L128" s="6" t="s">
        <v>1007</v>
      </c>
      <c r="M128" s="6"/>
      <c r="N128" s="6" t="s">
        <v>1167</v>
      </c>
      <c r="O128" s="6"/>
    </row>
    <row r="129" spans="1:15" x14ac:dyDescent="0.3">
      <c r="A129" s="117">
        <v>461</v>
      </c>
      <c r="B129" s="75" t="str">
        <f t="shared" si="6"/>
        <v>U12 KW PredatorsU12 SL Phoenix</v>
      </c>
      <c r="C129" s="75" t="s">
        <v>852</v>
      </c>
      <c r="D129" s="30">
        <v>45038</v>
      </c>
      <c r="E129" s="108">
        <v>0.4375</v>
      </c>
      <c r="F129" s="6" t="s">
        <v>859</v>
      </c>
      <c r="G129" s="78" t="s">
        <v>52</v>
      </c>
      <c r="H129" s="78" t="str">
        <f t="shared" si="7"/>
        <v>KW</v>
      </c>
      <c r="I129" s="75" t="s">
        <v>1047</v>
      </c>
      <c r="J129" s="78" t="s">
        <v>849</v>
      </c>
      <c r="K129" s="78" t="str">
        <f t="shared" si="8"/>
        <v>SL</v>
      </c>
      <c r="L129" s="75" t="s">
        <v>1045</v>
      </c>
      <c r="M129" s="75"/>
      <c r="N129" s="6" t="s">
        <v>1167</v>
      </c>
      <c r="O129" s="6"/>
    </row>
    <row r="130" spans="1:15" x14ac:dyDescent="0.3">
      <c r="A130" s="117">
        <v>481</v>
      </c>
      <c r="B130" s="75" t="str">
        <f t="shared" si="6"/>
        <v>U12 KW PredatorsU12 SL Vipers</v>
      </c>
      <c r="C130" s="75" t="s">
        <v>852</v>
      </c>
      <c r="D130" s="30">
        <v>45045</v>
      </c>
      <c r="E130" s="108">
        <v>0.5625</v>
      </c>
      <c r="F130" s="6" t="s">
        <v>859</v>
      </c>
      <c r="G130" s="82" t="s">
        <v>52</v>
      </c>
      <c r="H130" s="78" t="str">
        <f t="shared" si="7"/>
        <v>KW</v>
      </c>
      <c r="I130" s="6" t="s">
        <v>1047</v>
      </c>
      <c r="J130" s="78" t="s">
        <v>849</v>
      </c>
      <c r="K130" s="78" t="str">
        <f t="shared" si="8"/>
        <v>SL</v>
      </c>
      <c r="L130" s="6" t="s">
        <v>1049</v>
      </c>
      <c r="M130" s="6"/>
      <c r="N130" s="6" t="s">
        <v>1167</v>
      </c>
      <c r="O130" s="6"/>
    </row>
    <row r="131" spans="1:15" hidden="1" x14ac:dyDescent="0.3">
      <c r="A131" s="117">
        <v>137</v>
      </c>
      <c r="B131" s="75" t="str">
        <f t="shared" si="6"/>
        <v>U10 RF TigersU10 HT Hornets</v>
      </c>
      <c r="C131" s="75" t="s">
        <v>890</v>
      </c>
      <c r="D131" s="30">
        <v>45071</v>
      </c>
      <c r="E131" s="108">
        <v>0.72916666666666663</v>
      </c>
      <c r="F131" s="6" t="s">
        <v>856</v>
      </c>
      <c r="G131" s="82" t="s">
        <v>75</v>
      </c>
      <c r="H131" s="78" t="str">
        <f t="shared" si="7"/>
        <v>RF</v>
      </c>
      <c r="I131" s="6" t="s">
        <v>1015</v>
      </c>
      <c r="J131" s="78" t="s">
        <v>849</v>
      </c>
      <c r="K131" s="78" t="str">
        <f t="shared" si="8"/>
        <v>HT</v>
      </c>
      <c r="L131" s="6" t="s">
        <v>1014</v>
      </c>
      <c r="M131" s="6"/>
      <c r="N131" s="6" t="s">
        <v>1167</v>
      </c>
      <c r="O131" s="6" t="s">
        <v>1028</v>
      </c>
    </row>
    <row r="132" spans="1:15" hidden="1" x14ac:dyDescent="0.3">
      <c r="A132" s="117">
        <v>57</v>
      </c>
      <c r="B132" s="75" t="str">
        <f t="shared" si="6"/>
        <v>U-9 JK EliminatorsU-9 HT Peaches</v>
      </c>
      <c r="C132" s="75" t="s">
        <v>852</v>
      </c>
      <c r="D132" s="30">
        <v>45038</v>
      </c>
      <c r="E132" s="108">
        <v>0.5</v>
      </c>
      <c r="F132" s="6" t="s">
        <v>857</v>
      </c>
      <c r="G132" s="82" t="s">
        <v>19</v>
      </c>
      <c r="H132" s="78" t="str">
        <f t="shared" si="7"/>
        <v>JK</v>
      </c>
      <c r="I132" s="6" t="s">
        <v>1084</v>
      </c>
      <c r="J132" s="78" t="s">
        <v>849</v>
      </c>
      <c r="K132" s="78" t="str">
        <f t="shared" si="8"/>
        <v>HT</v>
      </c>
      <c r="L132" s="29" t="s">
        <v>1093</v>
      </c>
      <c r="M132" s="6"/>
      <c r="N132" s="6" t="s">
        <v>1167</v>
      </c>
      <c r="O132" s="6"/>
    </row>
    <row r="133" spans="1:15" hidden="1" x14ac:dyDescent="0.3">
      <c r="A133" s="117">
        <v>60</v>
      </c>
      <c r="B133" s="75" t="str">
        <f t="shared" si="6"/>
        <v>U-8 RF RaptorsU-8 HT Dragons</v>
      </c>
      <c r="C133" s="75" t="s">
        <v>852</v>
      </c>
      <c r="D133" s="30">
        <v>45038</v>
      </c>
      <c r="E133" s="108">
        <v>0.5</v>
      </c>
      <c r="F133" s="6" t="s">
        <v>881</v>
      </c>
      <c r="G133" s="82" t="s">
        <v>142</v>
      </c>
      <c r="H133" s="78" t="str">
        <f t="shared" si="7"/>
        <v>RF</v>
      </c>
      <c r="I133" s="6" t="s">
        <v>996</v>
      </c>
      <c r="J133" s="78" t="s">
        <v>849</v>
      </c>
      <c r="K133" s="78" t="str">
        <f t="shared" si="8"/>
        <v>HT</v>
      </c>
      <c r="L133" s="6" t="s">
        <v>989</v>
      </c>
      <c r="M133" s="6"/>
      <c r="N133" s="6" t="s">
        <v>1167</v>
      </c>
      <c r="O133" s="6" t="s">
        <v>1120</v>
      </c>
    </row>
    <row r="134" spans="1:15" hidden="1" x14ac:dyDescent="0.3">
      <c r="A134" s="117">
        <v>63</v>
      </c>
      <c r="B134" s="75" t="str">
        <f t="shared" si="6"/>
        <v>U-8 RF BanditsU-8 HT Firehawks</v>
      </c>
      <c r="C134" s="75" t="s">
        <v>852</v>
      </c>
      <c r="D134" s="30">
        <v>45038</v>
      </c>
      <c r="E134" s="108">
        <v>0.5</v>
      </c>
      <c r="F134" s="6" t="s">
        <v>851</v>
      </c>
      <c r="G134" s="82" t="s">
        <v>142</v>
      </c>
      <c r="H134" s="78" t="str">
        <f t="shared" si="7"/>
        <v>RF</v>
      </c>
      <c r="I134" s="82" t="s">
        <v>974</v>
      </c>
      <c r="J134" s="78" t="s">
        <v>849</v>
      </c>
      <c r="K134" s="78" t="str">
        <f t="shared" si="8"/>
        <v>HT</v>
      </c>
      <c r="L134" s="82" t="s">
        <v>970</v>
      </c>
      <c r="M134" s="82"/>
      <c r="N134" s="6" t="s">
        <v>1167</v>
      </c>
      <c r="O134" s="82"/>
    </row>
    <row r="135" spans="1:15" hidden="1" x14ac:dyDescent="0.3">
      <c r="A135" s="117">
        <v>70</v>
      </c>
      <c r="B135" s="75" t="str">
        <f t="shared" si="6"/>
        <v>U14 JK LynxU14 HT Spurs</v>
      </c>
      <c r="C135" s="75" t="s">
        <v>852</v>
      </c>
      <c r="D135" s="30">
        <v>45038</v>
      </c>
      <c r="E135" s="108">
        <v>0.5</v>
      </c>
      <c r="F135" s="6" t="s">
        <v>861</v>
      </c>
      <c r="G135" s="82" t="s">
        <v>12</v>
      </c>
      <c r="H135" s="78" t="str">
        <f t="shared" si="7"/>
        <v>JK</v>
      </c>
      <c r="I135" s="82" t="s">
        <v>948</v>
      </c>
      <c r="J135" s="78" t="s">
        <v>849</v>
      </c>
      <c r="K135" s="78" t="str">
        <f t="shared" si="8"/>
        <v>HT</v>
      </c>
      <c r="L135" s="82" t="s">
        <v>947</v>
      </c>
      <c r="M135" s="82"/>
      <c r="N135" s="6" t="s">
        <v>1167</v>
      </c>
      <c r="O135" s="82" t="s">
        <v>956</v>
      </c>
    </row>
    <row r="136" spans="1:15" hidden="1" x14ac:dyDescent="0.3">
      <c r="A136" s="117">
        <v>354</v>
      </c>
      <c r="B136" s="75" t="str">
        <f t="shared" si="6"/>
        <v>U14 EW Kiel U14U14 RF Kickers</v>
      </c>
      <c r="C136" s="75" t="s">
        <v>852</v>
      </c>
      <c r="D136" s="30">
        <v>45038</v>
      </c>
      <c r="E136" s="108">
        <v>0.5</v>
      </c>
      <c r="F136" s="6" t="s">
        <v>897</v>
      </c>
      <c r="G136" s="82" t="s">
        <v>12</v>
      </c>
      <c r="H136" s="78" t="str">
        <f t="shared" si="7"/>
        <v>EW</v>
      </c>
      <c r="I136" s="82" t="s">
        <v>951</v>
      </c>
      <c r="J136" s="78" t="s">
        <v>849</v>
      </c>
      <c r="K136" s="78" t="str">
        <f t="shared" si="8"/>
        <v>RF</v>
      </c>
      <c r="L136" s="82" t="s">
        <v>950</v>
      </c>
      <c r="M136" s="82"/>
      <c r="N136" s="6" t="s">
        <v>1167</v>
      </c>
      <c r="O136" s="6" t="s">
        <v>1134</v>
      </c>
    </row>
    <row r="137" spans="1:15" hidden="1" x14ac:dyDescent="0.3">
      <c r="A137" s="117">
        <v>148</v>
      </c>
      <c r="B137" s="75" t="str">
        <f t="shared" si="6"/>
        <v>U-8 SL TigersU-8 HU Lightning</v>
      </c>
      <c r="C137" s="75" t="s">
        <v>852</v>
      </c>
      <c r="D137" s="30">
        <v>45038</v>
      </c>
      <c r="E137" s="108">
        <v>0.5</v>
      </c>
      <c r="F137" s="6" t="s">
        <v>874</v>
      </c>
      <c r="G137" s="82" t="s">
        <v>142</v>
      </c>
      <c r="H137" s="78" t="str">
        <f t="shared" si="7"/>
        <v>SL</v>
      </c>
      <c r="I137" s="82" t="s">
        <v>977</v>
      </c>
      <c r="J137" s="78" t="s">
        <v>849</v>
      </c>
      <c r="K137" s="78" t="str">
        <f t="shared" si="8"/>
        <v>HU</v>
      </c>
      <c r="L137" s="82" t="s">
        <v>972</v>
      </c>
      <c r="M137" s="82"/>
      <c r="N137" s="6" t="s">
        <v>1167</v>
      </c>
      <c r="O137" s="6" t="s">
        <v>1054</v>
      </c>
    </row>
    <row r="138" spans="1:15" hidden="1" x14ac:dyDescent="0.3">
      <c r="A138" s="117">
        <v>192</v>
      </c>
      <c r="B138" s="75" t="str">
        <f t="shared" si="6"/>
        <v>U-7 RF RampageU-7 JK Rattlesnakes</v>
      </c>
      <c r="C138" s="75" t="s">
        <v>852</v>
      </c>
      <c r="D138" s="30">
        <v>45038</v>
      </c>
      <c r="E138" s="108">
        <v>0.5</v>
      </c>
      <c r="F138" s="6" t="s">
        <v>878</v>
      </c>
      <c r="G138" s="82" t="s">
        <v>107</v>
      </c>
      <c r="H138" s="78" t="str">
        <f t="shared" si="7"/>
        <v>RF</v>
      </c>
      <c r="I138" s="6" t="s">
        <v>1006</v>
      </c>
      <c r="J138" s="78" t="s">
        <v>849</v>
      </c>
      <c r="K138" s="78" t="str">
        <f t="shared" si="8"/>
        <v>JK</v>
      </c>
      <c r="L138" s="6" t="s">
        <v>1012</v>
      </c>
      <c r="M138" s="6"/>
      <c r="N138" s="6" t="s">
        <v>1167</v>
      </c>
      <c r="O138" s="6"/>
    </row>
    <row r="139" spans="1:15" hidden="1" x14ac:dyDescent="0.3">
      <c r="A139" s="117">
        <v>194</v>
      </c>
      <c r="B139" s="75" t="str">
        <f t="shared" si="6"/>
        <v>U12 HU AvengersU12 JK Phoenix</v>
      </c>
      <c r="C139" s="75" t="s">
        <v>852</v>
      </c>
      <c r="D139" s="30">
        <v>45038</v>
      </c>
      <c r="E139" s="108">
        <v>0.5</v>
      </c>
      <c r="F139" s="6" t="s">
        <v>889</v>
      </c>
      <c r="G139" s="82" t="s">
        <v>63</v>
      </c>
      <c r="H139" s="78" t="str">
        <f t="shared" si="7"/>
        <v>HU</v>
      </c>
      <c r="I139" s="82" t="s">
        <v>928</v>
      </c>
      <c r="J139" s="78" t="s">
        <v>849</v>
      </c>
      <c r="K139" s="78" t="str">
        <f t="shared" si="8"/>
        <v>JK</v>
      </c>
      <c r="L139" s="82" t="s">
        <v>929</v>
      </c>
      <c r="M139" s="82"/>
      <c r="N139" s="6" t="s">
        <v>1167</v>
      </c>
      <c r="O139" s="82" t="s">
        <v>855</v>
      </c>
    </row>
    <row r="140" spans="1:15" hidden="1" x14ac:dyDescent="0.3">
      <c r="A140" s="117">
        <v>250</v>
      </c>
      <c r="B140" s="75" t="str">
        <f t="shared" si="6"/>
        <v>U12 RF ThunderU12 JU Rage</v>
      </c>
      <c r="C140" s="75" t="s">
        <v>852</v>
      </c>
      <c r="D140" s="30">
        <v>45038</v>
      </c>
      <c r="E140" s="108">
        <v>0.5</v>
      </c>
      <c r="F140" s="6" t="s">
        <v>898</v>
      </c>
      <c r="G140" s="82" t="s">
        <v>52</v>
      </c>
      <c r="H140" s="78" t="str">
        <f t="shared" si="7"/>
        <v>RF</v>
      </c>
      <c r="I140" s="6" t="s">
        <v>1036</v>
      </c>
      <c r="J140" s="78" t="s">
        <v>849</v>
      </c>
      <c r="K140" s="78" t="str">
        <f t="shared" si="8"/>
        <v>JU</v>
      </c>
      <c r="L140" s="6" t="s">
        <v>1034</v>
      </c>
      <c r="M140" s="6"/>
      <c r="N140" s="6" t="s">
        <v>1167</v>
      </c>
      <c r="O140" s="6" t="s">
        <v>1053</v>
      </c>
    </row>
    <row r="141" spans="1:15" hidden="1" x14ac:dyDescent="0.3">
      <c r="A141" s="117">
        <v>270</v>
      </c>
      <c r="B141" s="75" t="str">
        <f t="shared" si="6"/>
        <v>U-7 SL FlamesU-7 KW Thunder</v>
      </c>
      <c r="C141" s="75" t="s">
        <v>852</v>
      </c>
      <c r="D141" s="30">
        <v>45038</v>
      </c>
      <c r="E141" s="108">
        <v>0.5</v>
      </c>
      <c r="F141" s="6" t="s">
        <v>892</v>
      </c>
      <c r="G141" s="82" t="s">
        <v>107</v>
      </c>
      <c r="H141" s="78" t="str">
        <f t="shared" si="7"/>
        <v>SL</v>
      </c>
      <c r="I141" s="6" t="s">
        <v>1068</v>
      </c>
      <c r="J141" s="78" t="s">
        <v>849</v>
      </c>
      <c r="K141" s="78" t="str">
        <f t="shared" si="8"/>
        <v>KW</v>
      </c>
      <c r="L141" s="6" t="s">
        <v>1072</v>
      </c>
      <c r="M141" s="6"/>
      <c r="N141" s="6" t="s">
        <v>1167</v>
      </c>
      <c r="O141" s="6"/>
    </row>
    <row r="142" spans="1:15" hidden="1" x14ac:dyDescent="0.3">
      <c r="A142" s="117">
        <v>272</v>
      </c>
      <c r="B142" s="75" t="str">
        <f t="shared" si="6"/>
        <v>U-9 RF LightningU-9 KW Sharks</v>
      </c>
      <c r="C142" s="75" t="s">
        <v>852</v>
      </c>
      <c r="D142" s="30">
        <v>45038</v>
      </c>
      <c r="E142" s="108">
        <v>0.5</v>
      </c>
      <c r="F142" s="6" t="s">
        <v>866</v>
      </c>
      <c r="G142" s="82" t="s">
        <v>19</v>
      </c>
      <c r="H142" s="78" t="str">
        <f t="shared" si="7"/>
        <v>RF</v>
      </c>
      <c r="I142" s="6" t="s">
        <v>1099</v>
      </c>
      <c r="J142" s="78" t="s">
        <v>849</v>
      </c>
      <c r="K142" s="78" t="str">
        <f t="shared" si="8"/>
        <v>KW</v>
      </c>
      <c r="L142" s="6" t="s">
        <v>1095</v>
      </c>
      <c r="M142" s="6"/>
      <c r="N142" s="6" t="s">
        <v>1167</v>
      </c>
      <c r="O142" s="6"/>
    </row>
    <row r="143" spans="1:15" hidden="1" x14ac:dyDescent="0.3">
      <c r="A143" s="117">
        <v>86</v>
      </c>
      <c r="B143" s="75" t="str">
        <f t="shared" si="6"/>
        <v>U14 EW Random Lake U14GU14 HT Thunder</v>
      </c>
      <c r="C143" s="75" t="s">
        <v>852</v>
      </c>
      <c r="D143" s="30">
        <v>45045</v>
      </c>
      <c r="E143" s="108">
        <v>0.5625</v>
      </c>
      <c r="F143" s="6" t="s">
        <v>861</v>
      </c>
      <c r="G143" s="82" t="s">
        <v>46</v>
      </c>
      <c r="H143" s="78" t="str">
        <f t="shared" si="7"/>
        <v>EW</v>
      </c>
      <c r="I143" s="82" t="s">
        <v>960</v>
      </c>
      <c r="J143" s="78" t="s">
        <v>849</v>
      </c>
      <c r="K143" s="78" t="str">
        <f t="shared" si="8"/>
        <v>HT</v>
      </c>
      <c r="L143" s="82" t="s">
        <v>963</v>
      </c>
      <c r="M143" s="82"/>
      <c r="N143" s="6" t="s">
        <v>1167</v>
      </c>
      <c r="O143" s="82" t="s">
        <v>1139</v>
      </c>
    </row>
    <row r="144" spans="1:15" hidden="1" x14ac:dyDescent="0.3">
      <c r="A144" s="117">
        <v>347</v>
      </c>
      <c r="B144" s="75" t="str">
        <f t="shared" si="6"/>
        <v>U-7 SL SharksU-7 RF Rockets</v>
      </c>
      <c r="C144" s="75" t="s">
        <v>852</v>
      </c>
      <c r="D144" s="30">
        <v>45038</v>
      </c>
      <c r="E144" s="108">
        <v>0.5</v>
      </c>
      <c r="F144" s="6" t="s">
        <v>871</v>
      </c>
      <c r="G144" s="82" t="s">
        <v>107</v>
      </c>
      <c r="H144" s="78" t="str">
        <f t="shared" si="7"/>
        <v>SL</v>
      </c>
      <c r="I144" s="6" t="s">
        <v>1003</v>
      </c>
      <c r="J144" s="78" t="s">
        <v>849</v>
      </c>
      <c r="K144" s="78" t="str">
        <f t="shared" si="8"/>
        <v>RF</v>
      </c>
      <c r="L144" s="6" t="s">
        <v>1001</v>
      </c>
      <c r="M144" s="6"/>
      <c r="N144" s="6" t="s">
        <v>1167</v>
      </c>
      <c r="O144" s="6" t="s">
        <v>1128</v>
      </c>
    </row>
    <row r="145" spans="1:15" x14ac:dyDescent="0.3">
      <c r="A145" s="117">
        <v>479</v>
      </c>
      <c r="B145" s="75" t="str">
        <f t="shared" ref="B145:B208" si="9">I145&amp;L145</f>
        <v>U12 HU CyclonesU12 SL Wind</v>
      </c>
      <c r="C145" s="75" t="s">
        <v>852</v>
      </c>
      <c r="D145" s="30">
        <v>45045</v>
      </c>
      <c r="E145" s="108">
        <v>0.625</v>
      </c>
      <c r="F145" s="6" t="s">
        <v>859</v>
      </c>
      <c r="G145" s="82" t="s">
        <v>52</v>
      </c>
      <c r="H145" s="78" t="str">
        <f t="shared" ref="H145:H208" si="10">MID(I145,5,2)</f>
        <v>HU</v>
      </c>
      <c r="I145" s="6" t="s">
        <v>1042</v>
      </c>
      <c r="J145" s="78" t="s">
        <v>849</v>
      </c>
      <c r="K145" s="78" t="str">
        <f t="shared" ref="K145:K208" si="11">MID(L145,5,2)</f>
        <v>SL</v>
      </c>
      <c r="L145" s="6" t="s">
        <v>1044</v>
      </c>
      <c r="M145" s="6"/>
      <c r="N145" s="6" t="s">
        <v>1167</v>
      </c>
      <c r="O145" s="6"/>
    </row>
    <row r="146" spans="1:15" x14ac:dyDescent="0.3">
      <c r="A146" s="117">
        <v>493</v>
      </c>
      <c r="B146" s="75" t="str">
        <f t="shared" si="9"/>
        <v>U12 HT RaptorsU12 SL Phoenix</v>
      </c>
      <c r="C146" s="75" t="s">
        <v>852</v>
      </c>
      <c r="D146" s="30">
        <v>45052</v>
      </c>
      <c r="E146" s="108">
        <v>0.4375</v>
      </c>
      <c r="F146" s="6" t="s">
        <v>859</v>
      </c>
      <c r="G146" s="82" t="s">
        <v>52</v>
      </c>
      <c r="H146" s="78" t="str">
        <f t="shared" si="10"/>
        <v>HT</v>
      </c>
      <c r="I146" s="6" t="s">
        <v>1048</v>
      </c>
      <c r="J146" s="78" t="s">
        <v>849</v>
      </c>
      <c r="K146" s="78" t="str">
        <f t="shared" si="11"/>
        <v>SL</v>
      </c>
      <c r="L146" s="6" t="s">
        <v>1045</v>
      </c>
      <c r="M146" s="6"/>
      <c r="N146" s="6" t="s">
        <v>1167</v>
      </c>
      <c r="O146" s="6" t="s">
        <v>1029</v>
      </c>
    </row>
    <row r="147" spans="1:15" x14ac:dyDescent="0.3">
      <c r="A147" s="117">
        <v>494</v>
      </c>
      <c r="B147" s="75" t="str">
        <f t="shared" si="9"/>
        <v>U12 SL WindU12 SL Vipers</v>
      </c>
      <c r="C147" s="75" t="s">
        <v>852</v>
      </c>
      <c r="D147" s="30">
        <v>45052</v>
      </c>
      <c r="E147" s="108">
        <v>0.5</v>
      </c>
      <c r="F147" s="6" t="s">
        <v>859</v>
      </c>
      <c r="G147" s="82" t="s">
        <v>52</v>
      </c>
      <c r="H147" s="78" t="str">
        <f t="shared" si="10"/>
        <v>SL</v>
      </c>
      <c r="I147" s="6" t="s">
        <v>1044</v>
      </c>
      <c r="J147" s="78" t="s">
        <v>849</v>
      </c>
      <c r="K147" s="78" t="str">
        <f t="shared" si="11"/>
        <v>SL</v>
      </c>
      <c r="L147" s="6" t="s">
        <v>1049</v>
      </c>
      <c r="M147" s="6"/>
      <c r="N147" s="6" t="s">
        <v>1167</v>
      </c>
      <c r="O147" s="6"/>
    </row>
    <row r="148" spans="1:15" hidden="1" x14ac:dyDescent="0.3">
      <c r="A148" s="117">
        <v>61</v>
      </c>
      <c r="B148" s="75" t="str">
        <f t="shared" si="9"/>
        <v>U-7 ER CloversU-7 HT Orioles</v>
      </c>
      <c r="C148" s="75" t="s">
        <v>852</v>
      </c>
      <c r="D148" s="30">
        <v>45038</v>
      </c>
      <c r="E148" s="108">
        <v>0.54166666666666663</v>
      </c>
      <c r="F148" s="6" t="s">
        <v>881</v>
      </c>
      <c r="G148" s="82" t="s">
        <v>107</v>
      </c>
      <c r="H148" s="78" t="str">
        <f t="shared" si="10"/>
        <v>ER</v>
      </c>
      <c r="I148" s="6" t="s">
        <v>1076</v>
      </c>
      <c r="J148" s="78" t="s">
        <v>849</v>
      </c>
      <c r="K148" s="78" t="str">
        <f t="shared" si="11"/>
        <v>HT</v>
      </c>
      <c r="L148" s="6" t="s">
        <v>1080</v>
      </c>
      <c r="M148" s="6"/>
      <c r="N148" s="6" t="s">
        <v>1167</v>
      </c>
      <c r="O148" s="6"/>
    </row>
    <row r="149" spans="1:15" hidden="1" x14ac:dyDescent="0.3">
      <c r="A149" s="117">
        <v>64</v>
      </c>
      <c r="B149" s="75" t="str">
        <f t="shared" si="9"/>
        <v>U-8 JK PhantomsU-8 HT Bolts</v>
      </c>
      <c r="C149" s="75" t="s">
        <v>852</v>
      </c>
      <c r="D149" s="30">
        <v>45038</v>
      </c>
      <c r="E149" s="108">
        <v>0.54166666666666663</v>
      </c>
      <c r="F149" s="6" t="s">
        <v>851</v>
      </c>
      <c r="G149" s="82" t="s">
        <v>142</v>
      </c>
      <c r="H149" s="78" t="str">
        <f t="shared" si="10"/>
        <v>JK</v>
      </c>
      <c r="I149" s="6" t="s">
        <v>1103</v>
      </c>
      <c r="J149" s="78" t="s">
        <v>849</v>
      </c>
      <c r="K149" s="78" t="str">
        <f t="shared" si="11"/>
        <v>HT</v>
      </c>
      <c r="L149" s="6" t="s">
        <v>1109</v>
      </c>
      <c r="M149" s="6"/>
      <c r="N149" s="6" t="s">
        <v>1167</v>
      </c>
      <c r="O149" s="6"/>
    </row>
    <row r="150" spans="1:15" hidden="1" x14ac:dyDescent="0.3">
      <c r="A150" s="117">
        <v>3</v>
      </c>
      <c r="B150" s="75" t="str">
        <f t="shared" si="9"/>
        <v>U-7 ER CelticsU-7 ER Emeralds</v>
      </c>
      <c r="C150" s="75" t="s">
        <v>852</v>
      </c>
      <c r="D150" s="30">
        <v>45031</v>
      </c>
      <c r="E150" s="108">
        <v>0.375</v>
      </c>
      <c r="F150" s="6" t="s">
        <v>893</v>
      </c>
      <c r="G150" s="82" t="s">
        <v>107</v>
      </c>
      <c r="H150" s="78" t="str">
        <f t="shared" si="10"/>
        <v>ER</v>
      </c>
      <c r="I150" s="6" t="s">
        <v>1082</v>
      </c>
      <c r="J150" s="78" t="s">
        <v>849</v>
      </c>
      <c r="K150" s="78" t="str">
        <f t="shared" si="11"/>
        <v>ER</v>
      </c>
      <c r="L150" s="6" t="s">
        <v>1077</v>
      </c>
      <c r="M150" s="6"/>
      <c r="N150" s="6" t="s">
        <v>1167</v>
      </c>
      <c r="O150" s="6"/>
    </row>
    <row r="151" spans="1:15" hidden="1" x14ac:dyDescent="0.3">
      <c r="A151" s="117">
        <v>95</v>
      </c>
      <c r="B151" s="75" t="str">
        <f t="shared" si="9"/>
        <v>U10 ER UnicornsU10 HT Phoenix</v>
      </c>
      <c r="C151" s="75" t="s">
        <v>852</v>
      </c>
      <c r="D151" s="30">
        <v>45052</v>
      </c>
      <c r="E151" s="108">
        <v>0.375</v>
      </c>
      <c r="F151" s="6" t="s">
        <v>857</v>
      </c>
      <c r="G151" s="82" t="s">
        <v>96</v>
      </c>
      <c r="H151" s="78" t="str">
        <f t="shared" si="10"/>
        <v>ER</v>
      </c>
      <c r="I151" s="78" t="s">
        <v>901</v>
      </c>
      <c r="J151" s="78" t="s">
        <v>849</v>
      </c>
      <c r="K151" s="78" t="str">
        <f t="shared" si="11"/>
        <v>HT</v>
      </c>
      <c r="L151" s="78" t="s">
        <v>1193</v>
      </c>
      <c r="M151" s="78"/>
      <c r="N151" s="6" t="s">
        <v>1167</v>
      </c>
      <c r="O151" s="82"/>
    </row>
    <row r="152" spans="1:15" hidden="1" x14ac:dyDescent="0.3">
      <c r="A152" s="117">
        <v>58</v>
      </c>
      <c r="B152" s="75" t="str">
        <f t="shared" si="9"/>
        <v>U-9 SL BlitzU-9 HT Lions</v>
      </c>
      <c r="C152" s="75" t="s">
        <v>852</v>
      </c>
      <c r="D152" s="30">
        <v>45038</v>
      </c>
      <c r="E152" s="108">
        <v>0.5625</v>
      </c>
      <c r="F152" s="6" t="s">
        <v>857</v>
      </c>
      <c r="G152" s="82" t="s">
        <v>19</v>
      </c>
      <c r="H152" s="78" t="str">
        <f t="shared" si="10"/>
        <v>SL</v>
      </c>
      <c r="I152" s="6" t="s">
        <v>1085</v>
      </c>
      <c r="J152" s="78" t="s">
        <v>849</v>
      </c>
      <c r="K152" s="78" t="str">
        <f t="shared" si="11"/>
        <v>HT</v>
      </c>
      <c r="L152" s="29" t="s">
        <v>1089</v>
      </c>
      <c r="M152" s="6"/>
      <c r="N152" s="6" t="s">
        <v>1167</v>
      </c>
      <c r="O152" s="6"/>
    </row>
    <row r="153" spans="1:15" hidden="1" x14ac:dyDescent="0.3">
      <c r="A153" s="117">
        <v>68</v>
      </c>
      <c r="B153" s="75" t="str">
        <f t="shared" si="9"/>
        <v>U12 SL VipersU12 HT Hartford Soccer Club Orange</v>
      </c>
      <c r="C153" s="75" t="s">
        <v>852</v>
      </c>
      <c r="D153" s="30">
        <v>45038</v>
      </c>
      <c r="E153" s="108">
        <v>0.5625</v>
      </c>
      <c r="F153" s="6" t="s">
        <v>863</v>
      </c>
      <c r="G153" s="75" t="s">
        <v>52</v>
      </c>
      <c r="H153" s="78" t="str">
        <f t="shared" si="10"/>
        <v>SL</v>
      </c>
      <c r="I153" s="75" t="s">
        <v>1049</v>
      </c>
      <c r="J153" s="78" t="s">
        <v>849</v>
      </c>
      <c r="K153" s="78" t="str">
        <f t="shared" si="11"/>
        <v>HT</v>
      </c>
      <c r="L153" s="75" t="s">
        <v>1041</v>
      </c>
      <c r="M153" s="75"/>
      <c r="N153" s="6" t="s">
        <v>1167</v>
      </c>
      <c r="O153" s="6"/>
    </row>
    <row r="154" spans="1:15" hidden="1" x14ac:dyDescent="0.3">
      <c r="A154" s="117">
        <v>65</v>
      </c>
      <c r="B154" s="75" t="str">
        <f t="shared" si="9"/>
        <v>U12 EW Random Lake U12U12 HT Lightning</v>
      </c>
      <c r="C154" s="75" t="s">
        <v>852</v>
      </c>
      <c r="D154" s="30">
        <v>45038</v>
      </c>
      <c r="E154" s="108">
        <v>0.375</v>
      </c>
      <c r="F154" s="6" t="s">
        <v>896</v>
      </c>
      <c r="G154" s="82" t="s">
        <v>52</v>
      </c>
      <c r="H154" s="78" t="str">
        <f t="shared" si="10"/>
        <v>EW</v>
      </c>
      <c r="I154" s="6" t="s">
        <v>1039</v>
      </c>
      <c r="J154" s="78" t="s">
        <v>849</v>
      </c>
      <c r="K154" s="78" t="str">
        <f t="shared" si="11"/>
        <v>HT</v>
      </c>
      <c r="L154" s="6" t="s">
        <v>1031</v>
      </c>
      <c r="M154" s="6"/>
      <c r="N154" s="6" t="s">
        <v>1167</v>
      </c>
      <c r="O154" s="6" t="s">
        <v>1139</v>
      </c>
    </row>
    <row r="155" spans="1:15" hidden="1" x14ac:dyDescent="0.3">
      <c r="A155" s="117">
        <v>141</v>
      </c>
      <c r="B155" s="75" t="str">
        <f t="shared" si="9"/>
        <v>U10 RF CometsU10 HU Cobras</v>
      </c>
      <c r="C155" s="75" t="s">
        <v>852</v>
      </c>
      <c r="D155" s="30">
        <v>45031</v>
      </c>
      <c r="E155" s="108">
        <v>0.5</v>
      </c>
      <c r="F155" s="6" t="s">
        <v>854</v>
      </c>
      <c r="G155" s="82" t="s">
        <v>75</v>
      </c>
      <c r="H155" s="78" t="str">
        <f t="shared" si="10"/>
        <v>RF</v>
      </c>
      <c r="I155" s="6" t="s">
        <v>1027</v>
      </c>
      <c r="J155" s="78" t="s">
        <v>849</v>
      </c>
      <c r="K155" s="78" t="str">
        <f t="shared" si="11"/>
        <v>HU</v>
      </c>
      <c r="L155" s="6" t="s">
        <v>1022</v>
      </c>
      <c r="M155" s="6"/>
      <c r="N155" s="6" t="s">
        <v>1167</v>
      </c>
      <c r="O155" s="6"/>
    </row>
    <row r="156" spans="1:15" hidden="1" x14ac:dyDescent="0.3">
      <c r="A156" s="117">
        <v>273</v>
      </c>
      <c r="B156" s="75" t="str">
        <f t="shared" si="9"/>
        <v>U-9 RF Red FoxesU-9 KW Barracudas</v>
      </c>
      <c r="C156" s="75" t="s">
        <v>852</v>
      </c>
      <c r="D156" s="30">
        <v>45038</v>
      </c>
      <c r="E156" s="108">
        <v>0.5625</v>
      </c>
      <c r="F156" s="6" t="s">
        <v>866</v>
      </c>
      <c r="G156" s="82" t="s">
        <v>19</v>
      </c>
      <c r="H156" s="78" t="str">
        <f t="shared" si="10"/>
        <v>RF</v>
      </c>
      <c r="I156" s="6" t="s">
        <v>1086</v>
      </c>
      <c r="J156" s="78" t="s">
        <v>849</v>
      </c>
      <c r="K156" s="78" t="str">
        <f t="shared" si="11"/>
        <v>KW</v>
      </c>
      <c r="L156" s="6" t="s">
        <v>1090</v>
      </c>
      <c r="M156" s="6"/>
      <c r="N156" s="6" t="s">
        <v>1167</v>
      </c>
      <c r="O156" s="6"/>
    </row>
    <row r="157" spans="1:15" hidden="1" x14ac:dyDescent="0.3">
      <c r="A157" s="117">
        <v>356</v>
      </c>
      <c r="B157" s="75" t="str">
        <f t="shared" si="9"/>
        <v>U12 HT BlazeU12 RF Strikers</v>
      </c>
      <c r="C157" s="75" t="s">
        <v>852</v>
      </c>
      <c r="D157" s="30">
        <v>45038</v>
      </c>
      <c r="E157" s="108">
        <v>0.5625</v>
      </c>
      <c r="F157" s="6" t="s">
        <v>864</v>
      </c>
      <c r="G157" s="82" t="s">
        <v>63</v>
      </c>
      <c r="H157" s="78" t="str">
        <f t="shared" si="10"/>
        <v>HT</v>
      </c>
      <c r="I157" s="82" t="s">
        <v>920</v>
      </c>
      <c r="J157" s="78" t="s">
        <v>849</v>
      </c>
      <c r="K157" s="78" t="str">
        <f t="shared" si="11"/>
        <v>RF</v>
      </c>
      <c r="L157" s="82" t="s">
        <v>930</v>
      </c>
      <c r="M157" s="82" t="s">
        <v>1177</v>
      </c>
      <c r="N157" s="6" t="s">
        <v>1167</v>
      </c>
      <c r="O157" s="6" t="s">
        <v>1134</v>
      </c>
    </row>
    <row r="158" spans="1:15" hidden="1" x14ac:dyDescent="0.3">
      <c r="A158" s="117">
        <v>146</v>
      </c>
      <c r="B158" s="75" t="str">
        <f t="shared" si="9"/>
        <v>U10 KW JaguarsU10 HU Cobras</v>
      </c>
      <c r="C158" s="75" t="s">
        <v>852</v>
      </c>
      <c r="D158" s="30">
        <v>45038</v>
      </c>
      <c r="E158" s="108">
        <v>0.5625</v>
      </c>
      <c r="F158" s="6" t="s">
        <v>854</v>
      </c>
      <c r="G158" s="82" t="s">
        <v>75</v>
      </c>
      <c r="H158" s="78" t="str">
        <f t="shared" si="10"/>
        <v>KW</v>
      </c>
      <c r="I158" s="6" t="s">
        <v>1025</v>
      </c>
      <c r="J158" s="78" t="s">
        <v>849</v>
      </c>
      <c r="K158" s="78" t="str">
        <f t="shared" si="11"/>
        <v>HU</v>
      </c>
      <c r="L158" s="6" t="s">
        <v>1022</v>
      </c>
      <c r="M158" s="6"/>
      <c r="N158" s="6" t="s">
        <v>1167</v>
      </c>
      <c r="O158" s="6" t="s">
        <v>934</v>
      </c>
    </row>
    <row r="159" spans="1:15" hidden="1" x14ac:dyDescent="0.3">
      <c r="A159" s="117">
        <v>155</v>
      </c>
      <c r="B159" s="75" t="str">
        <f t="shared" si="9"/>
        <v>U10 SL WarriorsU10 HU Cobras</v>
      </c>
      <c r="C159" s="75" t="s">
        <v>852</v>
      </c>
      <c r="D159" s="30">
        <v>45052</v>
      </c>
      <c r="E159" s="108">
        <v>0.375</v>
      </c>
      <c r="F159" s="6" t="s">
        <v>854</v>
      </c>
      <c r="G159" s="82" t="s">
        <v>75</v>
      </c>
      <c r="H159" s="78" t="str">
        <f t="shared" si="10"/>
        <v>SL</v>
      </c>
      <c r="I159" s="6" t="s">
        <v>1023</v>
      </c>
      <c r="J159" s="78" t="s">
        <v>849</v>
      </c>
      <c r="K159" s="78" t="str">
        <f t="shared" si="11"/>
        <v>HU</v>
      </c>
      <c r="L159" s="6" t="s">
        <v>1022</v>
      </c>
      <c r="M159" s="6"/>
      <c r="N159" s="6" t="s">
        <v>1167</v>
      </c>
      <c r="O159" s="6" t="s">
        <v>1122</v>
      </c>
    </row>
    <row r="160" spans="1:15" x14ac:dyDescent="0.3">
      <c r="A160" s="117">
        <v>516</v>
      </c>
      <c r="B160" s="75" t="str">
        <f t="shared" si="9"/>
        <v>U12 HT RaptorsU12 SL Wind</v>
      </c>
      <c r="C160" s="75" t="s">
        <v>885</v>
      </c>
      <c r="D160" s="30">
        <v>45062</v>
      </c>
      <c r="E160" s="108">
        <v>0.75</v>
      </c>
      <c r="F160" s="6" t="s">
        <v>859</v>
      </c>
      <c r="G160" s="82" t="s">
        <v>52</v>
      </c>
      <c r="H160" s="78" t="str">
        <f t="shared" si="10"/>
        <v>HT</v>
      </c>
      <c r="I160" s="6" t="s">
        <v>1048</v>
      </c>
      <c r="J160" s="78" t="s">
        <v>849</v>
      </c>
      <c r="K160" s="78" t="str">
        <f t="shared" si="11"/>
        <v>SL</v>
      </c>
      <c r="L160" s="6" t="s">
        <v>1044</v>
      </c>
      <c r="M160" s="6"/>
      <c r="N160" s="6" t="s">
        <v>1167</v>
      </c>
      <c r="O160" s="6" t="s">
        <v>1050</v>
      </c>
    </row>
    <row r="161" spans="1:15" hidden="1" x14ac:dyDescent="0.3">
      <c r="A161" s="117">
        <v>4</v>
      </c>
      <c r="B161" s="75" t="str">
        <f t="shared" si="9"/>
        <v>U-7 JK AvengersU-7 ER Clovers</v>
      </c>
      <c r="C161" s="75" t="s">
        <v>852</v>
      </c>
      <c r="D161" s="30">
        <v>45031</v>
      </c>
      <c r="E161" s="108">
        <v>0.41666666666666669</v>
      </c>
      <c r="F161" s="6" t="s">
        <v>893</v>
      </c>
      <c r="G161" s="82" t="s">
        <v>107</v>
      </c>
      <c r="H161" s="78" t="str">
        <f t="shared" si="10"/>
        <v>JK</v>
      </c>
      <c r="I161" s="6" t="s">
        <v>1081</v>
      </c>
      <c r="J161" s="78" t="s">
        <v>849</v>
      </c>
      <c r="K161" s="78" t="str">
        <f t="shared" si="11"/>
        <v>ER</v>
      </c>
      <c r="L161" s="6" t="s">
        <v>1076</v>
      </c>
      <c r="M161" s="6"/>
      <c r="N161" s="6" t="s">
        <v>1167</v>
      </c>
      <c r="O161" s="6"/>
    </row>
    <row r="162" spans="1:15" hidden="1" x14ac:dyDescent="0.3">
      <c r="A162" s="117">
        <v>72</v>
      </c>
      <c r="B162" s="75" t="str">
        <f t="shared" si="9"/>
        <v>U-8 HT PiratesU-8 HT Firehawks</v>
      </c>
      <c r="C162" s="75" t="s">
        <v>888</v>
      </c>
      <c r="D162" s="30">
        <v>45042</v>
      </c>
      <c r="E162" s="108">
        <v>0.72916666666666663</v>
      </c>
      <c r="F162" s="6" t="s">
        <v>881</v>
      </c>
      <c r="G162" s="82" t="s">
        <v>142</v>
      </c>
      <c r="H162" s="78" t="str">
        <f t="shared" si="10"/>
        <v>HT</v>
      </c>
      <c r="I162" s="82" t="s">
        <v>971</v>
      </c>
      <c r="J162" s="78" t="s">
        <v>849</v>
      </c>
      <c r="K162" s="78" t="str">
        <f t="shared" si="11"/>
        <v>HT</v>
      </c>
      <c r="L162" s="82" t="s">
        <v>970</v>
      </c>
      <c r="M162" s="82"/>
      <c r="N162" s="6" t="s">
        <v>1167</v>
      </c>
      <c r="O162" s="6" t="s">
        <v>1028</v>
      </c>
    </row>
    <row r="163" spans="1:15" hidden="1" x14ac:dyDescent="0.3">
      <c r="A163" s="117">
        <v>73</v>
      </c>
      <c r="B163" s="75" t="str">
        <f t="shared" si="9"/>
        <v>U12 HT BlazeU12 HT Orioles</v>
      </c>
      <c r="C163" s="75" t="s">
        <v>888</v>
      </c>
      <c r="D163" s="30">
        <v>45042</v>
      </c>
      <c r="E163" s="108">
        <v>0.72916666666666663</v>
      </c>
      <c r="F163" s="6" t="s">
        <v>863</v>
      </c>
      <c r="G163" s="82" t="s">
        <v>63</v>
      </c>
      <c r="H163" s="78" t="str">
        <f t="shared" si="10"/>
        <v>HT</v>
      </c>
      <c r="I163" s="82" t="s">
        <v>920</v>
      </c>
      <c r="J163" s="78" t="s">
        <v>849</v>
      </c>
      <c r="K163" s="78" t="str">
        <f t="shared" si="11"/>
        <v>HT</v>
      </c>
      <c r="L163" s="82" t="s">
        <v>921</v>
      </c>
      <c r="M163" s="82"/>
      <c r="N163" s="6" t="s">
        <v>1167</v>
      </c>
      <c r="O163" s="82"/>
    </row>
    <row r="164" spans="1:15" hidden="1" x14ac:dyDescent="0.3">
      <c r="A164" s="117">
        <v>276</v>
      </c>
      <c r="B164" s="75" t="str">
        <f t="shared" si="9"/>
        <v>U14 RF KickersU14 KW Panthers</v>
      </c>
      <c r="C164" s="75" t="s">
        <v>888</v>
      </c>
      <c r="D164" s="30">
        <v>45042</v>
      </c>
      <c r="E164" s="108">
        <v>0.72916666666666663</v>
      </c>
      <c r="F164" s="6" t="s">
        <v>860</v>
      </c>
      <c r="G164" s="82" t="s">
        <v>12</v>
      </c>
      <c r="H164" s="78" t="str">
        <f t="shared" si="10"/>
        <v>RF</v>
      </c>
      <c r="I164" s="82" t="s">
        <v>950</v>
      </c>
      <c r="J164" s="78" t="s">
        <v>849</v>
      </c>
      <c r="K164" s="78" t="str">
        <f t="shared" si="11"/>
        <v>KW</v>
      </c>
      <c r="L164" s="82" t="s">
        <v>949</v>
      </c>
      <c r="M164" s="82"/>
      <c r="N164" s="6" t="s">
        <v>1167</v>
      </c>
      <c r="O164" s="82" t="s">
        <v>1135</v>
      </c>
    </row>
    <row r="165" spans="1:15" x14ac:dyDescent="0.3">
      <c r="A165" s="117">
        <v>537</v>
      </c>
      <c r="B165" s="75" t="str">
        <f t="shared" si="9"/>
        <v>U12 HT Hartford Soccer Club OrangeU12 SL Wind</v>
      </c>
      <c r="C165" s="75" t="s">
        <v>852</v>
      </c>
      <c r="D165" s="30">
        <v>45066</v>
      </c>
      <c r="E165" s="108">
        <v>0.4375</v>
      </c>
      <c r="F165" s="6" t="s">
        <v>859</v>
      </c>
      <c r="G165" s="82" t="s">
        <v>52</v>
      </c>
      <c r="H165" s="78" t="str">
        <f t="shared" si="10"/>
        <v>HT</v>
      </c>
      <c r="I165" s="6" t="s">
        <v>1041</v>
      </c>
      <c r="J165" s="78" t="s">
        <v>849</v>
      </c>
      <c r="K165" s="78" t="str">
        <f t="shared" si="11"/>
        <v>SL</v>
      </c>
      <c r="L165" s="6" t="s">
        <v>1044</v>
      </c>
      <c r="M165" s="6"/>
      <c r="N165" s="6" t="s">
        <v>1167</v>
      </c>
      <c r="O165" s="6"/>
    </row>
    <row r="166" spans="1:15" hidden="1" x14ac:dyDescent="0.3">
      <c r="A166" s="117">
        <v>93</v>
      </c>
      <c r="B166" s="75" t="str">
        <f t="shared" si="9"/>
        <v>U10 SL RocketsU10 HT Wolves</v>
      </c>
      <c r="C166" s="75" t="s">
        <v>852</v>
      </c>
      <c r="D166" s="30">
        <v>45052</v>
      </c>
      <c r="E166" s="108">
        <v>0.5</v>
      </c>
      <c r="F166" s="6" t="s">
        <v>856</v>
      </c>
      <c r="G166" s="82" t="s">
        <v>96</v>
      </c>
      <c r="H166" s="78" t="str">
        <f t="shared" si="10"/>
        <v>SL</v>
      </c>
      <c r="I166" s="78" t="s">
        <v>907</v>
      </c>
      <c r="J166" s="78" t="s">
        <v>849</v>
      </c>
      <c r="K166" s="78" t="str">
        <f t="shared" si="11"/>
        <v>HT</v>
      </c>
      <c r="L166" s="78" t="s">
        <v>903</v>
      </c>
      <c r="M166" s="78"/>
      <c r="N166" s="6" t="s">
        <v>1167</v>
      </c>
      <c r="O166" s="82"/>
    </row>
    <row r="167" spans="1:15" hidden="1" x14ac:dyDescent="0.3">
      <c r="A167" s="117">
        <v>125</v>
      </c>
      <c r="B167" s="75" t="str">
        <f t="shared" si="9"/>
        <v>U10 HT Hartford Soccer ClubU10 HT Phoenix</v>
      </c>
      <c r="C167" s="75" t="s">
        <v>888</v>
      </c>
      <c r="D167" s="30">
        <v>45056</v>
      </c>
      <c r="E167" s="108">
        <v>0.75</v>
      </c>
      <c r="F167" s="6" t="s">
        <v>856</v>
      </c>
      <c r="G167" s="82" t="s">
        <v>96</v>
      </c>
      <c r="H167" s="78" t="str">
        <f t="shared" si="10"/>
        <v>HT</v>
      </c>
      <c r="I167" s="78" t="s">
        <v>902</v>
      </c>
      <c r="J167" s="78" t="s">
        <v>849</v>
      </c>
      <c r="K167" s="78" t="str">
        <f t="shared" si="11"/>
        <v>HT</v>
      </c>
      <c r="L167" s="78" t="s">
        <v>1193</v>
      </c>
      <c r="M167" s="78"/>
      <c r="N167" s="6" t="s">
        <v>1167</v>
      </c>
      <c r="O167" s="82"/>
    </row>
    <row r="168" spans="1:15" hidden="1" x14ac:dyDescent="0.3">
      <c r="A168" s="117">
        <v>74</v>
      </c>
      <c r="B168" s="75" t="str">
        <f t="shared" si="9"/>
        <v>U12 JK LeopardsU12 HT Lightning</v>
      </c>
      <c r="C168" s="6" t="s">
        <v>890</v>
      </c>
      <c r="D168" s="30">
        <v>45043</v>
      </c>
      <c r="E168" s="108">
        <v>0.72916666666666663</v>
      </c>
      <c r="F168" s="6" t="s">
        <v>896</v>
      </c>
      <c r="G168" s="82" t="s">
        <v>52</v>
      </c>
      <c r="H168" s="78" t="str">
        <f t="shared" si="10"/>
        <v>JK</v>
      </c>
      <c r="I168" s="6" t="s">
        <v>1035</v>
      </c>
      <c r="J168" s="78" t="s">
        <v>849</v>
      </c>
      <c r="K168" s="78" t="str">
        <f t="shared" si="11"/>
        <v>HT</v>
      </c>
      <c r="L168" s="6" t="s">
        <v>1031</v>
      </c>
      <c r="M168" s="6"/>
      <c r="N168" s="6" t="s">
        <v>1167</v>
      </c>
      <c r="O168" s="6" t="s">
        <v>1140</v>
      </c>
    </row>
    <row r="169" spans="1:15" hidden="1" x14ac:dyDescent="0.3">
      <c r="A169" s="117">
        <v>75</v>
      </c>
      <c r="B169" s="75" t="str">
        <f t="shared" si="9"/>
        <v>U12 HT Hartford Soccer Club OrangeU12 HT Raptors</v>
      </c>
      <c r="C169" s="6" t="s">
        <v>890</v>
      </c>
      <c r="D169" s="30">
        <v>45043</v>
      </c>
      <c r="E169" s="108">
        <v>0.72916666666666663</v>
      </c>
      <c r="F169" s="6" t="s">
        <v>863</v>
      </c>
      <c r="G169" s="82" t="s">
        <v>52</v>
      </c>
      <c r="H169" s="78" t="str">
        <f t="shared" si="10"/>
        <v>HT</v>
      </c>
      <c r="I169" s="6" t="s">
        <v>1041</v>
      </c>
      <c r="J169" s="78" t="s">
        <v>849</v>
      </c>
      <c r="K169" s="78" t="str">
        <f t="shared" si="11"/>
        <v>HT</v>
      </c>
      <c r="L169" s="6" t="s">
        <v>1048</v>
      </c>
      <c r="M169" s="6"/>
      <c r="N169" s="6" t="s">
        <v>1167</v>
      </c>
      <c r="O169" s="6" t="s">
        <v>1058</v>
      </c>
    </row>
    <row r="170" spans="1:15" hidden="1" x14ac:dyDescent="0.3">
      <c r="A170" s="117">
        <v>170</v>
      </c>
      <c r="B170" s="75" t="str">
        <f t="shared" si="9"/>
        <v>U10 WA WSC EdgeU10 HU Cobras</v>
      </c>
      <c r="C170" s="75" t="s">
        <v>852</v>
      </c>
      <c r="D170" s="30">
        <v>45073</v>
      </c>
      <c r="E170" s="108">
        <v>0.375</v>
      </c>
      <c r="F170" s="6" t="s">
        <v>854</v>
      </c>
      <c r="G170" s="82" t="s">
        <v>75</v>
      </c>
      <c r="H170" s="78" t="str">
        <f t="shared" si="10"/>
        <v>WA</v>
      </c>
      <c r="I170" s="6" t="s">
        <v>1165</v>
      </c>
      <c r="J170" s="78" t="s">
        <v>849</v>
      </c>
      <c r="K170" s="78" t="str">
        <f t="shared" si="11"/>
        <v>HU</v>
      </c>
      <c r="L170" s="6" t="s">
        <v>1022</v>
      </c>
      <c r="M170" s="6"/>
      <c r="N170" s="6" t="s">
        <v>1167</v>
      </c>
      <c r="O170" s="6"/>
    </row>
    <row r="171" spans="1:15" x14ac:dyDescent="0.3">
      <c r="A171" s="117">
        <v>536</v>
      </c>
      <c r="B171" s="75" t="str">
        <f t="shared" si="9"/>
        <v>U12 ER HooligansU12 SL Vipers</v>
      </c>
      <c r="C171" s="75" t="s">
        <v>852</v>
      </c>
      <c r="D171" s="30">
        <v>45066</v>
      </c>
      <c r="E171" s="108">
        <v>0.5</v>
      </c>
      <c r="F171" s="6" t="s">
        <v>859</v>
      </c>
      <c r="G171" s="82" t="s">
        <v>52</v>
      </c>
      <c r="H171" s="78" t="str">
        <f t="shared" si="10"/>
        <v>ER</v>
      </c>
      <c r="I171" s="6" t="s">
        <v>1046</v>
      </c>
      <c r="J171" s="78" t="s">
        <v>849</v>
      </c>
      <c r="K171" s="78" t="str">
        <f t="shared" si="11"/>
        <v>SL</v>
      </c>
      <c r="L171" s="6" t="s">
        <v>1049</v>
      </c>
      <c r="M171" s="6"/>
      <c r="N171" s="6" t="s">
        <v>1167</v>
      </c>
      <c r="O171" s="6"/>
    </row>
    <row r="172" spans="1:15" hidden="1" x14ac:dyDescent="0.3">
      <c r="A172" s="117">
        <v>10</v>
      </c>
      <c r="B172" s="75" t="str">
        <f t="shared" si="9"/>
        <v>U-7 WB StormU-7 ER Celtics</v>
      </c>
      <c r="C172" s="75" t="s">
        <v>852</v>
      </c>
      <c r="D172" s="30">
        <v>45038</v>
      </c>
      <c r="E172" s="108">
        <v>0.41666666666666669</v>
      </c>
      <c r="F172" s="6" t="s">
        <v>893</v>
      </c>
      <c r="G172" s="82" t="s">
        <v>107</v>
      </c>
      <c r="H172" s="78" t="str">
        <f t="shared" si="10"/>
        <v>WB</v>
      </c>
      <c r="I172" s="6" t="s">
        <v>1078</v>
      </c>
      <c r="J172" s="78" t="s">
        <v>849</v>
      </c>
      <c r="K172" s="78" t="str">
        <f t="shared" si="11"/>
        <v>ER</v>
      </c>
      <c r="L172" s="6" t="s">
        <v>1082</v>
      </c>
      <c r="M172" s="6"/>
      <c r="N172" s="6" t="s">
        <v>1167</v>
      </c>
      <c r="O172" s="6"/>
    </row>
    <row r="173" spans="1:15" hidden="1" x14ac:dyDescent="0.3">
      <c r="A173" s="117">
        <v>200</v>
      </c>
      <c r="B173" s="75" t="str">
        <f t="shared" si="9"/>
        <v>U10 JK SirensU10 JK Rockets</v>
      </c>
      <c r="C173" s="75" t="s">
        <v>852</v>
      </c>
      <c r="D173" s="30">
        <v>45045</v>
      </c>
      <c r="E173" s="108">
        <v>0.375</v>
      </c>
      <c r="F173" s="6" t="s">
        <v>886</v>
      </c>
      <c r="G173" s="82" t="s">
        <v>75</v>
      </c>
      <c r="H173" s="78" t="str">
        <f t="shared" si="10"/>
        <v>JK</v>
      </c>
      <c r="I173" s="6" t="s">
        <v>1020</v>
      </c>
      <c r="J173" s="78" t="s">
        <v>849</v>
      </c>
      <c r="K173" s="78" t="str">
        <f t="shared" si="11"/>
        <v>JK</v>
      </c>
      <c r="L173" s="6" t="s">
        <v>1018</v>
      </c>
      <c r="M173" s="6"/>
      <c r="N173" s="6" t="s">
        <v>1167</v>
      </c>
      <c r="O173" s="6"/>
    </row>
    <row r="174" spans="1:15" hidden="1" x14ac:dyDescent="0.3">
      <c r="A174" s="117">
        <v>78</v>
      </c>
      <c r="B174" s="75" t="str">
        <f t="shared" si="9"/>
        <v>U-9 KW SharksU-9 HT SC Hartford</v>
      </c>
      <c r="C174" s="75" t="s">
        <v>852</v>
      </c>
      <c r="D174" s="30">
        <v>45045</v>
      </c>
      <c r="E174" s="108">
        <v>0.375</v>
      </c>
      <c r="F174" s="6" t="s">
        <v>857</v>
      </c>
      <c r="G174" s="82" t="s">
        <v>19</v>
      </c>
      <c r="H174" s="78" t="str">
        <f t="shared" si="10"/>
        <v>KW</v>
      </c>
      <c r="I174" s="6" t="s">
        <v>1095</v>
      </c>
      <c r="J174" s="78" t="s">
        <v>849</v>
      </c>
      <c r="K174" s="78" t="str">
        <f t="shared" si="11"/>
        <v>HT</v>
      </c>
      <c r="L174" s="29" t="s">
        <v>1094</v>
      </c>
      <c r="M174" s="6"/>
      <c r="N174" s="6" t="s">
        <v>1167</v>
      </c>
      <c r="O174" s="6"/>
    </row>
    <row r="175" spans="1:15" hidden="1" x14ac:dyDescent="0.3">
      <c r="A175" s="117">
        <v>79</v>
      </c>
      <c r="B175" s="75" t="str">
        <f t="shared" si="9"/>
        <v>U-8 SL ArsenalU-8 HT Firehawks</v>
      </c>
      <c r="C175" s="75" t="s">
        <v>852</v>
      </c>
      <c r="D175" s="30">
        <v>45045</v>
      </c>
      <c r="E175" s="108">
        <v>0.375</v>
      </c>
      <c r="F175" s="6" t="s">
        <v>881</v>
      </c>
      <c r="G175" s="82" t="s">
        <v>142</v>
      </c>
      <c r="H175" s="78" t="str">
        <f t="shared" si="10"/>
        <v>SL</v>
      </c>
      <c r="I175" s="82" t="s">
        <v>976</v>
      </c>
      <c r="J175" s="78" t="s">
        <v>849</v>
      </c>
      <c r="K175" s="78" t="str">
        <f t="shared" si="11"/>
        <v>HT</v>
      </c>
      <c r="L175" s="82" t="s">
        <v>970</v>
      </c>
      <c r="M175" s="82"/>
      <c r="N175" s="6" t="s">
        <v>1167</v>
      </c>
      <c r="O175" s="82" t="s">
        <v>1130</v>
      </c>
    </row>
    <row r="176" spans="1:15" hidden="1" x14ac:dyDescent="0.3">
      <c r="A176" s="117">
        <v>85</v>
      </c>
      <c r="B176" s="75" t="str">
        <f t="shared" si="9"/>
        <v>U14 KW CometsU14 HT Spurs</v>
      </c>
      <c r="C176" s="75" t="s">
        <v>852</v>
      </c>
      <c r="D176" s="30">
        <v>45045</v>
      </c>
      <c r="E176" s="108">
        <v>0.375</v>
      </c>
      <c r="F176" s="125" t="s">
        <v>861</v>
      </c>
      <c r="G176" s="82" t="s">
        <v>12</v>
      </c>
      <c r="H176" s="78" t="str">
        <f t="shared" si="10"/>
        <v>KW</v>
      </c>
      <c r="I176" s="82" t="s">
        <v>941</v>
      </c>
      <c r="J176" s="78" t="s">
        <v>849</v>
      </c>
      <c r="K176" s="78" t="str">
        <f t="shared" si="11"/>
        <v>HT</v>
      </c>
      <c r="L176" s="82" t="s">
        <v>947</v>
      </c>
      <c r="M176" s="82"/>
      <c r="N176" s="6" t="s">
        <v>1167</v>
      </c>
      <c r="O176" s="82" t="s">
        <v>934</v>
      </c>
    </row>
    <row r="177" spans="1:15" hidden="1" x14ac:dyDescent="0.3">
      <c r="A177" s="117">
        <v>149</v>
      </c>
      <c r="B177" s="75" t="str">
        <f t="shared" si="9"/>
        <v>U-9 ER CyclonesU-9 HU Cougars</v>
      </c>
      <c r="C177" s="75" t="s">
        <v>852</v>
      </c>
      <c r="D177" s="30">
        <v>45045</v>
      </c>
      <c r="E177" s="108">
        <v>0.375</v>
      </c>
      <c r="F177" s="6" t="s">
        <v>854</v>
      </c>
      <c r="G177" s="82" t="s">
        <v>19</v>
      </c>
      <c r="H177" s="78" t="str">
        <f t="shared" si="10"/>
        <v>ER</v>
      </c>
      <c r="I177" s="6" t="s">
        <v>1096</v>
      </c>
      <c r="J177" s="78" t="s">
        <v>849</v>
      </c>
      <c r="K177" s="78" t="str">
        <f t="shared" si="11"/>
        <v>HU</v>
      </c>
      <c r="L177" s="6" t="s">
        <v>1100</v>
      </c>
      <c r="M177" s="6"/>
      <c r="N177" s="6" t="s">
        <v>1167</v>
      </c>
      <c r="O177" s="6"/>
    </row>
    <row r="178" spans="1:15" hidden="1" x14ac:dyDescent="0.3">
      <c r="A178" s="117">
        <v>152</v>
      </c>
      <c r="B178" s="75" t="str">
        <f t="shared" si="9"/>
        <v>U-7 ER CloversU-7 HU Vipers</v>
      </c>
      <c r="C178" s="75" t="s">
        <v>852</v>
      </c>
      <c r="D178" s="30">
        <v>45045</v>
      </c>
      <c r="E178" s="108">
        <v>0.375</v>
      </c>
      <c r="F178" s="6" t="s">
        <v>882</v>
      </c>
      <c r="G178" s="82" t="s">
        <v>107</v>
      </c>
      <c r="H178" s="78" t="str">
        <f t="shared" si="10"/>
        <v>ER</v>
      </c>
      <c r="I178" s="6" t="s">
        <v>1076</v>
      </c>
      <c r="J178" s="78" t="s">
        <v>849</v>
      </c>
      <c r="K178" s="78" t="str">
        <f t="shared" si="11"/>
        <v>HU</v>
      </c>
      <c r="L178" s="6" t="s">
        <v>1075</v>
      </c>
      <c r="M178" s="6"/>
      <c r="N178" s="6" t="s">
        <v>1167</v>
      </c>
      <c r="O178" s="6"/>
    </row>
    <row r="179" spans="1:15" hidden="1" x14ac:dyDescent="0.3">
      <c r="A179" s="117">
        <v>198</v>
      </c>
      <c r="B179" s="75" t="str">
        <f t="shared" si="9"/>
        <v>U-7 JK VenomU-7 JK Rattlesnakes</v>
      </c>
      <c r="C179" s="75" t="s">
        <v>852</v>
      </c>
      <c r="D179" s="30">
        <v>45045</v>
      </c>
      <c r="E179" s="108">
        <v>0.375</v>
      </c>
      <c r="F179" s="6" t="s">
        <v>878</v>
      </c>
      <c r="G179" s="82" t="s">
        <v>107</v>
      </c>
      <c r="H179" s="78" t="str">
        <f t="shared" si="10"/>
        <v>JK</v>
      </c>
      <c r="I179" s="6" t="s">
        <v>1010</v>
      </c>
      <c r="J179" s="78" t="s">
        <v>849</v>
      </c>
      <c r="K179" s="78" t="str">
        <f t="shared" si="11"/>
        <v>JK</v>
      </c>
      <c r="L179" s="6" t="s">
        <v>1012</v>
      </c>
      <c r="M179" s="6"/>
      <c r="N179" s="6" t="s">
        <v>1167</v>
      </c>
      <c r="O179" s="6"/>
    </row>
    <row r="180" spans="1:15" hidden="1" x14ac:dyDescent="0.3">
      <c r="A180" s="117">
        <v>213</v>
      </c>
      <c r="B180" s="75" t="str">
        <f t="shared" si="9"/>
        <v>U10 SL LightningU10 JK Sirens</v>
      </c>
      <c r="C180" s="75" t="s">
        <v>852</v>
      </c>
      <c r="D180" s="30">
        <v>45052</v>
      </c>
      <c r="E180" s="108">
        <v>0.375</v>
      </c>
      <c r="F180" s="6" t="s">
        <v>886</v>
      </c>
      <c r="G180" s="82" t="s">
        <v>75</v>
      </c>
      <c r="H180" s="78" t="str">
        <f t="shared" si="10"/>
        <v>SL</v>
      </c>
      <c r="I180" s="6" t="s">
        <v>1019</v>
      </c>
      <c r="J180" s="78" t="s">
        <v>849</v>
      </c>
      <c r="K180" s="78" t="str">
        <f t="shared" si="11"/>
        <v>JK</v>
      </c>
      <c r="L180" s="6" t="s">
        <v>1020</v>
      </c>
      <c r="M180" s="6"/>
      <c r="N180" s="6" t="s">
        <v>1167</v>
      </c>
      <c r="O180" s="6" t="s">
        <v>1125</v>
      </c>
    </row>
    <row r="181" spans="1:15" x14ac:dyDescent="0.3">
      <c r="A181" s="117">
        <v>554</v>
      </c>
      <c r="B181" s="75" t="str">
        <f t="shared" si="9"/>
        <v>U12 ER HooligansU12 SL Phoenix</v>
      </c>
      <c r="C181" s="75" t="s">
        <v>885</v>
      </c>
      <c r="D181" s="30">
        <v>45076</v>
      </c>
      <c r="E181" s="108">
        <v>0.75</v>
      </c>
      <c r="F181" s="6" t="s">
        <v>859</v>
      </c>
      <c r="G181" s="82" t="s">
        <v>52</v>
      </c>
      <c r="H181" s="78" t="str">
        <f t="shared" si="10"/>
        <v>ER</v>
      </c>
      <c r="I181" s="6" t="s">
        <v>1046</v>
      </c>
      <c r="J181" s="78" t="s">
        <v>849</v>
      </c>
      <c r="K181" s="78" t="str">
        <f t="shared" si="11"/>
        <v>SL</v>
      </c>
      <c r="L181" s="6" t="s">
        <v>1045</v>
      </c>
      <c r="M181" s="6"/>
      <c r="N181" s="6" t="s">
        <v>1167</v>
      </c>
      <c r="O181" s="6"/>
    </row>
    <row r="182" spans="1:15" hidden="1" x14ac:dyDescent="0.3">
      <c r="A182" s="117">
        <v>253</v>
      </c>
      <c r="B182" s="75" t="str">
        <f t="shared" si="9"/>
        <v>U-7 RF GladiatorsU-7 JU Rage</v>
      </c>
      <c r="C182" s="75" t="s">
        <v>852</v>
      </c>
      <c r="D182" s="30">
        <v>45045</v>
      </c>
      <c r="E182" s="108">
        <v>0.375</v>
      </c>
      <c r="F182" s="6" t="s">
        <v>887</v>
      </c>
      <c r="G182" s="82" t="s">
        <v>107</v>
      </c>
      <c r="H182" s="78" t="str">
        <f t="shared" si="10"/>
        <v>RF</v>
      </c>
      <c r="I182" s="6" t="s">
        <v>1004</v>
      </c>
      <c r="J182" s="78" t="s">
        <v>849</v>
      </c>
      <c r="K182" s="78" t="str">
        <f t="shared" si="11"/>
        <v>JU</v>
      </c>
      <c r="L182" s="6" t="s">
        <v>1002</v>
      </c>
      <c r="M182" s="6"/>
      <c r="N182" s="6" t="s">
        <v>1167</v>
      </c>
      <c r="O182" s="6" t="s">
        <v>1053</v>
      </c>
    </row>
    <row r="183" spans="1:15" hidden="1" x14ac:dyDescent="0.3">
      <c r="A183" s="117">
        <v>362</v>
      </c>
      <c r="B183" s="75" t="str">
        <f t="shared" si="9"/>
        <v>U-8 SL CometsU-8 RF Storm</v>
      </c>
      <c r="C183" s="75" t="s">
        <v>852</v>
      </c>
      <c r="D183" s="30">
        <v>45045</v>
      </c>
      <c r="E183" s="108">
        <v>0.375</v>
      </c>
      <c r="F183" s="6" t="s">
        <v>876</v>
      </c>
      <c r="G183" s="82" t="s">
        <v>142</v>
      </c>
      <c r="H183" s="78" t="str">
        <f t="shared" si="10"/>
        <v>SL</v>
      </c>
      <c r="I183" s="6" t="s">
        <v>992</v>
      </c>
      <c r="J183" s="78" t="s">
        <v>849</v>
      </c>
      <c r="K183" s="78" t="str">
        <f t="shared" si="11"/>
        <v>RF</v>
      </c>
      <c r="L183" s="6" t="s">
        <v>993</v>
      </c>
      <c r="M183" s="6"/>
      <c r="N183" s="6" t="s">
        <v>1167</v>
      </c>
      <c r="O183" s="6"/>
    </row>
    <row r="184" spans="1:15" hidden="1" x14ac:dyDescent="0.3">
      <c r="A184" s="117">
        <v>366</v>
      </c>
      <c r="B184" s="75" t="str">
        <f t="shared" si="9"/>
        <v>U12 SL PhoenixU12 RF NetBusters</v>
      </c>
      <c r="C184" s="75" t="s">
        <v>852</v>
      </c>
      <c r="D184" s="30">
        <v>45045</v>
      </c>
      <c r="E184" s="108">
        <v>0.375</v>
      </c>
      <c r="F184" s="6" t="s">
        <v>864</v>
      </c>
      <c r="G184" s="82" t="s">
        <v>52</v>
      </c>
      <c r="H184" s="78" t="str">
        <f t="shared" si="10"/>
        <v>SL</v>
      </c>
      <c r="I184" s="6" t="s">
        <v>1045</v>
      </c>
      <c r="J184" s="78" t="s">
        <v>849</v>
      </c>
      <c r="K184" s="78" t="str">
        <f t="shared" si="11"/>
        <v>RF</v>
      </c>
      <c r="L184" s="6" t="s">
        <v>1043</v>
      </c>
      <c r="M184" s="6"/>
      <c r="N184" s="6" t="s">
        <v>1167</v>
      </c>
      <c r="O184" s="6" t="s">
        <v>1120</v>
      </c>
    </row>
    <row r="185" spans="1:15" hidden="1" x14ac:dyDescent="0.3">
      <c r="A185" s="117">
        <v>214</v>
      </c>
      <c r="B185" s="75" t="str">
        <f t="shared" si="9"/>
        <v>U10 RF TigersU10 JK Rockets</v>
      </c>
      <c r="C185" s="75" t="s">
        <v>852</v>
      </c>
      <c r="D185" s="30">
        <v>45052</v>
      </c>
      <c r="E185" s="108">
        <v>0.4375</v>
      </c>
      <c r="F185" s="6" t="s">
        <v>886</v>
      </c>
      <c r="G185" s="82" t="s">
        <v>75</v>
      </c>
      <c r="H185" s="78" t="str">
        <f t="shared" si="10"/>
        <v>RF</v>
      </c>
      <c r="I185" s="6" t="s">
        <v>1015</v>
      </c>
      <c r="J185" s="78" t="s">
        <v>849</v>
      </c>
      <c r="K185" s="78" t="str">
        <f t="shared" si="11"/>
        <v>JK</v>
      </c>
      <c r="L185" s="6" t="s">
        <v>1018</v>
      </c>
      <c r="M185" s="6"/>
      <c r="N185" s="6" t="s">
        <v>1167</v>
      </c>
      <c r="O185" s="6"/>
    </row>
    <row r="186" spans="1:15" hidden="1" x14ac:dyDescent="0.3">
      <c r="A186" s="117">
        <v>231</v>
      </c>
      <c r="B186" s="75" t="str">
        <f t="shared" si="9"/>
        <v>U10 KW TigersU10 JK Sirens</v>
      </c>
      <c r="C186" s="75" t="s">
        <v>852</v>
      </c>
      <c r="D186" s="30">
        <v>45066</v>
      </c>
      <c r="E186" s="108">
        <v>0.375</v>
      </c>
      <c r="F186" s="6" t="s">
        <v>886</v>
      </c>
      <c r="G186" s="82" t="s">
        <v>75</v>
      </c>
      <c r="H186" s="78" t="str">
        <f t="shared" si="10"/>
        <v>KW</v>
      </c>
      <c r="I186" s="6" t="s">
        <v>1016</v>
      </c>
      <c r="J186" s="78" t="s">
        <v>849</v>
      </c>
      <c r="K186" s="78" t="str">
        <f t="shared" si="11"/>
        <v>JK</v>
      </c>
      <c r="L186" s="6" t="s">
        <v>1020</v>
      </c>
      <c r="M186" s="6"/>
      <c r="N186" s="6" t="s">
        <v>1167</v>
      </c>
      <c r="O186" s="6"/>
    </row>
    <row r="187" spans="1:15" x14ac:dyDescent="0.3">
      <c r="A187" s="117">
        <v>556</v>
      </c>
      <c r="B187" s="75" t="str">
        <f t="shared" si="9"/>
        <v>U12 ER Lucky CharmsU12 SL Vipers</v>
      </c>
      <c r="C187" s="75" t="s">
        <v>1174</v>
      </c>
      <c r="D187" s="30">
        <v>45079</v>
      </c>
      <c r="E187" s="108">
        <v>0.75</v>
      </c>
      <c r="F187" s="6" t="s">
        <v>859</v>
      </c>
      <c r="G187" s="82" t="s">
        <v>52</v>
      </c>
      <c r="H187" s="78" t="str">
        <f t="shared" si="10"/>
        <v>ER</v>
      </c>
      <c r="I187" s="6" t="s">
        <v>1040</v>
      </c>
      <c r="J187" s="78" t="s">
        <v>849</v>
      </c>
      <c r="K187" s="78" t="str">
        <f t="shared" si="11"/>
        <v>SL</v>
      </c>
      <c r="L187" s="6" t="s">
        <v>1049</v>
      </c>
      <c r="M187" s="6"/>
      <c r="N187" s="6" t="s">
        <v>1167</v>
      </c>
      <c r="O187" s="6"/>
    </row>
    <row r="188" spans="1:15" hidden="1" x14ac:dyDescent="0.3">
      <c r="A188" s="117">
        <v>566</v>
      </c>
      <c r="B188" s="75" t="str">
        <f t="shared" si="9"/>
        <v>U-7 SL FoxesU-7 WB Storm</v>
      </c>
      <c r="C188" s="75" t="s">
        <v>852</v>
      </c>
      <c r="D188" s="30">
        <v>45045</v>
      </c>
      <c r="E188" s="108">
        <v>0.375</v>
      </c>
      <c r="F188" s="6" t="s">
        <v>869</v>
      </c>
      <c r="G188" s="82" t="s">
        <v>107</v>
      </c>
      <c r="H188" s="78" t="str">
        <f t="shared" si="10"/>
        <v>SL</v>
      </c>
      <c r="I188" s="6" t="s">
        <v>1079</v>
      </c>
      <c r="J188" s="78" t="s">
        <v>849</v>
      </c>
      <c r="K188" s="78" t="str">
        <f t="shared" si="11"/>
        <v>WB</v>
      </c>
      <c r="L188" s="6" t="s">
        <v>1078</v>
      </c>
      <c r="M188" s="6"/>
      <c r="N188" s="6" t="s">
        <v>1167</v>
      </c>
      <c r="O188" s="6"/>
    </row>
    <row r="189" spans="1:15" hidden="1" x14ac:dyDescent="0.3">
      <c r="A189" s="117">
        <v>14</v>
      </c>
      <c r="B189" s="75" t="str">
        <f t="shared" si="9"/>
        <v>U-7 SL PiranhasU-7 ER Emeralds</v>
      </c>
      <c r="C189" s="75" t="s">
        <v>852</v>
      </c>
      <c r="D189" s="30">
        <v>45045</v>
      </c>
      <c r="E189" s="108">
        <v>0.375</v>
      </c>
      <c r="F189" s="6" t="s">
        <v>893</v>
      </c>
      <c r="G189" s="82" t="s">
        <v>107</v>
      </c>
      <c r="H189" s="78" t="str">
        <f t="shared" si="10"/>
        <v>SL</v>
      </c>
      <c r="I189" s="6" t="s">
        <v>1083</v>
      </c>
      <c r="J189" s="78" t="s">
        <v>849</v>
      </c>
      <c r="K189" s="78" t="str">
        <f t="shared" si="11"/>
        <v>ER</v>
      </c>
      <c r="L189" s="6" t="s">
        <v>1077</v>
      </c>
      <c r="M189" s="6"/>
      <c r="N189" s="6" t="s">
        <v>1167</v>
      </c>
      <c r="O189" s="6"/>
    </row>
    <row r="190" spans="1:15" hidden="1" x14ac:dyDescent="0.3">
      <c r="A190" s="117">
        <v>80</v>
      </c>
      <c r="B190" s="75" t="str">
        <f t="shared" si="9"/>
        <v>U-7 JK PowerU-7 HT Hurricanes</v>
      </c>
      <c r="C190" s="75" t="s">
        <v>852</v>
      </c>
      <c r="D190" s="30">
        <v>45045</v>
      </c>
      <c r="E190" s="108">
        <v>0.41666666666666669</v>
      </c>
      <c r="F190" s="6" t="s">
        <v>881</v>
      </c>
      <c r="G190" s="82" t="s">
        <v>107</v>
      </c>
      <c r="H190" s="78" t="str">
        <f t="shared" si="10"/>
        <v>JK</v>
      </c>
      <c r="I190" s="6" t="s">
        <v>998</v>
      </c>
      <c r="J190" s="78" t="s">
        <v>849</v>
      </c>
      <c r="K190" s="78" t="str">
        <f t="shared" si="11"/>
        <v>HT</v>
      </c>
      <c r="L190" s="6" t="s">
        <v>997</v>
      </c>
      <c r="M190" s="6"/>
      <c r="N190" s="6" t="s">
        <v>1167</v>
      </c>
      <c r="O190" s="6"/>
    </row>
    <row r="191" spans="1:15" hidden="1" x14ac:dyDescent="0.3">
      <c r="A191" s="117">
        <v>195</v>
      </c>
      <c r="B191" s="75" t="str">
        <f t="shared" si="9"/>
        <v>U-7 ER CelticsU-7 JK Avengers</v>
      </c>
      <c r="C191" s="75" t="s">
        <v>852</v>
      </c>
      <c r="D191" s="30">
        <v>45045</v>
      </c>
      <c r="E191" s="108">
        <v>0.41666666666666669</v>
      </c>
      <c r="F191" s="6" t="s">
        <v>875</v>
      </c>
      <c r="G191" s="82" t="s">
        <v>107</v>
      </c>
      <c r="H191" s="78" t="str">
        <f t="shared" si="10"/>
        <v>ER</v>
      </c>
      <c r="I191" s="6" t="s">
        <v>1082</v>
      </c>
      <c r="J191" s="78" t="s">
        <v>849</v>
      </c>
      <c r="K191" s="78" t="str">
        <f t="shared" si="11"/>
        <v>JK</v>
      </c>
      <c r="L191" s="6" t="s">
        <v>1081</v>
      </c>
      <c r="M191" s="6"/>
      <c r="N191" s="6" t="s">
        <v>1167</v>
      </c>
      <c r="O191" s="6"/>
    </row>
    <row r="192" spans="1:15" hidden="1" x14ac:dyDescent="0.3">
      <c r="A192" s="117">
        <v>199</v>
      </c>
      <c r="B192" s="75" t="str">
        <f t="shared" si="9"/>
        <v>U-7 KW TwistersU-7 JK Adrenaline</v>
      </c>
      <c r="C192" s="75" t="s">
        <v>852</v>
      </c>
      <c r="D192" s="30">
        <v>45045</v>
      </c>
      <c r="E192" s="108">
        <v>0.41666666666666669</v>
      </c>
      <c r="F192" s="6" t="s">
        <v>878</v>
      </c>
      <c r="G192" s="82" t="s">
        <v>107</v>
      </c>
      <c r="H192" s="78" t="str">
        <f t="shared" si="10"/>
        <v>KW</v>
      </c>
      <c r="I192" s="6" t="s">
        <v>1066</v>
      </c>
      <c r="J192" s="78" t="s">
        <v>849</v>
      </c>
      <c r="K192" s="78" t="str">
        <f t="shared" si="11"/>
        <v>JK</v>
      </c>
      <c r="L192" s="6" t="s">
        <v>1065</v>
      </c>
      <c r="M192" s="6"/>
      <c r="N192" s="6" t="s">
        <v>1167</v>
      </c>
      <c r="O192" s="6"/>
    </row>
    <row r="193" spans="1:15" hidden="1" x14ac:dyDescent="0.3">
      <c r="A193" s="117">
        <v>357</v>
      </c>
      <c r="B193" s="75" t="str">
        <f t="shared" si="9"/>
        <v>U-7 SL EaglesU-7 RF Rockets</v>
      </c>
      <c r="C193" s="75" t="s">
        <v>852</v>
      </c>
      <c r="D193" s="30">
        <v>45045</v>
      </c>
      <c r="E193" s="108">
        <v>0.41666666666666669</v>
      </c>
      <c r="F193" s="6" t="s">
        <v>871</v>
      </c>
      <c r="G193" s="82" t="s">
        <v>107</v>
      </c>
      <c r="H193" s="78" t="str">
        <f t="shared" si="10"/>
        <v>SL</v>
      </c>
      <c r="I193" s="6" t="s">
        <v>1000</v>
      </c>
      <c r="J193" s="78" t="s">
        <v>849</v>
      </c>
      <c r="K193" s="78" t="str">
        <f t="shared" si="11"/>
        <v>RF</v>
      </c>
      <c r="L193" s="6" t="s">
        <v>1001</v>
      </c>
      <c r="M193" s="6"/>
      <c r="N193" s="6" t="s">
        <v>1167</v>
      </c>
      <c r="O193" s="6" t="s">
        <v>1127</v>
      </c>
    </row>
    <row r="194" spans="1:15" hidden="1" x14ac:dyDescent="0.3">
      <c r="A194" s="117">
        <v>360</v>
      </c>
      <c r="B194" s="75" t="str">
        <f t="shared" si="9"/>
        <v>U-8 HU LightningU-8 RF Tornados</v>
      </c>
      <c r="C194" s="75" t="s">
        <v>852</v>
      </c>
      <c r="D194" s="30">
        <v>45045</v>
      </c>
      <c r="E194" s="108">
        <v>0.41666666666666669</v>
      </c>
      <c r="F194" s="6" t="s">
        <v>877</v>
      </c>
      <c r="G194" s="82" t="s">
        <v>142</v>
      </c>
      <c r="H194" s="78" t="str">
        <f t="shared" si="10"/>
        <v>HU</v>
      </c>
      <c r="I194" s="82" t="s">
        <v>972</v>
      </c>
      <c r="J194" s="78" t="s">
        <v>849</v>
      </c>
      <c r="K194" s="78" t="str">
        <f t="shared" si="11"/>
        <v>RF</v>
      </c>
      <c r="L194" s="82" t="s">
        <v>975</v>
      </c>
      <c r="M194" s="82"/>
      <c r="N194" s="6" t="s">
        <v>1167</v>
      </c>
      <c r="O194" s="82"/>
    </row>
    <row r="195" spans="1:15" x14ac:dyDescent="0.3">
      <c r="A195" s="117">
        <v>443</v>
      </c>
      <c r="B195" s="75" t="str">
        <f t="shared" si="9"/>
        <v>U12 KW RebelsU12 SL Breeze</v>
      </c>
      <c r="C195" s="75" t="s">
        <v>852</v>
      </c>
      <c r="D195" s="30">
        <v>45031</v>
      </c>
      <c r="E195" s="108">
        <v>0.375</v>
      </c>
      <c r="F195" s="6" t="s">
        <v>859</v>
      </c>
      <c r="G195" s="82" t="s">
        <v>63</v>
      </c>
      <c r="H195" s="78" t="str">
        <f t="shared" si="10"/>
        <v>KW</v>
      </c>
      <c r="I195" s="82" t="s">
        <v>922</v>
      </c>
      <c r="J195" s="78" t="s">
        <v>849</v>
      </c>
      <c r="K195" s="78" t="str">
        <f t="shared" si="11"/>
        <v>SL</v>
      </c>
      <c r="L195" s="82" t="s">
        <v>924</v>
      </c>
      <c r="M195" s="82"/>
      <c r="N195" s="6" t="s">
        <v>1167</v>
      </c>
      <c r="O195" s="82" t="s">
        <v>945</v>
      </c>
    </row>
    <row r="196" spans="1:15" hidden="1" x14ac:dyDescent="0.3">
      <c r="A196" s="117">
        <v>66</v>
      </c>
      <c r="B196" s="75" t="str">
        <f t="shared" si="9"/>
        <v>U12 KW RebelsU12 HT Orioles</v>
      </c>
      <c r="C196" s="75" t="s">
        <v>852</v>
      </c>
      <c r="D196" s="30">
        <v>45038</v>
      </c>
      <c r="E196" s="108">
        <v>0.4375</v>
      </c>
      <c r="F196" s="6" t="s">
        <v>863</v>
      </c>
      <c r="G196" s="82" t="s">
        <v>63</v>
      </c>
      <c r="H196" s="78" t="str">
        <f t="shared" si="10"/>
        <v>KW</v>
      </c>
      <c r="I196" s="82" t="s">
        <v>922</v>
      </c>
      <c r="J196" s="78" t="s">
        <v>849</v>
      </c>
      <c r="K196" s="78" t="str">
        <f t="shared" si="11"/>
        <v>HT</v>
      </c>
      <c r="L196" s="82" t="s">
        <v>921</v>
      </c>
      <c r="M196" s="82"/>
      <c r="N196" s="6" t="s">
        <v>1167</v>
      </c>
      <c r="O196" s="82" t="s">
        <v>926</v>
      </c>
    </row>
    <row r="197" spans="1:15" hidden="1" x14ac:dyDescent="0.3">
      <c r="A197" s="117">
        <v>125</v>
      </c>
      <c r="B197" s="75" t="str">
        <f t="shared" si="9"/>
        <v>U10 SL CrushU10 HT Hartford Soccer Club</v>
      </c>
      <c r="C197" s="75" t="s">
        <v>888</v>
      </c>
      <c r="D197" s="30">
        <v>45063</v>
      </c>
      <c r="E197" s="108">
        <v>0.75</v>
      </c>
      <c r="F197" s="6" t="s">
        <v>856</v>
      </c>
      <c r="G197" s="82" t="s">
        <v>96</v>
      </c>
      <c r="H197" s="78" t="str">
        <f t="shared" si="10"/>
        <v>SL</v>
      </c>
      <c r="I197" s="78" t="s">
        <v>906</v>
      </c>
      <c r="J197" s="78" t="s">
        <v>849</v>
      </c>
      <c r="K197" s="78" t="str">
        <f t="shared" si="11"/>
        <v>HT</v>
      </c>
      <c r="L197" s="78" t="s">
        <v>902</v>
      </c>
      <c r="M197" s="78"/>
      <c r="N197" s="6" t="s">
        <v>1167</v>
      </c>
      <c r="O197" s="82"/>
    </row>
    <row r="198" spans="1:15" hidden="1" x14ac:dyDescent="0.3">
      <c r="A198" s="117">
        <v>202</v>
      </c>
      <c r="B198" s="75" t="str">
        <f t="shared" si="9"/>
        <v>U12 EW Kiel U12aU12 JK Leopards</v>
      </c>
      <c r="C198" s="75" t="s">
        <v>852</v>
      </c>
      <c r="D198" s="30">
        <v>45045</v>
      </c>
      <c r="E198" s="108">
        <v>0.4375</v>
      </c>
      <c r="F198" s="6" t="s">
        <v>889</v>
      </c>
      <c r="G198" s="82" t="s">
        <v>52</v>
      </c>
      <c r="H198" s="78" t="str">
        <f t="shared" si="10"/>
        <v>EW</v>
      </c>
      <c r="I198" s="6" t="s">
        <v>1030</v>
      </c>
      <c r="J198" s="78" t="s">
        <v>849</v>
      </c>
      <c r="K198" s="78" t="str">
        <f t="shared" si="11"/>
        <v>JK</v>
      </c>
      <c r="L198" s="6" t="s">
        <v>1035</v>
      </c>
      <c r="M198" s="6"/>
      <c r="N198" s="6" t="s">
        <v>1167</v>
      </c>
      <c r="O198" s="6"/>
    </row>
    <row r="199" spans="1:15" hidden="1" x14ac:dyDescent="0.3">
      <c r="A199" s="117">
        <v>125</v>
      </c>
      <c r="B199" s="75" t="str">
        <f t="shared" si="9"/>
        <v>U10 SL CrushU10 HT Phoenix</v>
      </c>
      <c r="C199" s="75" t="s">
        <v>852</v>
      </c>
      <c r="D199" s="30">
        <v>45066</v>
      </c>
      <c r="E199" s="108">
        <v>0.5</v>
      </c>
      <c r="F199" s="6" t="s">
        <v>856</v>
      </c>
      <c r="G199" s="82" t="s">
        <v>96</v>
      </c>
      <c r="H199" s="78" t="str">
        <f t="shared" si="10"/>
        <v>SL</v>
      </c>
      <c r="I199" s="78" t="s">
        <v>906</v>
      </c>
      <c r="J199" s="78" t="s">
        <v>849</v>
      </c>
      <c r="K199" s="78" t="str">
        <f t="shared" si="11"/>
        <v>HT</v>
      </c>
      <c r="L199" s="78" t="s">
        <v>1193</v>
      </c>
      <c r="M199" s="78"/>
      <c r="N199" s="6" t="s">
        <v>1167</v>
      </c>
      <c r="O199" s="82"/>
    </row>
    <row r="200" spans="1:15" hidden="1" x14ac:dyDescent="0.3">
      <c r="A200" s="117">
        <v>359</v>
      </c>
      <c r="B200" s="75" t="str">
        <f t="shared" si="9"/>
        <v>U12 EW Random Lake U12U12 RF Thunder</v>
      </c>
      <c r="C200" s="75" t="s">
        <v>852</v>
      </c>
      <c r="D200" s="30">
        <v>45045</v>
      </c>
      <c r="E200" s="108">
        <v>0.4375</v>
      </c>
      <c r="F200" s="6" t="s">
        <v>862</v>
      </c>
      <c r="G200" s="82" t="s">
        <v>52</v>
      </c>
      <c r="H200" s="78" t="str">
        <f t="shared" si="10"/>
        <v>EW</v>
      </c>
      <c r="I200" s="6" t="s">
        <v>1039</v>
      </c>
      <c r="J200" s="78" t="s">
        <v>849</v>
      </c>
      <c r="K200" s="78" t="str">
        <f t="shared" si="11"/>
        <v>RF</v>
      </c>
      <c r="L200" s="6" t="s">
        <v>1036</v>
      </c>
      <c r="M200" s="6"/>
      <c r="N200" s="6" t="s">
        <v>1167</v>
      </c>
      <c r="O200" s="6"/>
    </row>
    <row r="201" spans="1:15" hidden="1" x14ac:dyDescent="0.3">
      <c r="A201" s="117">
        <v>204</v>
      </c>
      <c r="B201" s="75" t="str">
        <f t="shared" si="9"/>
        <v>U14 RF KickersU14 JK Lynx</v>
      </c>
      <c r="C201" s="75" t="s">
        <v>852</v>
      </c>
      <c r="D201" s="30">
        <v>45045</v>
      </c>
      <c r="E201" s="108">
        <v>0.4375</v>
      </c>
      <c r="F201" s="6" t="s">
        <v>891</v>
      </c>
      <c r="G201" s="82" t="s">
        <v>12</v>
      </c>
      <c r="H201" s="78" t="str">
        <f t="shared" si="10"/>
        <v>RF</v>
      </c>
      <c r="I201" s="82" t="s">
        <v>950</v>
      </c>
      <c r="J201" s="78" t="s">
        <v>849</v>
      </c>
      <c r="K201" s="78" t="str">
        <f t="shared" si="11"/>
        <v>JK</v>
      </c>
      <c r="L201" s="82" t="s">
        <v>948</v>
      </c>
      <c r="M201" s="82"/>
      <c r="N201" s="6" t="s">
        <v>1167</v>
      </c>
      <c r="O201" s="82" t="s">
        <v>956</v>
      </c>
    </row>
    <row r="202" spans="1:15" hidden="1" x14ac:dyDescent="0.3">
      <c r="A202" s="117">
        <v>241</v>
      </c>
      <c r="B202" s="75" t="str">
        <f t="shared" si="9"/>
        <v>U10 JU RageU10 JK Sirens</v>
      </c>
      <c r="C202" s="75" t="s">
        <v>852</v>
      </c>
      <c r="D202" s="30">
        <v>45073</v>
      </c>
      <c r="E202" s="108">
        <v>0.375</v>
      </c>
      <c r="F202" s="6" t="s">
        <v>886</v>
      </c>
      <c r="G202" s="82" t="s">
        <v>75</v>
      </c>
      <c r="H202" s="78" t="str">
        <f t="shared" si="10"/>
        <v>JU</v>
      </c>
      <c r="I202" s="6" t="s">
        <v>1017</v>
      </c>
      <c r="J202" s="78" t="s">
        <v>849</v>
      </c>
      <c r="K202" s="78" t="str">
        <f t="shared" si="11"/>
        <v>JK</v>
      </c>
      <c r="L202" s="6" t="s">
        <v>1020</v>
      </c>
      <c r="M202" s="6"/>
      <c r="N202" s="6" t="s">
        <v>1167</v>
      </c>
      <c r="O202" s="6"/>
    </row>
    <row r="203" spans="1:15" hidden="1" x14ac:dyDescent="0.3">
      <c r="A203" s="117">
        <v>242</v>
      </c>
      <c r="B203" s="75" t="str">
        <f t="shared" si="9"/>
        <v>U10 KW TigersU10 JK Rockets</v>
      </c>
      <c r="C203" s="75" t="s">
        <v>852</v>
      </c>
      <c r="D203" s="30">
        <v>45073</v>
      </c>
      <c r="E203" s="108">
        <v>0.4375</v>
      </c>
      <c r="F203" s="6" t="s">
        <v>886</v>
      </c>
      <c r="G203" s="82" t="s">
        <v>75</v>
      </c>
      <c r="H203" s="78" t="str">
        <f t="shared" si="10"/>
        <v>KW</v>
      </c>
      <c r="I203" s="6" t="s">
        <v>1016</v>
      </c>
      <c r="J203" s="78" t="s">
        <v>849</v>
      </c>
      <c r="K203" s="78" t="str">
        <f t="shared" si="11"/>
        <v>JK</v>
      </c>
      <c r="L203" s="6" t="s">
        <v>1018</v>
      </c>
      <c r="M203" s="6"/>
      <c r="N203" s="6" t="s">
        <v>1167</v>
      </c>
      <c r="O203" s="6"/>
    </row>
    <row r="204" spans="1:15" x14ac:dyDescent="0.3">
      <c r="A204" s="117">
        <v>462</v>
      </c>
      <c r="B204" s="75" t="str">
        <f t="shared" si="9"/>
        <v>U12 KW StormU12 SL Breeze</v>
      </c>
      <c r="C204" s="75" t="s">
        <v>852</v>
      </c>
      <c r="D204" s="30">
        <v>45038</v>
      </c>
      <c r="E204" s="108">
        <v>0.375</v>
      </c>
      <c r="F204" s="6" t="s">
        <v>859</v>
      </c>
      <c r="G204" s="82" t="s">
        <v>63</v>
      </c>
      <c r="H204" s="78" t="str">
        <f t="shared" si="10"/>
        <v>KW</v>
      </c>
      <c r="I204" s="82" t="s">
        <v>923</v>
      </c>
      <c r="J204" s="78" t="s">
        <v>849</v>
      </c>
      <c r="K204" s="78" t="str">
        <f t="shared" si="11"/>
        <v>SL</v>
      </c>
      <c r="L204" s="82" t="s">
        <v>924</v>
      </c>
      <c r="M204" s="82"/>
      <c r="N204" s="6" t="s">
        <v>1167</v>
      </c>
      <c r="O204" s="82"/>
    </row>
    <row r="205" spans="1:15" hidden="1" x14ac:dyDescent="0.3">
      <c r="A205" s="117">
        <v>118</v>
      </c>
      <c r="B205" s="75" t="str">
        <f t="shared" si="9"/>
        <v>U14 EW Waubedonia U14GU14 HT Thunder</v>
      </c>
      <c r="C205" s="75" t="s">
        <v>852</v>
      </c>
      <c r="D205" s="30">
        <v>45059</v>
      </c>
      <c r="E205" s="108">
        <v>0.5</v>
      </c>
      <c r="F205" s="6" t="s">
        <v>861</v>
      </c>
      <c r="G205" s="82" t="s">
        <v>46</v>
      </c>
      <c r="H205" s="78" t="str">
        <f t="shared" si="10"/>
        <v>EW</v>
      </c>
      <c r="I205" s="82" t="s">
        <v>961</v>
      </c>
      <c r="J205" s="78" t="s">
        <v>849</v>
      </c>
      <c r="K205" s="78" t="str">
        <f t="shared" si="11"/>
        <v>HT</v>
      </c>
      <c r="L205" s="82" t="s">
        <v>963</v>
      </c>
      <c r="M205" s="82"/>
      <c r="N205" s="6" t="s">
        <v>1167</v>
      </c>
      <c r="O205" s="82" t="s">
        <v>1139</v>
      </c>
    </row>
    <row r="206" spans="1:15" hidden="1" x14ac:dyDescent="0.3">
      <c r="A206" s="117">
        <v>20</v>
      </c>
      <c r="B206" s="75" t="str">
        <f t="shared" si="9"/>
        <v>U-7 HT FalconsU-7 ER Celtics</v>
      </c>
      <c r="C206" s="75" t="s">
        <v>852</v>
      </c>
      <c r="D206" s="30">
        <v>45052</v>
      </c>
      <c r="E206" s="108">
        <v>0.375</v>
      </c>
      <c r="F206" s="6" t="s">
        <v>893</v>
      </c>
      <c r="G206" s="82" t="s">
        <v>107</v>
      </c>
      <c r="H206" s="78" t="str">
        <f t="shared" si="10"/>
        <v>HT</v>
      </c>
      <c r="I206" s="6" t="s">
        <v>1074</v>
      </c>
      <c r="J206" s="78" t="s">
        <v>849</v>
      </c>
      <c r="K206" s="78" t="str">
        <f t="shared" si="11"/>
        <v>ER</v>
      </c>
      <c r="L206" s="6" t="s">
        <v>1082</v>
      </c>
      <c r="M206" s="6"/>
      <c r="N206" s="6" t="s">
        <v>1167</v>
      </c>
      <c r="O206" s="6"/>
    </row>
    <row r="207" spans="1:15" hidden="1" x14ac:dyDescent="0.3">
      <c r="A207" s="117">
        <v>81</v>
      </c>
      <c r="B207" s="75" t="str">
        <f t="shared" si="9"/>
        <v>U-8 RF LionsU-8 HT Bolts</v>
      </c>
      <c r="C207" s="75" t="s">
        <v>852</v>
      </c>
      <c r="D207" s="30">
        <v>45045</v>
      </c>
      <c r="E207" s="108">
        <v>0.45833333333333331</v>
      </c>
      <c r="F207" s="6" t="s">
        <v>881</v>
      </c>
      <c r="G207" s="82" t="s">
        <v>142</v>
      </c>
      <c r="H207" s="78" t="str">
        <f t="shared" si="10"/>
        <v>RF</v>
      </c>
      <c r="I207" s="6" t="s">
        <v>1104</v>
      </c>
      <c r="J207" s="78" t="s">
        <v>849</v>
      </c>
      <c r="K207" s="78" t="str">
        <f t="shared" si="11"/>
        <v>HT</v>
      </c>
      <c r="L207" s="6" t="s">
        <v>1109</v>
      </c>
      <c r="M207" s="6"/>
      <c r="N207" s="6" t="s">
        <v>1167</v>
      </c>
      <c r="O207" s="6"/>
    </row>
    <row r="208" spans="1:15" hidden="1" x14ac:dyDescent="0.3">
      <c r="A208" s="117">
        <v>196</v>
      </c>
      <c r="B208" s="75" t="str">
        <f t="shared" si="9"/>
        <v>U-8 WB SharksU-8 JK Black widows</v>
      </c>
      <c r="C208" s="75" t="s">
        <v>852</v>
      </c>
      <c r="D208" s="30">
        <v>45045</v>
      </c>
      <c r="E208" s="108">
        <v>0.45833333333333331</v>
      </c>
      <c r="F208" s="6" t="s">
        <v>875</v>
      </c>
      <c r="G208" s="82" t="s">
        <v>142</v>
      </c>
      <c r="H208" s="78" t="str">
        <f t="shared" si="10"/>
        <v>WB</v>
      </c>
      <c r="I208" s="6" t="s">
        <v>1114</v>
      </c>
      <c r="J208" s="78" t="s">
        <v>849</v>
      </c>
      <c r="K208" s="78" t="str">
        <f t="shared" si="11"/>
        <v>JK</v>
      </c>
      <c r="L208" s="6" t="s">
        <v>1106</v>
      </c>
      <c r="M208" s="6"/>
      <c r="N208" s="6" t="s">
        <v>1167</v>
      </c>
      <c r="O208" s="6"/>
    </row>
    <row r="209" spans="1:15" hidden="1" x14ac:dyDescent="0.3">
      <c r="A209" s="117">
        <v>277</v>
      </c>
      <c r="B209" s="75" t="str">
        <f t="shared" ref="B209:B272" si="12">I209&amp;L209</f>
        <v>U-8 SL TigersU-8 KW Galaxy</v>
      </c>
      <c r="C209" s="75" t="s">
        <v>852</v>
      </c>
      <c r="D209" s="30">
        <v>45045</v>
      </c>
      <c r="E209" s="108">
        <v>0.45833333333333331</v>
      </c>
      <c r="F209" s="6" t="s">
        <v>879</v>
      </c>
      <c r="G209" s="82" t="s">
        <v>142</v>
      </c>
      <c r="H209" s="78" t="str">
        <f t="shared" ref="H209:H272" si="13">MID(I209,5,2)</f>
        <v>SL</v>
      </c>
      <c r="I209" s="82" t="s">
        <v>977</v>
      </c>
      <c r="J209" s="78" t="s">
        <v>849</v>
      </c>
      <c r="K209" s="78" t="str">
        <f t="shared" ref="K209:K272" si="14">MID(L209,5,2)</f>
        <v>KW</v>
      </c>
      <c r="L209" s="82" t="s">
        <v>973</v>
      </c>
      <c r="M209" s="82"/>
      <c r="N209" s="6" t="s">
        <v>1167</v>
      </c>
      <c r="O209" s="6" t="s">
        <v>1054</v>
      </c>
    </row>
    <row r="210" spans="1:15" hidden="1" x14ac:dyDescent="0.3">
      <c r="A210" s="117">
        <v>279</v>
      </c>
      <c r="B210" s="75" t="str">
        <f t="shared" si="12"/>
        <v>U-8 WB FireU-8 KW Stars</v>
      </c>
      <c r="C210" s="75" t="s">
        <v>852</v>
      </c>
      <c r="D210" s="30">
        <v>45045</v>
      </c>
      <c r="E210" s="108">
        <v>0.45833333333333331</v>
      </c>
      <c r="F210" s="6" t="s">
        <v>892</v>
      </c>
      <c r="G210" s="82" t="s">
        <v>142</v>
      </c>
      <c r="H210" s="78" t="str">
        <f t="shared" si="13"/>
        <v>WB</v>
      </c>
      <c r="I210" s="6" t="s">
        <v>1105</v>
      </c>
      <c r="J210" s="78" t="s">
        <v>849</v>
      </c>
      <c r="K210" s="78" t="str">
        <f t="shared" si="14"/>
        <v>KW</v>
      </c>
      <c r="L210" s="6" t="s">
        <v>1113</v>
      </c>
      <c r="M210" s="6"/>
      <c r="N210" s="6" t="s">
        <v>1167</v>
      </c>
      <c r="O210" s="6"/>
    </row>
    <row r="211" spans="1:15" hidden="1" x14ac:dyDescent="0.3">
      <c r="A211" s="117">
        <v>361</v>
      </c>
      <c r="B211" s="75" t="str">
        <f t="shared" si="12"/>
        <v>U-8 SL CardinalsU-8 RF Hammerheads</v>
      </c>
      <c r="C211" s="75" t="s">
        <v>852</v>
      </c>
      <c r="D211" s="30">
        <v>45045</v>
      </c>
      <c r="E211" s="108">
        <v>0.45833333333333331</v>
      </c>
      <c r="F211" s="6" t="s">
        <v>877</v>
      </c>
      <c r="G211" s="82" t="s">
        <v>142</v>
      </c>
      <c r="H211" s="78" t="str">
        <f t="shared" si="13"/>
        <v>SL</v>
      </c>
      <c r="I211" s="6" t="s">
        <v>986</v>
      </c>
      <c r="J211" s="78" t="s">
        <v>849</v>
      </c>
      <c r="K211" s="78" t="str">
        <f t="shared" si="14"/>
        <v>RF</v>
      </c>
      <c r="L211" s="6" t="s">
        <v>985</v>
      </c>
      <c r="M211" s="6"/>
      <c r="N211" s="6" t="s">
        <v>1167</v>
      </c>
      <c r="O211" s="6"/>
    </row>
    <row r="212" spans="1:15" x14ac:dyDescent="0.3">
      <c r="A212" s="117">
        <v>463</v>
      </c>
      <c r="B212" s="75" t="str">
        <f t="shared" si="12"/>
        <v>U12 RF StrikersU12 SL Lady Owls</v>
      </c>
      <c r="C212" s="75" t="s">
        <v>888</v>
      </c>
      <c r="D212" s="30">
        <v>45042</v>
      </c>
      <c r="E212" s="108">
        <v>0.72916666666666663</v>
      </c>
      <c r="F212" s="6" t="s">
        <v>859</v>
      </c>
      <c r="G212" s="82" t="s">
        <v>63</v>
      </c>
      <c r="H212" s="78" t="str">
        <f t="shared" si="13"/>
        <v>RF</v>
      </c>
      <c r="I212" s="82" t="s">
        <v>930</v>
      </c>
      <c r="J212" s="78" t="s">
        <v>849</v>
      </c>
      <c r="K212" s="78" t="str">
        <f t="shared" si="14"/>
        <v>SL</v>
      </c>
      <c r="L212" s="82" t="s">
        <v>931</v>
      </c>
      <c r="M212" s="82"/>
      <c r="N212" s="6" t="s">
        <v>1167</v>
      </c>
      <c r="O212" s="82" t="s">
        <v>1136</v>
      </c>
    </row>
    <row r="213" spans="1:15" hidden="1" x14ac:dyDescent="0.3">
      <c r="A213" s="117">
        <v>84</v>
      </c>
      <c r="B213" s="75" t="str">
        <f t="shared" si="12"/>
        <v>U12 HT RaptorsU12 BR Brownsville U12</v>
      </c>
      <c r="C213" s="75" t="s">
        <v>852</v>
      </c>
      <c r="D213" s="30">
        <v>45045</v>
      </c>
      <c r="E213" s="108">
        <v>0.5</v>
      </c>
      <c r="F213" s="6" t="s">
        <v>1192</v>
      </c>
      <c r="G213" s="82" t="s">
        <v>52</v>
      </c>
      <c r="H213" s="78" t="str">
        <f t="shared" si="13"/>
        <v>HT</v>
      </c>
      <c r="I213" s="6" t="s">
        <v>1048</v>
      </c>
      <c r="J213" s="78" t="s">
        <v>849</v>
      </c>
      <c r="K213" s="78" t="str">
        <f t="shared" si="14"/>
        <v>BR</v>
      </c>
      <c r="L213" s="6" t="s">
        <v>1038</v>
      </c>
      <c r="M213" s="6"/>
      <c r="N213" s="6" t="s">
        <v>1167</v>
      </c>
      <c r="O213" s="6" t="s">
        <v>1029</v>
      </c>
    </row>
    <row r="214" spans="1:15" hidden="1" x14ac:dyDescent="0.3">
      <c r="A214" s="117">
        <v>82</v>
      </c>
      <c r="B214" s="75" t="str">
        <f t="shared" si="12"/>
        <v>U-7 KW CyclonesU-7 HT Cheetahs</v>
      </c>
      <c r="C214" s="75" t="s">
        <v>852</v>
      </c>
      <c r="D214" s="30">
        <v>45045</v>
      </c>
      <c r="E214" s="108">
        <v>0.5</v>
      </c>
      <c r="F214" s="6" t="s">
        <v>881</v>
      </c>
      <c r="G214" s="82" t="s">
        <v>107</v>
      </c>
      <c r="H214" s="78" t="str">
        <f t="shared" si="13"/>
        <v>KW</v>
      </c>
      <c r="I214" s="6" t="s">
        <v>1070</v>
      </c>
      <c r="J214" s="78" t="s">
        <v>849</v>
      </c>
      <c r="K214" s="78" t="str">
        <f t="shared" si="14"/>
        <v>HT</v>
      </c>
      <c r="L214" s="6" t="s">
        <v>1064</v>
      </c>
      <c r="M214" s="6"/>
      <c r="N214" s="6" t="s">
        <v>1167</v>
      </c>
      <c r="O214" s="6"/>
    </row>
    <row r="215" spans="1:15" hidden="1" x14ac:dyDescent="0.3">
      <c r="A215" s="117">
        <v>151</v>
      </c>
      <c r="B215" s="75" t="str">
        <f t="shared" si="12"/>
        <v>U12 SL BreezeU12 HU Avengers</v>
      </c>
      <c r="C215" s="75" t="s">
        <v>852</v>
      </c>
      <c r="D215" s="30">
        <v>45045</v>
      </c>
      <c r="E215" s="108">
        <v>0.5</v>
      </c>
      <c r="F215" s="6" t="s">
        <v>882</v>
      </c>
      <c r="G215" s="82" t="s">
        <v>63</v>
      </c>
      <c r="H215" s="78" t="str">
        <f t="shared" si="13"/>
        <v>SL</v>
      </c>
      <c r="I215" s="82" t="s">
        <v>924</v>
      </c>
      <c r="J215" s="78" t="s">
        <v>849</v>
      </c>
      <c r="K215" s="78" t="str">
        <f t="shared" si="14"/>
        <v>HU</v>
      </c>
      <c r="L215" s="82" t="s">
        <v>928</v>
      </c>
      <c r="M215" s="82"/>
      <c r="N215" s="6" t="s">
        <v>1167</v>
      </c>
      <c r="O215" s="82" t="s">
        <v>855</v>
      </c>
    </row>
    <row r="216" spans="1:15" hidden="1" x14ac:dyDescent="0.3">
      <c r="A216" s="117">
        <v>154</v>
      </c>
      <c r="B216" s="75" t="str">
        <f t="shared" si="12"/>
        <v>U-7 SL RaptorsU-7 HU Panthers</v>
      </c>
      <c r="C216" s="75" t="s">
        <v>852</v>
      </c>
      <c r="D216" s="30">
        <v>45045</v>
      </c>
      <c r="E216" s="108">
        <v>0.5</v>
      </c>
      <c r="F216" s="6" t="s">
        <v>874</v>
      </c>
      <c r="G216" s="82" t="s">
        <v>107</v>
      </c>
      <c r="H216" s="78" t="str">
        <f t="shared" si="13"/>
        <v>SL</v>
      </c>
      <c r="I216" s="6" t="s">
        <v>1009</v>
      </c>
      <c r="J216" s="78" t="s">
        <v>849</v>
      </c>
      <c r="K216" s="78" t="str">
        <f t="shared" si="14"/>
        <v>HU</v>
      </c>
      <c r="L216" s="6" t="s">
        <v>1008</v>
      </c>
      <c r="M216" s="6"/>
      <c r="N216" s="6" t="s">
        <v>1167</v>
      </c>
      <c r="O216" s="6"/>
    </row>
    <row r="217" spans="1:15" hidden="1" x14ac:dyDescent="0.3">
      <c r="A217" s="117">
        <v>197</v>
      </c>
      <c r="B217" s="75" t="str">
        <f t="shared" si="12"/>
        <v>U-8 RF RaptorsU-8 JK Tarantulas</v>
      </c>
      <c r="C217" s="75" t="s">
        <v>852</v>
      </c>
      <c r="D217" s="30">
        <v>45045</v>
      </c>
      <c r="E217" s="108">
        <v>0.5</v>
      </c>
      <c r="F217" s="6" t="s">
        <v>875</v>
      </c>
      <c r="G217" s="82" t="s">
        <v>142</v>
      </c>
      <c r="H217" s="78" t="str">
        <f t="shared" si="13"/>
        <v>RF</v>
      </c>
      <c r="I217" s="6" t="s">
        <v>996</v>
      </c>
      <c r="J217" s="78" t="s">
        <v>849</v>
      </c>
      <c r="K217" s="78" t="str">
        <f t="shared" si="14"/>
        <v>JK</v>
      </c>
      <c r="L217" s="6" t="s">
        <v>994</v>
      </c>
      <c r="M217" s="6"/>
      <c r="N217" s="6" t="s">
        <v>1167</v>
      </c>
      <c r="O217" s="6" t="s">
        <v>1120</v>
      </c>
    </row>
    <row r="218" spans="1:15" hidden="1" x14ac:dyDescent="0.3">
      <c r="A218" s="117">
        <v>201</v>
      </c>
      <c r="B218" s="75" t="str">
        <f t="shared" si="12"/>
        <v>U-9 KW BarracudasU-9 JK Eliminators</v>
      </c>
      <c r="C218" s="75" t="s">
        <v>852</v>
      </c>
      <c r="D218" s="30">
        <v>45045</v>
      </c>
      <c r="E218" s="108">
        <v>0.5</v>
      </c>
      <c r="F218" s="6" t="s">
        <v>886</v>
      </c>
      <c r="G218" s="82" t="s">
        <v>19</v>
      </c>
      <c r="H218" s="78" t="str">
        <f t="shared" si="13"/>
        <v>KW</v>
      </c>
      <c r="I218" s="6" t="s">
        <v>1090</v>
      </c>
      <c r="J218" s="78" t="s">
        <v>849</v>
      </c>
      <c r="K218" s="78" t="str">
        <f t="shared" si="14"/>
        <v>JK</v>
      </c>
      <c r="L218" s="6" t="s">
        <v>1084</v>
      </c>
      <c r="M218" s="6"/>
      <c r="N218" s="6" t="s">
        <v>1167</v>
      </c>
      <c r="O218" s="6"/>
    </row>
    <row r="219" spans="1:15" hidden="1" x14ac:dyDescent="0.3">
      <c r="A219" s="117">
        <v>205</v>
      </c>
      <c r="B219" s="75" t="str">
        <f t="shared" si="12"/>
        <v>U14 EW Kiel U14U14 JK Wolves</v>
      </c>
      <c r="C219" s="75" t="s">
        <v>852</v>
      </c>
      <c r="D219" s="30">
        <v>45045</v>
      </c>
      <c r="E219" s="108">
        <v>0.5</v>
      </c>
      <c r="F219" s="6" t="s">
        <v>891</v>
      </c>
      <c r="G219" s="82" t="s">
        <v>12</v>
      </c>
      <c r="H219" s="78" t="str">
        <f t="shared" si="13"/>
        <v>EW</v>
      </c>
      <c r="I219" s="82" t="s">
        <v>951</v>
      </c>
      <c r="J219" s="78" t="s">
        <v>849</v>
      </c>
      <c r="K219" s="78" t="str">
        <f t="shared" si="14"/>
        <v>JK</v>
      </c>
      <c r="L219" s="82" t="s">
        <v>940</v>
      </c>
      <c r="M219" s="82"/>
      <c r="N219" s="6" t="s">
        <v>1167</v>
      </c>
      <c r="O219" s="82" t="s">
        <v>956</v>
      </c>
    </row>
    <row r="220" spans="1:15" hidden="1" x14ac:dyDescent="0.3">
      <c r="A220" s="117">
        <v>278</v>
      </c>
      <c r="B220" s="75" t="str">
        <f t="shared" si="12"/>
        <v>U-8 RF AvengersU-8 KW Rays</v>
      </c>
      <c r="C220" s="75" t="s">
        <v>852</v>
      </c>
      <c r="D220" s="30">
        <v>45045</v>
      </c>
      <c r="E220" s="108">
        <v>0.5</v>
      </c>
      <c r="F220" s="6" t="s">
        <v>879</v>
      </c>
      <c r="G220" s="82" t="s">
        <v>142</v>
      </c>
      <c r="H220" s="78" t="str">
        <f t="shared" si="13"/>
        <v>RF</v>
      </c>
      <c r="I220" s="6" t="s">
        <v>984</v>
      </c>
      <c r="J220" s="78" t="s">
        <v>849</v>
      </c>
      <c r="K220" s="78" t="str">
        <f t="shared" si="14"/>
        <v>KW</v>
      </c>
      <c r="L220" s="6" t="s">
        <v>983</v>
      </c>
      <c r="M220" s="6"/>
      <c r="N220" s="6" t="s">
        <v>1167</v>
      </c>
      <c r="O220" s="6"/>
    </row>
    <row r="221" spans="1:15" hidden="1" x14ac:dyDescent="0.3">
      <c r="A221" s="117">
        <v>280</v>
      </c>
      <c r="B221" s="75" t="str">
        <f t="shared" si="12"/>
        <v>U-7 RF RampageU-7 KW Hurricanes</v>
      </c>
      <c r="C221" s="75" t="s">
        <v>852</v>
      </c>
      <c r="D221" s="30">
        <v>45045</v>
      </c>
      <c r="E221" s="108">
        <v>0.5</v>
      </c>
      <c r="F221" s="6" t="s">
        <v>892</v>
      </c>
      <c r="G221" s="82" t="s">
        <v>107</v>
      </c>
      <c r="H221" s="78" t="str">
        <f t="shared" si="13"/>
        <v>RF</v>
      </c>
      <c r="I221" s="6" t="s">
        <v>1006</v>
      </c>
      <c r="J221" s="78" t="s">
        <v>849</v>
      </c>
      <c r="K221" s="78" t="str">
        <f t="shared" si="14"/>
        <v>KW</v>
      </c>
      <c r="L221" s="6" t="s">
        <v>1005</v>
      </c>
      <c r="M221" s="6"/>
      <c r="N221" s="6" t="s">
        <v>1167</v>
      </c>
      <c r="O221" s="6"/>
    </row>
    <row r="222" spans="1:15" hidden="1" x14ac:dyDescent="0.3">
      <c r="A222" s="117">
        <v>283</v>
      </c>
      <c r="B222" s="75" t="str">
        <f t="shared" si="12"/>
        <v>U12 JU RageU12 KW Flash</v>
      </c>
      <c r="C222" s="75" t="s">
        <v>852</v>
      </c>
      <c r="D222" s="30">
        <v>45045</v>
      </c>
      <c r="E222" s="108">
        <v>0.5</v>
      </c>
      <c r="F222" s="6" t="s">
        <v>858</v>
      </c>
      <c r="G222" s="82" t="s">
        <v>52</v>
      </c>
      <c r="H222" s="78" t="str">
        <f t="shared" si="13"/>
        <v>JU</v>
      </c>
      <c r="I222" s="6" t="s">
        <v>1034</v>
      </c>
      <c r="J222" s="78" t="s">
        <v>849</v>
      </c>
      <c r="K222" s="78" t="str">
        <f t="shared" si="14"/>
        <v>KW</v>
      </c>
      <c r="L222" s="6" t="s">
        <v>1033</v>
      </c>
      <c r="M222" s="6"/>
      <c r="N222" s="6" t="s">
        <v>1167</v>
      </c>
      <c r="O222" s="6" t="s">
        <v>1053</v>
      </c>
    </row>
    <row r="223" spans="1:15" hidden="1" x14ac:dyDescent="0.3">
      <c r="A223" s="117">
        <v>358</v>
      </c>
      <c r="B223" s="75" t="str">
        <f t="shared" si="12"/>
        <v>U-7 SL CowboysU-7 RF Timberwolves</v>
      </c>
      <c r="C223" s="75" t="s">
        <v>852</v>
      </c>
      <c r="D223" s="30">
        <v>45045</v>
      </c>
      <c r="E223" s="108">
        <v>0.5</v>
      </c>
      <c r="F223" s="6" t="s">
        <v>871</v>
      </c>
      <c r="G223" s="82" t="s">
        <v>107</v>
      </c>
      <c r="H223" s="78" t="str">
        <f t="shared" si="13"/>
        <v>SL</v>
      </c>
      <c r="I223" s="6" t="s">
        <v>1011</v>
      </c>
      <c r="J223" s="78" t="s">
        <v>849</v>
      </c>
      <c r="K223" s="78" t="str">
        <f t="shared" si="14"/>
        <v>RF</v>
      </c>
      <c r="L223" s="6" t="s">
        <v>1007</v>
      </c>
      <c r="M223" s="6"/>
      <c r="N223" s="6" t="s">
        <v>1167</v>
      </c>
      <c r="O223" s="6"/>
    </row>
    <row r="224" spans="1:15" hidden="1" x14ac:dyDescent="0.3">
      <c r="A224" s="117">
        <v>363</v>
      </c>
      <c r="B224" s="75" t="str">
        <f t="shared" si="12"/>
        <v>U-7 KW ThunderU-7 RF Cheetahs</v>
      </c>
      <c r="C224" s="75" t="s">
        <v>852</v>
      </c>
      <c r="D224" s="30">
        <v>45045</v>
      </c>
      <c r="E224" s="108">
        <v>0.5</v>
      </c>
      <c r="F224" s="6" t="s">
        <v>876</v>
      </c>
      <c r="G224" s="82" t="s">
        <v>107</v>
      </c>
      <c r="H224" s="78" t="str">
        <f t="shared" si="13"/>
        <v>KW</v>
      </c>
      <c r="I224" s="6" t="s">
        <v>1072</v>
      </c>
      <c r="J224" s="78" t="s">
        <v>849</v>
      </c>
      <c r="K224" s="78" t="str">
        <f t="shared" si="14"/>
        <v>RF</v>
      </c>
      <c r="L224" s="6" t="s">
        <v>1071</v>
      </c>
      <c r="M224" s="6"/>
      <c r="N224" s="6" t="s">
        <v>1167</v>
      </c>
      <c r="O224" s="6"/>
    </row>
    <row r="225" spans="1:15" hidden="1" x14ac:dyDescent="0.3">
      <c r="A225" s="117">
        <v>364</v>
      </c>
      <c r="B225" s="75" t="str">
        <f t="shared" si="12"/>
        <v>U-9 SL StrikersU-9 RF Lightning</v>
      </c>
      <c r="C225" s="75" t="s">
        <v>852</v>
      </c>
      <c r="D225" s="30">
        <v>45045</v>
      </c>
      <c r="E225" s="108">
        <v>0.5</v>
      </c>
      <c r="F225" s="6" t="s">
        <v>895</v>
      </c>
      <c r="G225" s="82" t="s">
        <v>19</v>
      </c>
      <c r="H225" s="78" t="str">
        <f t="shared" si="13"/>
        <v>SL</v>
      </c>
      <c r="I225" s="6" t="s">
        <v>1101</v>
      </c>
      <c r="J225" s="78" t="s">
        <v>849</v>
      </c>
      <c r="K225" s="78" t="str">
        <f t="shared" si="14"/>
        <v>RF</v>
      </c>
      <c r="L225" s="6" t="s">
        <v>1099</v>
      </c>
      <c r="M225" s="6"/>
      <c r="N225" s="6" t="s">
        <v>1167</v>
      </c>
      <c r="O225" s="82" t="s">
        <v>1130</v>
      </c>
    </row>
    <row r="226" spans="1:15" hidden="1" x14ac:dyDescent="0.3">
      <c r="A226" s="117">
        <v>365</v>
      </c>
      <c r="B226" s="75" t="str">
        <f t="shared" si="12"/>
        <v>U-9 JU RageU-9 RF Rampage</v>
      </c>
      <c r="C226" s="75" t="s">
        <v>852</v>
      </c>
      <c r="D226" s="30">
        <v>45045</v>
      </c>
      <c r="E226" s="108">
        <v>0.5</v>
      </c>
      <c r="F226" s="6" t="s">
        <v>867</v>
      </c>
      <c r="G226" s="82" t="s">
        <v>19</v>
      </c>
      <c r="H226" s="78" t="str">
        <f t="shared" si="13"/>
        <v>JU</v>
      </c>
      <c r="I226" s="6" t="s">
        <v>1092</v>
      </c>
      <c r="J226" s="78" t="s">
        <v>849</v>
      </c>
      <c r="K226" s="78" t="str">
        <f t="shared" si="14"/>
        <v>RF</v>
      </c>
      <c r="L226" s="6" t="s">
        <v>1091</v>
      </c>
      <c r="M226" s="6"/>
      <c r="N226" s="6" t="s">
        <v>1167</v>
      </c>
      <c r="O226" s="6" t="s">
        <v>1127</v>
      </c>
    </row>
    <row r="227" spans="1:15" hidden="1" x14ac:dyDescent="0.3">
      <c r="A227" s="117">
        <v>367</v>
      </c>
      <c r="B227" s="75" t="str">
        <f t="shared" si="12"/>
        <v>U12 JK PhoenixU12 RF Strikers</v>
      </c>
      <c r="C227" s="75" t="s">
        <v>852</v>
      </c>
      <c r="D227" s="30">
        <v>45045</v>
      </c>
      <c r="E227" s="108">
        <v>0.5</v>
      </c>
      <c r="F227" s="6" t="s">
        <v>864</v>
      </c>
      <c r="G227" s="82" t="s">
        <v>63</v>
      </c>
      <c r="H227" s="78" t="str">
        <f t="shared" si="13"/>
        <v>JK</v>
      </c>
      <c r="I227" s="82" t="s">
        <v>929</v>
      </c>
      <c r="J227" s="78" t="s">
        <v>849</v>
      </c>
      <c r="K227" s="78" t="str">
        <f t="shared" si="14"/>
        <v>RF</v>
      </c>
      <c r="L227" s="82" t="s">
        <v>930</v>
      </c>
      <c r="M227" s="82"/>
      <c r="N227" s="6" t="s">
        <v>1167</v>
      </c>
      <c r="O227" s="82"/>
    </row>
    <row r="228" spans="1:15" hidden="1" x14ac:dyDescent="0.3">
      <c r="A228" s="117">
        <v>150</v>
      </c>
      <c r="B228" s="75" t="str">
        <f t="shared" si="12"/>
        <v>U10 HT WolvesU10 HU Thunder</v>
      </c>
      <c r="C228" s="75" t="s">
        <v>852</v>
      </c>
      <c r="D228" s="30">
        <v>45045</v>
      </c>
      <c r="E228" s="108">
        <v>0.4375</v>
      </c>
      <c r="F228" s="75" t="s">
        <v>854</v>
      </c>
      <c r="G228" s="82" t="s">
        <v>96</v>
      </c>
      <c r="H228" s="78" t="str">
        <f t="shared" si="13"/>
        <v>HT</v>
      </c>
      <c r="I228" s="78" t="s">
        <v>903</v>
      </c>
      <c r="J228" s="78" t="s">
        <v>849</v>
      </c>
      <c r="K228" s="78" t="str">
        <f t="shared" si="14"/>
        <v>HU</v>
      </c>
      <c r="L228" s="78" t="s">
        <v>904</v>
      </c>
      <c r="M228" s="78"/>
      <c r="N228" s="6" t="s">
        <v>1167</v>
      </c>
      <c r="O228" s="82" t="s">
        <v>855</v>
      </c>
    </row>
    <row r="229" spans="1:15" x14ac:dyDescent="0.3">
      <c r="A229" s="117">
        <v>480</v>
      </c>
      <c r="B229" s="75" t="str">
        <f t="shared" si="12"/>
        <v>U12 KW RebelsU12 SL Lady Owls</v>
      </c>
      <c r="C229" s="75" t="s">
        <v>852</v>
      </c>
      <c r="D229" s="30">
        <v>45045</v>
      </c>
      <c r="E229" s="108">
        <v>0.5</v>
      </c>
      <c r="F229" s="6" t="s">
        <v>859</v>
      </c>
      <c r="G229" s="82" t="s">
        <v>63</v>
      </c>
      <c r="H229" s="78" t="str">
        <f t="shared" si="13"/>
        <v>KW</v>
      </c>
      <c r="I229" s="82" t="s">
        <v>922</v>
      </c>
      <c r="J229" s="78" t="s">
        <v>849</v>
      </c>
      <c r="K229" s="78" t="str">
        <f t="shared" si="14"/>
        <v>SL</v>
      </c>
      <c r="L229" s="82" t="s">
        <v>931</v>
      </c>
      <c r="M229" s="82" t="s">
        <v>1178</v>
      </c>
      <c r="N229" s="6" t="s">
        <v>1167</v>
      </c>
      <c r="O229" s="82" t="s">
        <v>932</v>
      </c>
    </row>
    <row r="230" spans="1:15" x14ac:dyDescent="0.3">
      <c r="A230" s="117">
        <v>485</v>
      </c>
      <c r="B230" s="75" t="str">
        <f t="shared" si="12"/>
        <v>U12 SL BreezeU12 SL Lady Owls</v>
      </c>
      <c r="C230" s="75" t="s">
        <v>888</v>
      </c>
      <c r="D230" s="30">
        <v>45049</v>
      </c>
      <c r="E230" s="108">
        <v>0.75</v>
      </c>
      <c r="F230" s="6" t="s">
        <v>859</v>
      </c>
      <c r="G230" s="82" t="s">
        <v>63</v>
      </c>
      <c r="H230" s="78" t="str">
        <f t="shared" si="13"/>
        <v>SL</v>
      </c>
      <c r="I230" s="82" t="s">
        <v>924</v>
      </c>
      <c r="J230" s="78" t="s">
        <v>849</v>
      </c>
      <c r="K230" s="78" t="str">
        <f t="shared" si="14"/>
        <v>SL</v>
      </c>
      <c r="L230" s="82" t="s">
        <v>931</v>
      </c>
      <c r="M230" s="82"/>
      <c r="N230" s="6" t="s">
        <v>1167</v>
      </c>
      <c r="O230" s="82" t="s">
        <v>932</v>
      </c>
    </row>
    <row r="231" spans="1:15" x14ac:dyDescent="0.3">
      <c r="A231" s="117">
        <v>492</v>
      </c>
      <c r="B231" s="75" t="str">
        <f t="shared" si="12"/>
        <v>U12 RF StrikersU12 SL Breeze</v>
      </c>
      <c r="C231" s="75" t="s">
        <v>852</v>
      </c>
      <c r="D231" s="30">
        <v>45052</v>
      </c>
      <c r="E231" s="108">
        <v>0.5625</v>
      </c>
      <c r="F231" s="6" t="s">
        <v>859</v>
      </c>
      <c r="G231" s="82" t="s">
        <v>63</v>
      </c>
      <c r="H231" s="78" t="str">
        <f t="shared" si="13"/>
        <v>RF</v>
      </c>
      <c r="I231" s="82" t="s">
        <v>930</v>
      </c>
      <c r="J231" s="78" t="s">
        <v>849</v>
      </c>
      <c r="K231" s="78" t="str">
        <f t="shared" si="14"/>
        <v>SL</v>
      </c>
      <c r="L231" s="82" t="s">
        <v>924</v>
      </c>
      <c r="M231" s="82"/>
      <c r="N231" s="6" t="s">
        <v>1167</v>
      </c>
      <c r="O231" s="82"/>
    </row>
    <row r="232" spans="1:15" hidden="1" x14ac:dyDescent="0.3">
      <c r="A232" s="117">
        <v>83</v>
      </c>
      <c r="B232" s="75" t="str">
        <f t="shared" si="12"/>
        <v>U-8 JK GalaxyU-8 HT Dragons</v>
      </c>
      <c r="C232" s="75" t="s">
        <v>852</v>
      </c>
      <c r="D232" s="30">
        <v>45045</v>
      </c>
      <c r="E232" s="108">
        <v>0.54166666666666663</v>
      </c>
      <c r="F232" s="6" t="s">
        <v>881</v>
      </c>
      <c r="G232" s="82" t="s">
        <v>142</v>
      </c>
      <c r="H232" s="78" t="str">
        <f t="shared" si="13"/>
        <v>JK</v>
      </c>
      <c r="I232" s="6" t="s">
        <v>990</v>
      </c>
      <c r="J232" s="78" t="s">
        <v>849</v>
      </c>
      <c r="K232" s="78" t="str">
        <f t="shared" si="14"/>
        <v>HT</v>
      </c>
      <c r="L232" s="6" t="s">
        <v>989</v>
      </c>
      <c r="M232" s="6"/>
      <c r="N232" s="6" t="s">
        <v>1167</v>
      </c>
      <c r="O232" s="6"/>
    </row>
    <row r="233" spans="1:15" x14ac:dyDescent="0.3">
      <c r="A233" s="117">
        <v>555</v>
      </c>
      <c r="B233" s="75" t="str">
        <f t="shared" si="12"/>
        <v>U12 HT BlazeU12 SL Breeze</v>
      </c>
      <c r="C233" s="75" t="s">
        <v>1174</v>
      </c>
      <c r="D233" s="30">
        <v>45065</v>
      </c>
      <c r="E233" s="108">
        <v>0.75</v>
      </c>
      <c r="F233" s="6" t="s">
        <v>859</v>
      </c>
      <c r="G233" s="82" t="s">
        <v>63</v>
      </c>
      <c r="H233" s="78" t="str">
        <f t="shared" si="13"/>
        <v>HT</v>
      </c>
      <c r="I233" s="82" t="s">
        <v>920</v>
      </c>
      <c r="J233" s="78" t="s">
        <v>849</v>
      </c>
      <c r="K233" s="78" t="str">
        <f t="shared" si="14"/>
        <v>SL</v>
      </c>
      <c r="L233" s="82" t="s">
        <v>924</v>
      </c>
      <c r="M233" s="82" t="s">
        <v>1181</v>
      </c>
      <c r="N233" s="6" t="s">
        <v>1167</v>
      </c>
      <c r="O233" s="82"/>
    </row>
    <row r="234" spans="1:15" hidden="1" x14ac:dyDescent="0.3">
      <c r="A234" s="117">
        <v>153</v>
      </c>
      <c r="B234" s="75" t="str">
        <f t="shared" si="12"/>
        <v>U14 ER WolfhoundsU14 HU Renegades</v>
      </c>
      <c r="C234" s="75" t="s">
        <v>852</v>
      </c>
      <c r="D234" s="30">
        <v>45045</v>
      </c>
      <c r="E234" s="108">
        <v>0.5625</v>
      </c>
      <c r="F234" s="6" t="s">
        <v>874</v>
      </c>
      <c r="G234" s="82" t="s">
        <v>12</v>
      </c>
      <c r="H234" s="78" t="str">
        <f t="shared" si="13"/>
        <v>ER</v>
      </c>
      <c r="I234" s="82" t="s">
        <v>946</v>
      </c>
      <c r="J234" s="78" t="s">
        <v>849</v>
      </c>
      <c r="K234" s="78" t="str">
        <f t="shared" si="14"/>
        <v>HU</v>
      </c>
      <c r="L234" s="82" t="s">
        <v>939</v>
      </c>
      <c r="M234" s="82"/>
      <c r="N234" s="6" t="s">
        <v>1167</v>
      </c>
      <c r="O234" s="78" t="s">
        <v>1183</v>
      </c>
    </row>
    <row r="235" spans="1:15" hidden="1" x14ac:dyDescent="0.3">
      <c r="A235" s="117">
        <v>284</v>
      </c>
      <c r="B235" s="75" t="str">
        <f t="shared" si="12"/>
        <v>U12 EW Random Lake U12GU12 KW Storm</v>
      </c>
      <c r="C235" s="75" t="s">
        <v>852</v>
      </c>
      <c r="D235" s="30">
        <v>45045</v>
      </c>
      <c r="E235" s="108">
        <v>0.5625</v>
      </c>
      <c r="F235" s="6" t="s">
        <v>858</v>
      </c>
      <c r="G235" s="82" t="s">
        <v>63</v>
      </c>
      <c r="H235" s="78" t="str">
        <f t="shared" si="13"/>
        <v>EW</v>
      </c>
      <c r="I235" s="82" t="s">
        <v>927</v>
      </c>
      <c r="J235" s="78" t="s">
        <v>849</v>
      </c>
      <c r="K235" s="78" t="str">
        <f t="shared" si="14"/>
        <v>KW</v>
      </c>
      <c r="L235" s="82" t="s">
        <v>923</v>
      </c>
      <c r="M235" s="82"/>
      <c r="N235" s="6" t="s">
        <v>1167</v>
      </c>
      <c r="O235" s="82"/>
    </row>
    <row r="236" spans="1:15" hidden="1" x14ac:dyDescent="0.3">
      <c r="A236" s="117">
        <v>139</v>
      </c>
      <c r="B236" s="75" t="str">
        <f t="shared" si="12"/>
        <v>U14 HT HurricanesU14 HT Thunder</v>
      </c>
      <c r="C236" s="75" t="s">
        <v>890</v>
      </c>
      <c r="D236" s="30">
        <v>45071</v>
      </c>
      <c r="E236" s="108">
        <v>0.72916666666666663</v>
      </c>
      <c r="F236" s="6" t="s">
        <v>861</v>
      </c>
      <c r="G236" s="82" t="s">
        <v>46</v>
      </c>
      <c r="H236" s="78" t="str">
        <f t="shared" si="13"/>
        <v>HT</v>
      </c>
      <c r="I236" s="82" t="s">
        <v>962</v>
      </c>
      <c r="J236" s="78" t="s">
        <v>849</v>
      </c>
      <c r="K236" s="78" t="str">
        <f t="shared" si="14"/>
        <v>HT</v>
      </c>
      <c r="L236" s="82" t="s">
        <v>963</v>
      </c>
      <c r="M236" s="82"/>
      <c r="N236" s="6" t="s">
        <v>1167</v>
      </c>
      <c r="O236" s="82" t="s">
        <v>1139</v>
      </c>
    </row>
    <row r="237" spans="1:15" hidden="1" x14ac:dyDescent="0.3">
      <c r="A237" s="117">
        <v>251</v>
      </c>
      <c r="B237" s="75" t="str">
        <f t="shared" si="12"/>
        <v>U10 SL LightningU10 JU Rage</v>
      </c>
      <c r="C237" s="75" t="s">
        <v>852</v>
      </c>
      <c r="D237" s="30">
        <v>45038</v>
      </c>
      <c r="E237" s="108">
        <v>0.375</v>
      </c>
      <c r="F237" s="6" t="s">
        <v>884</v>
      </c>
      <c r="G237" s="82" t="s">
        <v>75</v>
      </c>
      <c r="H237" s="78" t="str">
        <f t="shared" si="13"/>
        <v>SL</v>
      </c>
      <c r="I237" s="6" t="s">
        <v>1019</v>
      </c>
      <c r="J237" s="78" t="s">
        <v>849</v>
      </c>
      <c r="K237" s="78" t="str">
        <f t="shared" si="14"/>
        <v>JU</v>
      </c>
      <c r="L237" s="6" t="s">
        <v>1017</v>
      </c>
      <c r="M237" s="6"/>
      <c r="N237" s="6" t="s">
        <v>1167</v>
      </c>
      <c r="O237" s="6" t="s">
        <v>1125</v>
      </c>
    </row>
    <row r="238" spans="1:15" x14ac:dyDescent="0.3">
      <c r="A238" s="117">
        <v>541</v>
      </c>
      <c r="B238" s="75" t="str">
        <f t="shared" si="12"/>
        <v>U12 HT BlazeU12 SL Lady Owls</v>
      </c>
      <c r="C238" s="75" t="s">
        <v>1172</v>
      </c>
      <c r="D238" s="30">
        <v>45068</v>
      </c>
      <c r="E238" s="108">
        <v>0.75</v>
      </c>
      <c r="F238" s="6" t="s">
        <v>859</v>
      </c>
      <c r="G238" s="82" t="s">
        <v>63</v>
      </c>
      <c r="H238" s="78" t="str">
        <f t="shared" si="13"/>
        <v>HT</v>
      </c>
      <c r="I238" s="82" t="s">
        <v>920</v>
      </c>
      <c r="J238" s="78" t="s">
        <v>849</v>
      </c>
      <c r="K238" s="78" t="str">
        <f t="shared" si="14"/>
        <v>SL</v>
      </c>
      <c r="L238" s="82" t="s">
        <v>931</v>
      </c>
      <c r="M238" s="82"/>
      <c r="N238" s="6" t="s">
        <v>1167</v>
      </c>
      <c r="O238" s="82" t="s">
        <v>932</v>
      </c>
    </row>
    <row r="239" spans="1:15" x14ac:dyDescent="0.3">
      <c r="A239" s="117">
        <v>445</v>
      </c>
      <c r="B239" s="75" t="str">
        <f t="shared" si="12"/>
        <v>U14 EW Kiel U14U14 SL Rampage</v>
      </c>
      <c r="C239" s="75" t="s">
        <v>852</v>
      </c>
      <c r="D239" s="30">
        <v>45031</v>
      </c>
      <c r="E239" s="108">
        <v>0.5</v>
      </c>
      <c r="F239" s="6" t="s">
        <v>894</v>
      </c>
      <c r="G239" s="82" t="s">
        <v>12</v>
      </c>
      <c r="H239" s="78" t="str">
        <f t="shared" si="13"/>
        <v>EW</v>
      </c>
      <c r="I239" s="82" t="s">
        <v>951</v>
      </c>
      <c r="J239" s="78" t="s">
        <v>849</v>
      </c>
      <c r="K239" s="78" t="str">
        <f t="shared" si="14"/>
        <v>SL</v>
      </c>
      <c r="L239" s="82" t="s">
        <v>942</v>
      </c>
      <c r="M239" s="82"/>
      <c r="N239" s="6" t="s">
        <v>1167</v>
      </c>
      <c r="O239" s="82" t="s">
        <v>957</v>
      </c>
    </row>
    <row r="240" spans="1:15" x14ac:dyDescent="0.3">
      <c r="A240" s="117">
        <v>482</v>
      </c>
      <c r="B240" s="75" t="str">
        <f t="shared" si="12"/>
        <v>U14 EW Waubedonia U14U14 SL Rampage</v>
      </c>
      <c r="C240" s="75" t="s">
        <v>852</v>
      </c>
      <c r="D240" s="30">
        <v>45045</v>
      </c>
      <c r="E240" s="108">
        <v>0.375</v>
      </c>
      <c r="F240" s="6" t="s">
        <v>894</v>
      </c>
      <c r="G240" s="82" t="s">
        <v>12</v>
      </c>
      <c r="H240" s="78" t="str">
        <f t="shared" si="13"/>
        <v>EW</v>
      </c>
      <c r="I240" s="82" t="s">
        <v>938</v>
      </c>
      <c r="J240" s="78" t="s">
        <v>849</v>
      </c>
      <c r="K240" s="78" t="str">
        <f t="shared" si="14"/>
        <v>SL</v>
      </c>
      <c r="L240" s="82" t="s">
        <v>942</v>
      </c>
      <c r="M240" s="82"/>
      <c r="N240" s="6" t="s">
        <v>1167</v>
      </c>
      <c r="O240" s="82" t="s">
        <v>957</v>
      </c>
    </row>
    <row r="241" spans="1:15" x14ac:dyDescent="0.3">
      <c r="A241" s="117">
        <v>495</v>
      </c>
      <c r="B241" s="75" t="str">
        <f t="shared" si="12"/>
        <v>U14 JK WolvesU14 SL Rampage</v>
      </c>
      <c r="C241" s="75" t="s">
        <v>852</v>
      </c>
      <c r="D241" s="30">
        <v>45052</v>
      </c>
      <c r="E241" s="108">
        <v>0.375</v>
      </c>
      <c r="F241" s="6" t="s">
        <v>894</v>
      </c>
      <c r="G241" s="82" t="s">
        <v>12</v>
      </c>
      <c r="H241" s="78" t="str">
        <f t="shared" si="13"/>
        <v>JK</v>
      </c>
      <c r="I241" s="82" t="s">
        <v>940</v>
      </c>
      <c r="J241" s="78" t="s">
        <v>849</v>
      </c>
      <c r="K241" s="78" t="str">
        <f t="shared" si="14"/>
        <v>SL</v>
      </c>
      <c r="L241" s="82" t="s">
        <v>942</v>
      </c>
      <c r="M241" s="82"/>
      <c r="N241" s="6" t="s">
        <v>1167</v>
      </c>
      <c r="O241" s="82" t="s">
        <v>956</v>
      </c>
    </row>
    <row r="242" spans="1:15" x14ac:dyDescent="0.3">
      <c r="A242" s="117">
        <v>539</v>
      </c>
      <c r="B242" s="75" t="str">
        <f t="shared" si="12"/>
        <v>U14 EW Random Lake U14U14 SL Rampage</v>
      </c>
      <c r="C242" s="75" t="s">
        <v>852</v>
      </c>
      <c r="D242" s="30">
        <v>45066</v>
      </c>
      <c r="E242" s="108">
        <v>0.375</v>
      </c>
      <c r="F242" s="6" t="s">
        <v>894</v>
      </c>
      <c r="G242" s="82" t="s">
        <v>12</v>
      </c>
      <c r="H242" s="78" t="str">
        <f t="shared" si="13"/>
        <v>EW</v>
      </c>
      <c r="I242" s="82" t="s">
        <v>952</v>
      </c>
      <c r="J242" s="78" t="s">
        <v>849</v>
      </c>
      <c r="K242" s="78" t="str">
        <f t="shared" si="14"/>
        <v>SL</v>
      </c>
      <c r="L242" s="82" t="s">
        <v>942</v>
      </c>
      <c r="M242" s="82"/>
      <c r="N242" s="6" t="s">
        <v>1167</v>
      </c>
      <c r="O242" s="82" t="s">
        <v>957</v>
      </c>
    </row>
    <row r="243" spans="1:15" x14ac:dyDescent="0.3">
      <c r="A243" s="117">
        <v>557</v>
      </c>
      <c r="B243" s="75" t="str">
        <f t="shared" si="12"/>
        <v>U14 KW PanthersU14 SL Rampage</v>
      </c>
      <c r="C243" s="75" t="s">
        <v>888</v>
      </c>
      <c r="D243" s="30">
        <v>45077</v>
      </c>
      <c r="E243" s="108">
        <v>0.75</v>
      </c>
      <c r="F243" s="6" t="s">
        <v>894</v>
      </c>
      <c r="G243" s="82" t="s">
        <v>12</v>
      </c>
      <c r="H243" s="78" t="str">
        <f t="shared" si="13"/>
        <v>KW</v>
      </c>
      <c r="I243" s="82" t="s">
        <v>949</v>
      </c>
      <c r="J243" s="78" t="s">
        <v>849</v>
      </c>
      <c r="K243" s="78" t="str">
        <f t="shared" si="14"/>
        <v>SL</v>
      </c>
      <c r="L243" s="82" t="s">
        <v>942</v>
      </c>
      <c r="M243" s="82"/>
      <c r="N243" s="6" t="s">
        <v>1167</v>
      </c>
      <c r="O243" s="82" t="s">
        <v>957</v>
      </c>
    </row>
    <row r="244" spans="1:15" hidden="1" x14ac:dyDescent="0.3">
      <c r="A244" s="117">
        <v>140</v>
      </c>
      <c r="B244" s="75" t="str">
        <f t="shared" si="12"/>
        <v>U14 SL FireU14 HT Thunder</v>
      </c>
      <c r="C244" s="75" t="s">
        <v>888</v>
      </c>
      <c r="D244" s="30">
        <v>45077</v>
      </c>
      <c r="E244" s="108">
        <v>0.79166666666666663</v>
      </c>
      <c r="F244" s="6" t="s">
        <v>1141</v>
      </c>
      <c r="G244" s="82" t="s">
        <v>46</v>
      </c>
      <c r="H244" s="78" t="str">
        <f t="shared" si="13"/>
        <v>SL</v>
      </c>
      <c r="I244" s="6" t="s">
        <v>967</v>
      </c>
      <c r="J244" s="78" t="s">
        <v>849</v>
      </c>
      <c r="K244" s="78" t="str">
        <f t="shared" si="14"/>
        <v>HT</v>
      </c>
      <c r="L244" s="82" t="s">
        <v>963</v>
      </c>
      <c r="M244" s="82"/>
      <c r="N244" s="6" t="s">
        <v>1167</v>
      </c>
      <c r="O244" s="82" t="s">
        <v>1164</v>
      </c>
    </row>
    <row r="245" spans="1:15" hidden="1" x14ac:dyDescent="0.3">
      <c r="A245" s="117">
        <v>184</v>
      </c>
      <c r="B245" s="75" t="str">
        <f t="shared" si="12"/>
        <v>U14 KW CometsU14 JK Wolves</v>
      </c>
      <c r="C245" s="75" t="s">
        <v>1172</v>
      </c>
      <c r="D245" s="30">
        <v>45047</v>
      </c>
      <c r="E245" s="108">
        <v>0.73958333333333337</v>
      </c>
      <c r="F245" s="125" t="s">
        <v>891</v>
      </c>
      <c r="G245" s="82" t="s">
        <v>12</v>
      </c>
      <c r="H245" s="78" t="str">
        <f t="shared" si="13"/>
        <v>KW</v>
      </c>
      <c r="I245" s="82" t="s">
        <v>941</v>
      </c>
      <c r="J245" s="78" t="s">
        <v>849</v>
      </c>
      <c r="K245" s="78" t="str">
        <f t="shared" si="14"/>
        <v>JK</v>
      </c>
      <c r="L245" s="82" t="s">
        <v>940</v>
      </c>
      <c r="M245" s="82"/>
      <c r="N245" s="6" t="s">
        <v>1167</v>
      </c>
      <c r="O245" s="82" t="s">
        <v>959</v>
      </c>
    </row>
    <row r="246" spans="1:15" hidden="1" x14ac:dyDescent="0.3">
      <c r="A246" s="117">
        <v>567</v>
      </c>
      <c r="B246" s="75" t="str">
        <f t="shared" si="12"/>
        <v>U-8 WB FireU-8 WB Stars</v>
      </c>
      <c r="C246" s="75" t="s">
        <v>885</v>
      </c>
      <c r="D246" s="30">
        <v>45048</v>
      </c>
      <c r="E246" s="108">
        <v>0.72916666666666663</v>
      </c>
      <c r="F246" s="6" t="s">
        <v>869</v>
      </c>
      <c r="G246" s="82" t="s">
        <v>142</v>
      </c>
      <c r="H246" s="78" t="str">
        <f t="shared" si="13"/>
        <v>WB</v>
      </c>
      <c r="I246" s="6" t="s">
        <v>1105</v>
      </c>
      <c r="J246" s="78" t="s">
        <v>849</v>
      </c>
      <c r="K246" s="78" t="str">
        <f t="shared" si="14"/>
        <v>WB</v>
      </c>
      <c r="L246" s="6" t="s">
        <v>1108</v>
      </c>
      <c r="M246" s="6"/>
      <c r="N246" s="6" t="s">
        <v>1167</v>
      </c>
      <c r="O246" s="6"/>
    </row>
    <row r="247" spans="1:15" hidden="1" x14ac:dyDescent="0.3">
      <c r="A247" s="117">
        <v>24</v>
      </c>
      <c r="B247" s="75" t="str">
        <f t="shared" si="12"/>
        <v>U-7 ER CelticsU-7 ER Clovers</v>
      </c>
      <c r="C247" s="75" t="s">
        <v>852</v>
      </c>
      <c r="D247" s="30">
        <v>45059</v>
      </c>
      <c r="E247" s="108">
        <v>0.41666666666666669</v>
      </c>
      <c r="F247" s="6" t="s">
        <v>893</v>
      </c>
      <c r="G247" s="82" t="s">
        <v>107</v>
      </c>
      <c r="H247" s="78" t="str">
        <f t="shared" si="13"/>
        <v>ER</v>
      </c>
      <c r="I247" s="6" t="s">
        <v>1082</v>
      </c>
      <c r="J247" s="78" t="s">
        <v>849</v>
      </c>
      <c r="K247" s="78" t="str">
        <f t="shared" si="14"/>
        <v>ER</v>
      </c>
      <c r="L247" s="6" t="s">
        <v>1076</v>
      </c>
      <c r="M247" s="6"/>
      <c r="N247" s="6" t="s">
        <v>1167</v>
      </c>
      <c r="O247" s="6"/>
    </row>
    <row r="248" spans="1:15" hidden="1" x14ac:dyDescent="0.3">
      <c r="A248" s="117">
        <v>87</v>
      </c>
      <c r="B248" s="75" t="str">
        <f t="shared" si="12"/>
        <v>U-8 RF BanditsU-8 HT Pirates</v>
      </c>
      <c r="C248" s="75" t="s">
        <v>888</v>
      </c>
      <c r="D248" s="30">
        <v>45049</v>
      </c>
      <c r="E248" s="108">
        <v>0.72916666666666663</v>
      </c>
      <c r="F248" s="6" t="s">
        <v>881</v>
      </c>
      <c r="G248" s="82" t="s">
        <v>142</v>
      </c>
      <c r="H248" s="78" t="str">
        <f t="shared" si="13"/>
        <v>RF</v>
      </c>
      <c r="I248" s="82" t="s">
        <v>974</v>
      </c>
      <c r="J248" s="78" t="s">
        <v>849</v>
      </c>
      <c r="K248" s="78" t="str">
        <f t="shared" si="14"/>
        <v>HT</v>
      </c>
      <c r="L248" s="82" t="s">
        <v>971</v>
      </c>
      <c r="M248" s="82"/>
      <c r="N248" s="6" t="s">
        <v>1167</v>
      </c>
      <c r="O248" s="6" t="s">
        <v>1028</v>
      </c>
    </row>
    <row r="249" spans="1:15" hidden="1" x14ac:dyDescent="0.3">
      <c r="A249" s="117">
        <v>185</v>
      </c>
      <c r="B249" s="75" t="str">
        <f t="shared" si="12"/>
        <v>U14 EW Random Lake U14GU14 JK Valkyries 1</v>
      </c>
      <c r="C249" s="75" t="s">
        <v>852</v>
      </c>
      <c r="D249" s="30">
        <v>45031</v>
      </c>
      <c r="E249" s="108">
        <v>0.5625</v>
      </c>
      <c r="F249" s="6" t="s">
        <v>891</v>
      </c>
      <c r="G249" s="82" t="s">
        <v>46</v>
      </c>
      <c r="H249" s="78" t="str">
        <f t="shared" si="13"/>
        <v>EW</v>
      </c>
      <c r="I249" s="6" t="s">
        <v>960</v>
      </c>
      <c r="J249" s="78" t="s">
        <v>849</v>
      </c>
      <c r="K249" s="78" t="str">
        <f t="shared" si="14"/>
        <v>JK</v>
      </c>
      <c r="L249" s="82" t="s">
        <v>964</v>
      </c>
      <c r="M249" s="82"/>
      <c r="N249" s="6" t="s">
        <v>1167</v>
      </c>
      <c r="O249" s="82" t="s">
        <v>1137</v>
      </c>
    </row>
    <row r="250" spans="1:15" hidden="1" x14ac:dyDescent="0.3">
      <c r="A250" s="117">
        <v>368</v>
      </c>
      <c r="B250" s="75" t="str">
        <f t="shared" si="12"/>
        <v>U-8 ER ShamrocksU-8 RF Lions</v>
      </c>
      <c r="C250" s="75" t="s">
        <v>888</v>
      </c>
      <c r="D250" s="30">
        <v>45049</v>
      </c>
      <c r="E250" s="108">
        <v>0.72916666666666663</v>
      </c>
      <c r="F250" s="6" t="s">
        <v>871</v>
      </c>
      <c r="G250" s="82" t="s">
        <v>142</v>
      </c>
      <c r="H250" s="78" t="str">
        <f t="shared" si="13"/>
        <v>ER</v>
      </c>
      <c r="I250" s="6" t="s">
        <v>1102</v>
      </c>
      <c r="J250" s="78" t="s">
        <v>849</v>
      </c>
      <c r="K250" s="78" t="str">
        <f t="shared" si="14"/>
        <v>RF</v>
      </c>
      <c r="L250" s="6" t="s">
        <v>1104</v>
      </c>
      <c r="M250" s="6"/>
      <c r="N250" s="6" t="s">
        <v>1167</v>
      </c>
      <c r="O250" s="6"/>
    </row>
    <row r="251" spans="1:15" hidden="1" x14ac:dyDescent="0.3">
      <c r="A251" s="117">
        <v>369</v>
      </c>
      <c r="B251" s="75" t="str">
        <f t="shared" si="12"/>
        <v>U-9 SL BobcatsU-9 RF Rampage</v>
      </c>
      <c r="C251" s="75" t="s">
        <v>888</v>
      </c>
      <c r="D251" s="30">
        <v>45049</v>
      </c>
      <c r="E251" s="108">
        <v>0.72916666666666663</v>
      </c>
      <c r="F251" s="6" t="s">
        <v>895</v>
      </c>
      <c r="G251" s="82" t="s">
        <v>19</v>
      </c>
      <c r="H251" s="78" t="str">
        <f t="shared" si="13"/>
        <v>SL</v>
      </c>
      <c r="I251" s="6" t="s">
        <v>1088</v>
      </c>
      <c r="J251" s="78" t="s">
        <v>849</v>
      </c>
      <c r="K251" s="78" t="str">
        <f t="shared" si="14"/>
        <v>RF</v>
      </c>
      <c r="L251" s="6" t="s">
        <v>1091</v>
      </c>
      <c r="M251" s="6"/>
      <c r="N251" s="6" t="s">
        <v>1167</v>
      </c>
      <c r="O251" s="6" t="s">
        <v>1143</v>
      </c>
    </row>
    <row r="252" spans="1:15" hidden="1" x14ac:dyDescent="0.3">
      <c r="A252" s="117">
        <v>156</v>
      </c>
      <c r="B252" s="75" t="str">
        <f t="shared" si="12"/>
        <v>U10 SL CrushU10 HU Thunder</v>
      </c>
      <c r="C252" s="75" t="s">
        <v>852</v>
      </c>
      <c r="D252" s="30">
        <v>45052</v>
      </c>
      <c r="E252" s="108">
        <v>0.4375</v>
      </c>
      <c r="F252" s="75" t="s">
        <v>854</v>
      </c>
      <c r="G252" s="82" t="s">
        <v>96</v>
      </c>
      <c r="H252" s="78" t="str">
        <f t="shared" si="13"/>
        <v>SL</v>
      </c>
      <c r="I252" s="78" t="s">
        <v>906</v>
      </c>
      <c r="J252" s="78" t="s">
        <v>849</v>
      </c>
      <c r="K252" s="78" t="str">
        <f t="shared" si="14"/>
        <v>HU</v>
      </c>
      <c r="L252" s="78" t="s">
        <v>904</v>
      </c>
      <c r="M252" s="78"/>
      <c r="N252" s="6" t="s">
        <v>1167</v>
      </c>
      <c r="O252" s="82" t="s">
        <v>855</v>
      </c>
    </row>
    <row r="253" spans="1:15" hidden="1" x14ac:dyDescent="0.3">
      <c r="A253" s="117">
        <v>28</v>
      </c>
      <c r="B253" s="75" t="str">
        <f t="shared" si="12"/>
        <v>U-7 HU VipersU-7 ER Emeralds</v>
      </c>
      <c r="C253" s="75" t="s">
        <v>852</v>
      </c>
      <c r="D253" s="30">
        <v>45066</v>
      </c>
      <c r="E253" s="108">
        <v>0.41666666666666669</v>
      </c>
      <c r="F253" s="6" t="s">
        <v>893</v>
      </c>
      <c r="G253" s="82" t="s">
        <v>107</v>
      </c>
      <c r="H253" s="78" t="str">
        <f t="shared" si="13"/>
        <v>HU</v>
      </c>
      <c r="I253" s="6" t="s">
        <v>1075</v>
      </c>
      <c r="J253" s="78" t="s">
        <v>849</v>
      </c>
      <c r="K253" s="78" t="str">
        <f t="shared" si="14"/>
        <v>ER</v>
      </c>
      <c r="L253" s="6" t="s">
        <v>1077</v>
      </c>
      <c r="M253" s="6"/>
      <c r="N253" s="6" t="s">
        <v>1167</v>
      </c>
      <c r="O253" s="6"/>
    </row>
    <row r="254" spans="1:15" x14ac:dyDescent="0.3">
      <c r="A254" s="117">
        <v>446</v>
      </c>
      <c r="B254" s="75" t="str">
        <f t="shared" si="12"/>
        <v>U14 JK Valkyries 2U14 SL Fire</v>
      </c>
      <c r="C254" s="75" t="s">
        <v>852</v>
      </c>
      <c r="D254" s="30">
        <v>45031</v>
      </c>
      <c r="E254" s="108">
        <v>0.4375</v>
      </c>
      <c r="F254" s="6" t="s">
        <v>894</v>
      </c>
      <c r="G254" s="82" t="s">
        <v>46</v>
      </c>
      <c r="H254" s="78" t="str">
        <f t="shared" si="13"/>
        <v>JK</v>
      </c>
      <c r="I254" s="6" t="s">
        <v>965</v>
      </c>
      <c r="J254" s="78" t="s">
        <v>849</v>
      </c>
      <c r="K254" s="78" t="str">
        <f t="shared" si="14"/>
        <v>SL</v>
      </c>
      <c r="L254" s="82" t="s">
        <v>967</v>
      </c>
      <c r="M254" s="82"/>
      <c r="N254" s="6" t="s">
        <v>1167</v>
      </c>
      <c r="O254" s="82" t="s">
        <v>1137</v>
      </c>
    </row>
    <row r="255" spans="1:15" x14ac:dyDescent="0.3">
      <c r="A255" s="117">
        <v>483</v>
      </c>
      <c r="B255" s="75" t="str">
        <f t="shared" si="12"/>
        <v>U14 JK Valkyries 1U14 SL Fire</v>
      </c>
      <c r="C255" s="75" t="s">
        <v>852</v>
      </c>
      <c r="D255" s="30">
        <v>45045</v>
      </c>
      <c r="E255" s="108">
        <v>0.4375</v>
      </c>
      <c r="F255" s="6" t="s">
        <v>894</v>
      </c>
      <c r="G255" s="82" t="s">
        <v>46</v>
      </c>
      <c r="H255" s="78" t="str">
        <f t="shared" si="13"/>
        <v>JK</v>
      </c>
      <c r="I255" s="82" t="s">
        <v>964</v>
      </c>
      <c r="J255" s="78" t="s">
        <v>849</v>
      </c>
      <c r="K255" s="78" t="str">
        <f t="shared" si="14"/>
        <v>SL</v>
      </c>
      <c r="L255" s="82" t="s">
        <v>967</v>
      </c>
      <c r="M255" s="82"/>
      <c r="N255" s="6" t="s">
        <v>1167</v>
      </c>
      <c r="O255" s="82" t="s">
        <v>1137</v>
      </c>
    </row>
    <row r="256" spans="1:15" hidden="1" x14ac:dyDescent="0.3">
      <c r="A256" s="117">
        <v>89</v>
      </c>
      <c r="B256" s="75" t="str">
        <f t="shared" si="12"/>
        <v>U-9 SL BlitzU-9 HT Peaches</v>
      </c>
      <c r="C256" s="75" t="s">
        <v>890</v>
      </c>
      <c r="D256" s="30">
        <v>45050</v>
      </c>
      <c r="E256" s="108">
        <v>0.72916666666666663</v>
      </c>
      <c r="F256" s="6" t="s">
        <v>856</v>
      </c>
      <c r="G256" s="82" t="s">
        <v>19</v>
      </c>
      <c r="H256" s="78" t="str">
        <f t="shared" si="13"/>
        <v>SL</v>
      </c>
      <c r="I256" s="6" t="s">
        <v>1085</v>
      </c>
      <c r="J256" s="78" t="s">
        <v>849</v>
      </c>
      <c r="K256" s="78" t="str">
        <f t="shared" si="14"/>
        <v>HT</v>
      </c>
      <c r="L256" s="29" t="s">
        <v>1093</v>
      </c>
      <c r="M256" s="6"/>
      <c r="N256" s="6" t="s">
        <v>1167</v>
      </c>
      <c r="O256" s="6" t="s">
        <v>1117</v>
      </c>
    </row>
    <row r="257" spans="1:15" hidden="1" x14ac:dyDescent="0.3">
      <c r="A257" s="117">
        <v>90</v>
      </c>
      <c r="B257" s="75" t="str">
        <f t="shared" si="12"/>
        <v>U12 KW FlashU12 HT Lightning</v>
      </c>
      <c r="C257" s="6" t="s">
        <v>890</v>
      </c>
      <c r="D257" s="30">
        <v>45050</v>
      </c>
      <c r="E257" s="108">
        <v>0.75</v>
      </c>
      <c r="F257" s="6" t="s">
        <v>896</v>
      </c>
      <c r="G257" s="82" t="s">
        <v>52</v>
      </c>
      <c r="H257" s="78" t="str">
        <f t="shared" si="13"/>
        <v>KW</v>
      </c>
      <c r="I257" s="6" t="s">
        <v>1033</v>
      </c>
      <c r="J257" s="78" t="s">
        <v>849</v>
      </c>
      <c r="K257" s="78" t="str">
        <f t="shared" si="14"/>
        <v>HT</v>
      </c>
      <c r="L257" s="6" t="s">
        <v>1031</v>
      </c>
      <c r="M257" s="6"/>
      <c r="N257" s="6" t="s">
        <v>1167</v>
      </c>
      <c r="O257" s="6" t="s">
        <v>1139</v>
      </c>
    </row>
    <row r="258" spans="1:15" hidden="1" x14ac:dyDescent="0.3">
      <c r="A258" s="117">
        <v>165</v>
      </c>
      <c r="B258" s="75" t="str">
        <f t="shared" si="12"/>
        <v>U10 ER UnicornsU10 HU Thunder</v>
      </c>
      <c r="C258" s="75" t="s">
        <v>852</v>
      </c>
      <c r="D258" s="30">
        <v>45066</v>
      </c>
      <c r="E258" s="108">
        <v>0.4375</v>
      </c>
      <c r="F258" s="75" t="s">
        <v>854</v>
      </c>
      <c r="G258" s="82" t="s">
        <v>96</v>
      </c>
      <c r="H258" s="78" t="str">
        <f t="shared" si="13"/>
        <v>ER</v>
      </c>
      <c r="I258" s="78" t="s">
        <v>901</v>
      </c>
      <c r="J258" s="78" t="s">
        <v>849</v>
      </c>
      <c r="K258" s="78" t="str">
        <f t="shared" si="14"/>
        <v>HU</v>
      </c>
      <c r="L258" s="78" t="s">
        <v>904</v>
      </c>
      <c r="M258" s="78"/>
      <c r="N258" s="6" t="s">
        <v>1167</v>
      </c>
      <c r="O258" s="82" t="s">
        <v>855</v>
      </c>
    </row>
    <row r="259" spans="1:15" hidden="1" x14ac:dyDescent="0.3">
      <c r="A259" s="117">
        <v>254</v>
      </c>
      <c r="B259" s="75" t="str">
        <f t="shared" si="12"/>
        <v>U10 KW TigersU10 JU Rage</v>
      </c>
      <c r="C259" s="75" t="s">
        <v>852</v>
      </c>
      <c r="D259" s="30">
        <v>45045</v>
      </c>
      <c r="E259" s="108">
        <v>0.4375</v>
      </c>
      <c r="F259" s="6" t="s">
        <v>884</v>
      </c>
      <c r="G259" s="82" t="s">
        <v>75</v>
      </c>
      <c r="H259" s="78" t="str">
        <f t="shared" si="13"/>
        <v>KW</v>
      </c>
      <c r="I259" s="6" t="s">
        <v>1016</v>
      </c>
      <c r="J259" s="78" t="s">
        <v>849</v>
      </c>
      <c r="K259" s="78" t="str">
        <f t="shared" si="14"/>
        <v>JU</v>
      </c>
      <c r="L259" s="6" t="s">
        <v>1017</v>
      </c>
      <c r="M259" s="6"/>
      <c r="N259" s="6" t="s">
        <v>1167</v>
      </c>
      <c r="O259" s="6"/>
    </row>
    <row r="260" spans="1:15" hidden="1" x14ac:dyDescent="0.3">
      <c r="A260" s="117">
        <v>32</v>
      </c>
      <c r="B260" s="75" t="str">
        <f t="shared" si="12"/>
        <v>U-7 ER EmeraldsU-7 ER Clovers</v>
      </c>
      <c r="C260" s="75" t="s">
        <v>852</v>
      </c>
      <c r="D260" s="30">
        <v>45073</v>
      </c>
      <c r="E260" s="108">
        <v>0.41666666666666669</v>
      </c>
      <c r="F260" s="6" t="s">
        <v>893</v>
      </c>
      <c r="G260" s="82" t="s">
        <v>107</v>
      </c>
      <c r="H260" s="78" t="str">
        <f t="shared" si="13"/>
        <v>ER</v>
      </c>
      <c r="I260" s="6" t="s">
        <v>1077</v>
      </c>
      <c r="J260" s="78" t="s">
        <v>849</v>
      </c>
      <c r="K260" s="78" t="str">
        <f t="shared" si="14"/>
        <v>ER</v>
      </c>
      <c r="L260" s="6" t="s">
        <v>1076</v>
      </c>
      <c r="M260" s="6"/>
      <c r="N260" s="6" t="s">
        <v>1167</v>
      </c>
      <c r="O260" s="6"/>
    </row>
    <row r="261" spans="1:15" hidden="1" x14ac:dyDescent="0.3">
      <c r="A261" s="106"/>
      <c r="B261" s="75" t="str">
        <f t="shared" si="12"/>
        <v>U10 HT PhoenixU10 HU Thunder</v>
      </c>
      <c r="C261" s="75" t="s">
        <v>888</v>
      </c>
      <c r="D261" s="30">
        <v>45070</v>
      </c>
      <c r="E261" s="108">
        <v>0.75</v>
      </c>
      <c r="F261" s="6" t="s">
        <v>854</v>
      </c>
      <c r="G261" s="82" t="s">
        <v>96</v>
      </c>
      <c r="H261" s="78" t="str">
        <f t="shared" si="13"/>
        <v>HT</v>
      </c>
      <c r="I261" s="6" t="s">
        <v>1193</v>
      </c>
      <c r="J261" s="78" t="s">
        <v>849</v>
      </c>
      <c r="K261" s="78" t="str">
        <f t="shared" si="14"/>
        <v>HU</v>
      </c>
      <c r="L261" s="78" t="s">
        <v>904</v>
      </c>
      <c r="M261" s="6"/>
      <c r="N261" s="6"/>
      <c r="O261" s="6"/>
    </row>
    <row r="262" spans="1:15" hidden="1" x14ac:dyDescent="0.3">
      <c r="A262" s="117">
        <v>98</v>
      </c>
      <c r="B262" s="75" t="str">
        <f t="shared" si="12"/>
        <v>U-7 SL ScorpionsU-7 HT Strykers</v>
      </c>
      <c r="C262" s="75" t="s">
        <v>852</v>
      </c>
      <c r="D262" s="30">
        <v>45052</v>
      </c>
      <c r="E262" s="108">
        <v>0.375</v>
      </c>
      <c r="F262" s="6" t="s">
        <v>881</v>
      </c>
      <c r="G262" s="82" t="s">
        <v>107</v>
      </c>
      <c r="H262" s="78" t="str">
        <f t="shared" si="13"/>
        <v>SL</v>
      </c>
      <c r="I262" s="6" t="s">
        <v>1067</v>
      </c>
      <c r="J262" s="78" t="s">
        <v>849</v>
      </c>
      <c r="K262" s="78" t="str">
        <f t="shared" si="14"/>
        <v>HT</v>
      </c>
      <c r="L262" s="6" t="s">
        <v>1069</v>
      </c>
      <c r="M262" s="6"/>
      <c r="N262" s="6" t="s">
        <v>1167</v>
      </c>
      <c r="O262" s="82" t="s">
        <v>932</v>
      </c>
    </row>
    <row r="263" spans="1:15" hidden="1" x14ac:dyDescent="0.3">
      <c r="A263" s="117">
        <v>100</v>
      </c>
      <c r="B263" s="75" t="str">
        <f t="shared" si="12"/>
        <v>U-7 RF RocketsU-7 HT Hurricanes</v>
      </c>
      <c r="C263" s="75" t="s">
        <v>852</v>
      </c>
      <c r="D263" s="30">
        <v>45052</v>
      </c>
      <c r="E263" s="108">
        <v>0.375</v>
      </c>
      <c r="F263" s="6" t="s">
        <v>851</v>
      </c>
      <c r="G263" s="82" t="s">
        <v>107</v>
      </c>
      <c r="H263" s="78" t="str">
        <f t="shared" si="13"/>
        <v>RF</v>
      </c>
      <c r="I263" s="6" t="s">
        <v>1001</v>
      </c>
      <c r="J263" s="78" t="s">
        <v>849</v>
      </c>
      <c r="K263" s="78" t="str">
        <f t="shared" si="14"/>
        <v>HT</v>
      </c>
      <c r="L263" s="6" t="s">
        <v>997</v>
      </c>
      <c r="M263" s="6"/>
      <c r="N263" s="6" t="s">
        <v>1167</v>
      </c>
      <c r="O263" s="6" t="s">
        <v>1127</v>
      </c>
    </row>
    <row r="264" spans="1:15" hidden="1" x14ac:dyDescent="0.3">
      <c r="A264" s="117">
        <v>105</v>
      </c>
      <c r="B264" s="75" t="str">
        <f t="shared" si="12"/>
        <v>U12 RF NetBustersU12 HT Hartford Soccer Club Orange</v>
      </c>
      <c r="C264" s="75" t="s">
        <v>852</v>
      </c>
      <c r="D264" s="30">
        <v>45052</v>
      </c>
      <c r="E264" s="108">
        <v>0.375</v>
      </c>
      <c r="F264" s="6" t="s">
        <v>896</v>
      </c>
      <c r="G264" s="6" t="s">
        <v>52</v>
      </c>
      <c r="H264" s="78" t="str">
        <f t="shared" si="13"/>
        <v>RF</v>
      </c>
      <c r="I264" s="6" t="s">
        <v>1043</v>
      </c>
      <c r="J264" s="78" t="s">
        <v>849</v>
      </c>
      <c r="K264" s="78" t="str">
        <f t="shared" si="14"/>
        <v>HT</v>
      </c>
      <c r="L264" s="6" t="s">
        <v>1041</v>
      </c>
      <c r="M264" s="6"/>
      <c r="N264" s="6" t="s">
        <v>1167</v>
      </c>
      <c r="O264" s="6" t="s">
        <v>1120</v>
      </c>
    </row>
    <row r="265" spans="1:15" hidden="1" x14ac:dyDescent="0.3">
      <c r="A265" s="117">
        <v>259</v>
      </c>
      <c r="B265" s="75" t="str">
        <f t="shared" si="12"/>
        <v>U10 HT HornetsU10 JU Rage</v>
      </c>
      <c r="C265" s="75" t="s">
        <v>888</v>
      </c>
      <c r="D265" s="30">
        <v>45056</v>
      </c>
      <c r="E265" s="108">
        <v>0.72916666666666663</v>
      </c>
      <c r="F265" s="6" t="s">
        <v>884</v>
      </c>
      <c r="G265" s="82" t="s">
        <v>75</v>
      </c>
      <c r="H265" s="78" t="str">
        <f t="shared" si="13"/>
        <v>HT</v>
      </c>
      <c r="I265" s="6" t="s">
        <v>1014</v>
      </c>
      <c r="J265" s="78" t="s">
        <v>849</v>
      </c>
      <c r="K265" s="78" t="str">
        <f t="shared" si="14"/>
        <v>JU</v>
      </c>
      <c r="L265" s="6" t="s">
        <v>1017</v>
      </c>
      <c r="M265" s="6"/>
      <c r="N265" s="6" t="s">
        <v>1167</v>
      </c>
      <c r="O265" s="6" t="s">
        <v>1151</v>
      </c>
    </row>
    <row r="266" spans="1:15" hidden="1" x14ac:dyDescent="0.3">
      <c r="A266" s="117">
        <v>158</v>
      </c>
      <c r="B266" s="75" t="str">
        <f t="shared" si="12"/>
        <v>U-7 WB StormU-7 HU Vipers</v>
      </c>
      <c r="C266" s="75" t="s">
        <v>852</v>
      </c>
      <c r="D266" s="30">
        <v>45052</v>
      </c>
      <c r="E266" s="108">
        <v>0.375</v>
      </c>
      <c r="F266" s="6" t="s">
        <v>874</v>
      </c>
      <c r="G266" s="82" t="s">
        <v>107</v>
      </c>
      <c r="H266" s="78" t="str">
        <f t="shared" si="13"/>
        <v>WB</v>
      </c>
      <c r="I266" s="6" t="s">
        <v>1078</v>
      </c>
      <c r="J266" s="78" t="s">
        <v>849</v>
      </c>
      <c r="K266" s="78" t="str">
        <f t="shared" si="14"/>
        <v>HU</v>
      </c>
      <c r="L266" s="6" t="s">
        <v>1075</v>
      </c>
      <c r="M266" s="6"/>
      <c r="N266" s="6" t="s">
        <v>1167</v>
      </c>
      <c r="O266" s="6"/>
    </row>
    <row r="267" spans="1:15" hidden="1" x14ac:dyDescent="0.3">
      <c r="A267" s="117">
        <v>206</v>
      </c>
      <c r="B267" s="75" t="str">
        <f t="shared" si="12"/>
        <v>U-8 RF LionsU-8 JK Phantoms</v>
      </c>
      <c r="C267" s="75" t="s">
        <v>852</v>
      </c>
      <c r="D267" s="30">
        <v>45052</v>
      </c>
      <c r="E267" s="108">
        <v>0.375</v>
      </c>
      <c r="F267" s="6" t="s">
        <v>875</v>
      </c>
      <c r="G267" s="82" t="s">
        <v>142</v>
      </c>
      <c r="H267" s="78" t="str">
        <f t="shared" si="13"/>
        <v>RF</v>
      </c>
      <c r="I267" s="6" t="s">
        <v>1104</v>
      </c>
      <c r="J267" s="78" t="s">
        <v>849</v>
      </c>
      <c r="K267" s="78" t="str">
        <f t="shared" si="14"/>
        <v>JK</v>
      </c>
      <c r="L267" s="6" t="s">
        <v>1103</v>
      </c>
      <c r="M267" s="6"/>
      <c r="N267" s="6" t="s">
        <v>1167</v>
      </c>
      <c r="O267" s="6"/>
    </row>
    <row r="268" spans="1:15" hidden="1" x14ac:dyDescent="0.3">
      <c r="A268" s="117">
        <v>209</v>
      </c>
      <c r="B268" s="75" t="str">
        <f t="shared" si="12"/>
        <v>U-7 SL CowboysU-7 JK Venom</v>
      </c>
      <c r="C268" s="75" t="s">
        <v>852</v>
      </c>
      <c r="D268" s="30">
        <v>45052</v>
      </c>
      <c r="E268" s="108">
        <v>0.375</v>
      </c>
      <c r="F268" s="6" t="s">
        <v>878</v>
      </c>
      <c r="G268" s="82" t="s">
        <v>107</v>
      </c>
      <c r="H268" s="78" t="str">
        <f t="shared" si="13"/>
        <v>SL</v>
      </c>
      <c r="I268" s="6" t="s">
        <v>1011</v>
      </c>
      <c r="J268" s="78" t="s">
        <v>849</v>
      </c>
      <c r="K268" s="78" t="str">
        <f t="shared" si="14"/>
        <v>JK</v>
      </c>
      <c r="L268" s="6" t="s">
        <v>1010</v>
      </c>
      <c r="M268" s="6"/>
      <c r="N268" s="6" t="s">
        <v>1167</v>
      </c>
      <c r="O268" s="6"/>
    </row>
    <row r="269" spans="1:15" hidden="1" x14ac:dyDescent="0.3">
      <c r="A269" s="117">
        <v>261</v>
      </c>
      <c r="B269" s="75" t="str">
        <f t="shared" si="12"/>
        <v>U10 JK RocketsU10 JU Rage</v>
      </c>
      <c r="C269" s="75" t="s">
        <v>852</v>
      </c>
      <c r="D269" s="30">
        <v>45066</v>
      </c>
      <c r="E269" s="108">
        <v>0.4375</v>
      </c>
      <c r="F269" s="6" t="s">
        <v>884</v>
      </c>
      <c r="G269" s="82" t="s">
        <v>75</v>
      </c>
      <c r="H269" s="78" t="str">
        <f t="shared" si="13"/>
        <v>JK</v>
      </c>
      <c r="I269" s="6" t="s">
        <v>1018</v>
      </c>
      <c r="J269" s="78" t="s">
        <v>849</v>
      </c>
      <c r="K269" s="78" t="str">
        <f t="shared" si="14"/>
        <v>JU</v>
      </c>
      <c r="L269" s="6" t="s">
        <v>1017</v>
      </c>
      <c r="M269" s="6"/>
      <c r="N269" s="6" t="s">
        <v>1167</v>
      </c>
      <c r="O269" s="6"/>
    </row>
    <row r="270" spans="1:15" hidden="1" x14ac:dyDescent="0.3">
      <c r="A270" s="117">
        <v>215</v>
      </c>
      <c r="B270" s="75" t="str">
        <f t="shared" si="12"/>
        <v>U12 RF CyclonesU12 JK Leopards</v>
      </c>
      <c r="C270" s="75" t="s">
        <v>852</v>
      </c>
      <c r="D270" s="30">
        <v>45052</v>
      </c>
      <c r="E270" s="108">
        <v>0.375</v>
      </c>
      <c r="F270" s="6" t="s">
        <v>889</v>
      </c>
      <c r="G270" s="82" t="s">
        <v>52</v>
      </c>
      <c r="H270" s="78" t="str">
        <f t="shared" si="13"/>
        <v>RF</v>
      </c>
      <c r="I270" s="6" t="s">
        <v>1032</v>
      </c>
      <c r="J270" s="78" t="s">
        <v>849</v>
      </c>
      <c r="K270" s="78" t="str">
        <f t="shared" si="14"/>
        <v>JK</v>
      </c>
      <c r="L270" s="6" t="s">
        <v>1035</v>
      </c>
      <c r="M270" s="6"/>
      <c r="N270" s="6" t="s">
        <v>1167</v>
      </c>
      <c r="O270" s="6"/>
    </row>
    <row r="271" spans="1:15" hidden="1" x14ac:dyDescent="0.3">
      <c r="A271" s="117">
        <v>218</v>
      </c>
      <c r="B271" s="75" t="str">
        <f t="shared" si="12"/>
        <v>U14 SL FireU14 JK Valkyries 1</v>
      </c>
      <c r="C271" s="75" t="s">
        <v>852</v>
      </c>
      <c r="D271" s="30">
        <v>45052</v>
      </c>
      <c r="E271" s="108">
        <v>0.375</v>
      </c>
      <c r="F271" s="6" t="s">
        <v>891</v>
      </c>
      <c r="G271" s="82" t="s">
        <v>46</v>
      </c>
      <c r="H271" s="78" t="str">
        <f t="shared" si="13"/>
        <v>SL</v>
      </c>
      <c r="I271" s="6" t="s">
        <v>967</v>
      </c>
      <c r="J271" s="78" t="s">
        <v>849</v>
      </c>
      <c r="K271" s="78" t="str">
        <f t="shared" si="14"/>
        <v>JK</v>
      </c>
      <c r="L271" s="82" t="s">
        <v>964</v>
      </c>
      <c r="M271" s="82"/>
      <c r="N271" s="6" t="s">
        <v>1167</v>
      </c>
      <c r="O271" s="82" t="s">
        <v>1137</v>
      </c>
    </row>
    <row r="272" spans="1:15" hidden="1" x14ac:dyDescent="0.3">
      <c r="A272" s="117">
        <v>255</v>
      </c>
      <c r="B272" s="75" t="str">
        <f t="shared" si="12"/>
        <v>U-8 SL CardinalsU-8 JU Rage</v>
      </c>
      <c r="C272" s="75" t="s">
        <v>852</v>
      </c>
      <c r="D272" s="30">
        <v>45052</v>
      </c>
      <c r="E272" s="108">
        <v>0.375</v>
      </c>
      <c r="F272" s="6" t="s">
        <v>887</v>
      </c>
      <c r="G272" s="82" t="s">
        <v>142</v>
      </c>
      <c r="H272" s="78" t="str">
        <f t="shared" si="13"/>
        <v>SL</v>
      </c>
      <c r="I272" s="6" t="s">
        <v>986</v>
      </c>
      <c r="J272" s="78" t="s">
        <v>849</v>
      </c>
      <c r="K272" s="78" t="str">
        <f t="shared" si="14"/>
        <v>JU</v>
      </c>
      <c r="L272" s="6" t="s">
        <v>982</v>
      </c>
      <c r="M272" s="6"/>
      <c r="N272" s="6" t="s">
        <v>1167</v>
      </c>
      <c r="O272" s="6"/>
    </row>
    <row r="273" spans="1:15" hidden="1" x14ac:dyDescent="0.3">
      <c r="A273" s="117">
        <v>291</v>
      </c>
      <c r="B273" s="75" t="str">
        <f t="shared" ref="B273:B336" si="15">I273&amp;L273</f>
        <v>U-9 KW StingraysU-9 KW Sharks</v>
      </c>
      <c r="C273" s="75" t="s">
        <v>852</v>
      </c>
      <c r="D273" s="30">
        <v>45052</v>
      </c>
      <c r="E273" s="108">
        <v>0.375</v>
      </c>
      <c r="F273" s="6" t="s">
        <v>866</v>
      </c>
      <c r="G273" s="82" t="s">
        <v>19</v>
      </c>
      <c r="H273" s="78" t="str">
        <f t="shared" ref="H273:H336" si="16">MID(I273,5,2)</f>
        <v>KW</v>
      </c>
      <c r="I273" s="6" t="s">
        <v>1097</v>
      </c>
      <c r="J273" s="78" t="s">
        <v>849</v>
      </c>
      <c r="K273" s="78" t="str">
        <f t="shared" ref="K273:K336" si="17">MID(L273,5,2)</f>
        <v>KW</v>
      </c>
      <c r="L273" s="6" t="s">
        <v>1095</v>
      </c>
      <c r="M273" s="6"/>
      <c r="N273" s="6" t="s">
        <v>1167</v>
      </c>
      <c r="O273" s="6"/>
    </row>
    <row r="274" spans="1:15" hidden="1" x14ac:dyDescent="0.3">
      <c r="A274" s="117">
        <v>295</v>
      </c>
      <c r="B274" s="75" t="str">
        <f t="shared" si="15"/>
        <v>U12 ER HooligansU12 KW Predators</v>
      </c>
      <c r="C274" s="75" t="s">
        <v>852</v>
      </c>
      <c r="D274" s="30">
        <v>45052</v>
      </c>
      <c r="E274" s="108">
        <v>0.375</v>
      </c>
      <c r="F274" s="6" t="s">
        <v>858</v>
      </c>
      <c r="G274" s="82" t="s">
        <v>52</v>
      </c>
      <c r="H274" s="78" t="str">
        <f t="shared" si="16"/>
        <v>ER</v>
      </c>
      <c r="I274" s="6" t="s">
        <v>1046</v>
      </c>
      <c r="J274" s="78" t="s">
        <v>849</v>
      </c>
      <c r="K274" s="78" t="str">
        <f t="shared" si="17"/>
        <v>KW</v>
      </c>
      <c r="L274" s="6" t="s">
        <v>1047</v>
      </c>
      <c r="M274" s="6"/>
      <c r="N274" s="6" t="s">
        <v>1167</v>
      </c>
      <c r="O274" s="6"/>
    </row>
    <row r="275" spans="1:15" hidden="1" x14ac:dyDescent="0.3">
      <c r="A275" s="117">
        <v>371</v>
      </c>
      <c r="B275" s="75" t="str">
        <f t="shared" si="15"/>
        <v>U-8 KW GalaxyU-8 RF Bandits</v>
      </c>
      <c r="C275" s="75" t="s">
        <v>852</v>
      </c>
      <c r="D275" s="30">
        <v>45052</v>
      </c>
      <c r="E275" s="108">
        <v>0.375</v>
      </c>
      <c r="F275" s="6" t="s">
        <v>877</v>
      </c>
      <c r="G275" s="82" t="s">
        <v>142</v>
      </c>
      <c r="H275" s="78" t="str">
        <f t="shared" si="16"/>
        <v>KW</v>
      </c>
      <c r="I275" s="82" t="s">
        <v>973</v>
      </c>
      <c r="J275" s="78" t="s">
        <v>849</v>
      </c>
      <c r="K275" s="78" t="str">
        <f t="shared" si="17"/>
        <v>RF</v>
      </c>
      <c r="L275" s="82" t="s">
        <v>974</v>
      </c>
      <c r="M275" s="82"/>
      <c r="N275" s="6" t="s">
        <v>1167</v>
      </c>
      <c r="O275" s="82"/>
    </row>
    <row r="276" spans="1:15" hidden="1" x14ac:dyDescent="0.3">
      <c r="A276" s="117">
        <v>375</v>
      </c>
      <c r="B276" s="75" t="str">
        <f t="shared" si="15"/>
        <v>U-9 ER CyclonesU-9 RF Lightning</v>
      </c>
      <c r="C276" s="75" t="s">
        <v>852</v>
      </c>
      <c r="D276" s="30">
        <v>45052</v>
      </c>
      <c r="E276" s="108">
        <v>0.375</v>
      </c>
      <c r="F276" s="6" t="s">
        <v>895</v>
      </c>
      <c r="G276" s="82" t="s">
        <v>19</v>
      </c>
      <c r="H276" s="78" t="str">
        <f t="shared" si="16"/>
        <v>ER</v>
      </c>
      <c r="I276" s="6" t="s">
        <v>1096</v>
      </c>
      <c r="J276" s="78" t="s">
        <v>849</v>
      </c>
      <c r="K276" s="78" t="str">
        <f t="shared" si="17"/>
        <v>RF</v>
      </c>
      <c r="L276" s="6" t="s">
        <v>1099</v>
      </c>
      <c r="M276" s="6"/>
      <c r="N276" s="6" t="s">
        <v>1167</v>
      </c>
      <c r="O276" s="6"/>
    </row>
    <row r="277" spans="1:15" x14ac:dyDescent="0.3">
      <c r="A277" s="117">
        <v>517</v>
      </c>
      <c r="B277" s="75" t="str">
        <f t="shared" si="15"/>
        <v>U14 HT HurricanesU14 SL Fire</v>
      </c>
      <c r="C277" s="75" t="s">
        <v>885</v>
      </c>
      <c r="D277" s="30">
        <v>45062</v>
      </c>
      <c r="E277" s="108">
        <v>0.75</v>
      </c>
      <c r="F277" s="6" t="s">
        <v>894</v>
      </c>
      <c r="G277" s="82" t="s">
        <v>46</v>
      </c>
      <c r="H277" s="78" t="str">
        <f t="shared" si="16"/>
        <v>HT</v>
      </c>
      <c r="I277" s="82" t="s">
        <v>962</v>
      </c>
      <c r="J277" s="78" t="s">
        <v>849</v>
      </c>
      <c r="K277" s="78" t="str">
        <f t="shared" si="17"/>
        <v>SL</v>
      </c>
      <c r="L277" s="82" t="s">
        <v>967</v>
      </c>
      <c r="M277" s="82"/>
      <c r="N277" s="6" t="s">
        <v>1167</v>
      </c>
      <c r="O277" s="82" t="s">
        <v>1191</v>
      </c>
    </row>
    <row r="278" spans="1:15" x14ac:dyDescent="0.3">
      <c r="A278" s="117">
        <v>558</v>
      </c>
      <c r="B278" s="75" t="str">
        <f t="shared" si="15"/>
        <v>U14 JK Valkyries 2U14 SL Fire</v>
      </c>
      <c r="C278" s="75" t="s">
        <v>890</v>
      </c>
      <c r="D278" s="30">
        <v>45078</v>
      </c>
      <c r="E278" s="108">
        <v>0.75</v>
      </c>
      <c r="F278" s="6" t="s">
        <v>894</v>
      </c>
      <c r="G278" s="82" t="s">
        <v>46</v>
      </c>
      <c r="H278" s="78" t="str">
        <f t="shared" si="16"/>
        <v>JK</v>
      </c>
      <c r="I278" s="82" t="s">
        <v>965</v>
      </c>
      <c r="J278" s="78" t="s">
        <v>849</v>
      </c>
      <c r="K278" s="78" t="str">
        <f t="shared" si="17"/>
        <v>SL</v>
      </c>
      <c r="L278" s="82" t="s">
        <v>967</v>
      </c>
      <c r="M278" s="82" t="s">
        <v>1185</v>
      </c>
      <c r="N278" s="6" t="s">
        <v>1167</v>
      </c>
      <c r="O278" s="82"/>
    </row>
    <row r="279" spans="1:15" x14ac:dyDescent="0.3">
      <c r="A279" s="117">
        <v>436</v>
      </c>
      <c r="B279" s="75" t="str">
        <f t="shared" si="15"/>
        <v>U-7 RF RocketsU-7 SL Panthers</v>
      </c>
      <c r="C279" s="75" t="s">
        <v>852</v>
      </c>
      <c r="D279" s="30">
        <v>45031</v>
      </c>
      <c r="E279" s="108">
        <v>0.375</v>
      </c>
      <c r="F279" s="6" t="s">
        <v>873</v>
      </c>
      <c r="G279" s="82" t="s">
        <v>107</v>
      </c>
      <c r="H279" s="78" t="str">
        <f t="shared" si="16"/>
        <v>RF</v>
      </c>
      <c r="I279" s="6" t="s">
        <v>1001</v>
      </c>
      <c r="J279" s="78" t="s">
        <v>849</v>
      </c>
      <c r="K279" s="78" t="str">
        <f t="shared" si="17"/>
        <v>SL</v>
      </c>
      <c r="L279" s="6" t="s">
        <v>999</v>
      </c>
      <c r="M279" s="6"/>
      <c r="N279" s="6" t="s">
        <v>1167</v>
      </c>
      <c r="O279" s="6" t="s">
        <v>1147</v>
      </c>
    </row>
    <row r="280" spans="1:15" hidden="1" x14ac:dyDescent="0.3">
      <c r="A280" s="117">
        <v>568</v>
      </c>
      <c r="B280" s="75" t="str">
        <f t="shared" si="15"/>
        <v>U-7 KW TwistersU-7 WB Thunder</v>
      </c>
      <c r="C280" s="75" t="s">
        <v>852</v>
      </c>
      <c r="D280" s="30">
        <v>45052</v>
      </c>
      <c r="E280" s="108">
        <v>0.375</v>
      </c>
      <c r="F280" s="6" t="s">
        <v>869</v>
      </c>
      <c r="G280" s="82" t="s">
        <v>107</v>
      </c>
      <c r="H280" s="78" t="str">
        <f t="shared" si="16"/>
        <v>KW</v>
      </c>
      <c r="I280" s="6" t="s">
        <v>1066</v>
      </c>
      <c r="J280" s="78" t="s">
        <v>849</v>
      </c>
      <c r="K280" s="78" t="str">
        <f t="shared" si="17"/>
        <v>WB</v>
      </c>
      <c r="L280" s="6" t="s">
        <v>1073</v>
      </c>
      <c r="M280" s="6"/>
      <c r="N280" s="6" t="s">
        <v>1167</v>
      </c>
      <c r="O280" s="6"/>
    </row>
    <row r="281" spans="1:15" hidden="1" x14ac:dyDescent="0.3">
      <c r="A281" s="117">
        <v>33</v>
      </c>
      <c r="B281" s="75" t="str">
        <f t="shared" si="15"/>
        <v>U-7 HT OriolesU-7 ER Celtics</v>
      </c>
      <c r="C281" s="75" t="s">
        <v>852</v>
      </c>
      <c r="D281" s="30">
        <v>45073</v>
      </c>
      <c r="E281" s="108">
        <v>0.45833333333333331</v>
      </c>
      <c r="F281" s="6" t="s">
        <v>893</v>
      </c>
      <c r="G281" s="82" t="s">
        <v>107</v>
      </c>
      <c r="H281" s="78" t="str">
        <f t="shared" si="16"/>
        <v>HT</v>
      </c>
      <c r="I281" s="6" t="s">
        <v>1080</v>
      </c>
      <c r="J281" s="78" t="s">
        <v>849</v>
      </c>
      <c r="K281" s="78" t="str">
        <f t="shared" si="17"/>
        <v>ER</v>
      </c>
      <c r="L281" s="6" t="s">
        <v>1082</v>
      </c>
      <c r="M281" s="6"/>
      <c r="N281" s="6" t="s">
        <v>1167</v>
      </c>
      <c r="O281" s="6"/>
    </row>
    <row r="282" spans="1:15" hidden="1" x14ac:dyDescent="0.3">
      <c r="A282" s="117">
        <v>99</v>
      </c>
      <c r="B282" s="75" t="str">
        <f t="shared" si="15"/>
        <v>U-8 RF StormU-8 HT Dragons</v>
      </c>
      <c r="C282" s="75" t="s">
        <v>852</v>
      </c>
      <c r="D282" s="30">
        <v>45052</v>
      </c>
      <c r="E282" s="108">
        <v>0.41666666666666669</v>
      </c>
      <c r="F282" s="6" t="s">
        <v>881</v>
      </c>
      <c r="G282" s="82" t="s">
        <v>142</v>
      </c>
      <c r="H282" s="78" t="str">
        <f t="shared" si="16"/>
        <v>RF</v>
      </c>
      <c r="I282" s="6" t="s">
        <v>993</v>
      </c>
      <c r="J282" s="78" t="s">
        <v>849</v>
      </c>
      <c r="K282" s="78" t="str">
        <f t="shared" si="17"/>
        <v>HT</v>
      </c>
      <c r="L282" s="6" t="s">
        <v>989</v>
      </c>
      <c r="M282" s="6"/>
      <c r="N282" s="6" t="s">
        <v>1167</v>
      </c>
      <c r="O282" s="6"/>
    </row>
    <row r="283" spans="1:15" hidden="1" x14ac:dyDescent="0.3">
      <c r="A283" s="117">
        <v>101</v>
      </c>
      <c r="B283" s="75" t="str">
        <f t="shared" si="15"/>
        <v>U-8 RF TornadosU-8 HT Firehawks</v>
      </c>
      <c r="C283" s="75" t="s">
        <v>852</v>
      </c>
      <c r="D283" s="30">
        <v>45052</v>
      </c>
      <c r="E283" s="108">
        <v>0.41666666666666669</v>
      </c>
      <c r="F283" s="6" t="s">
        <v>851</v>
      </c>
      <c r="G283" s="82" t="s">
        <v>142</v>
      </c>
      <c r="H283" s="78" t="str">
        <f t="shared" si="16"/>
        <v>RF</v>
      </c>
      <c r="I283" s="82" t="s">
        <v>975</v>
      </c>
      <c r="J283" s="78" t="s">
        <v>849</v>
      </c>
      <c r="K283" s="78" t="str">
        <f t="shared" si="17"/>
        <v>HT</v>
      </c>
      <c r="L283" s="82" t="s">
        <v>970</v>
      </c>
      <c r="M283" s="82"/>
      <c r="N283" s="6" t="s">
        <v>1167</v>
      </c>
      <c r="O283" s="82"/>
    </row>
    <row r="284" spans="1:15" hidden="1" x14ac:dyDescent="0.3">
      <c r="A284" s="117">
        <v>207</v>
      </c>
      <c r="B284" s="75" t="str">
        <f t="shared" si="15"/>
        <v>U-8 SL CometsU-8 JK Galaxy</v>
      </c>
      <c r="C284" s="75" t="s">
        <v>852</v>
      </c>
      <c r="D284" s="30">
        <v>45052</v>
      </c>
      <c r="E284" s="108">
        <v>0.41666666666666669</v>
      </c>
      <c r="F284" s="6" t="s">
        <v>875</v>
      </c>
      <c r="G284" s="82" t="s">
        <v>142</v>
      </c>
      <c r="H284" s="78" t="str">
        <f t="shared" si="16"/>
        <v>SL</v>
      </c>
      <c r="I284" s="6" t="s">
        <v>992</v>
      </c>
      <c r="J284" s="78" t="s">
        <v>849</v>
      </c>
      <c r="K284" s="78" t="str">
        <f t="shared" si="17"/>
        <v>JK</v>
      </c>
      <c r="L284" s="6" t="s">
        <v>990</v>
      </c>
      <c r="M284" s="6"/>
      <c r="N284" s="6" t="s">
        <v>1167</v>
      </c>
      <c r="O284" s="6"/>
    </row>
    <row r="285" spans="1:15" hidden="1" x14ac:dyDescent="0.3">
      <c r="A285" s="117">
        <v>210</v>
      </c>
      <c r="B285" s="75" t="str">
        <f t="shared" si="15"/>
        <v>U-7 SL EaglesU-7 JK Power</v>
      </c>
      <c r="C285" s="75" t="s">
        <v>852</v>
      </c>
      <c r="D285" s="30">
        <v>45052</v>
      </c>
      <c r="E285" s="108">
        <v>0.41666666666666669</v>
      </c>
      <c r="F285" s="6" t="s">
        <v>878</v>
      </c>
      <c r="G285" s="82" t="s">
        <v>107</v>
      </c>
      <c r="H285" s="78" t="str">
        <f t="shared" si="16"/>
        <v>SL</v>
      </c>
      <c r="I285" s="6" t="s">
        <v>1000</v>
      </c>
      <c r="J285" s="78" t="s">
        <v>849</v>
      </c>
      <c r="K285" s="78" t="str">
        <f t="shared" si="17"/>
        <v>JK</v>
      </c>
      <c r="L285" s="6" t="s">
        <v>998</v>
      </c>
      <c r="M285" s="6"/>
      <c r="N285" s="6" t="s">
        <v>1167</v>
      </c>
      <c r="O285" s="6"/>
    </row>
    <row r="286" spans="1:15" hidden="1" x14ac:dyDescent="0.3">
      <c r="A286" s="117">
        <v>286</v>
      </c>
      <c r="B286" s="75" t="str">
        <f t="shared" si="15"/>
        <v>U-8 SL BearsU-8 KW Suns</v>
      </c>
      <c r="C286" s="75" t="s">
        <v>852</v>
      </c>
      <c r="D286" s="30">
        <v>45052</v>
      </c>
      <c r="E286" s="108">
        <v>0.41666666666666669</v>
      </c>
      <c r="F286" s="6" t="s">
        <v>879</v>
      </c>
      <c r="G286" s="82" t="s">
        <v>142</v>
      </c>
      <c r="H286" s="78" t="str">
        <f t="shared" si="16"/>
        <v>SL</v>
      </c>
      <c r="I286" s="6" t="s">
        <v>1111</v>
      </c>
      <c r="J286" s="78" t="s">
        <v>849</v>
      </c>
      <c r="K286" s="78" t="str">
        <f t="shared" si="17"/>
        <v>KW</v>
      </c>
      <c r="L286" s="6" t="s">
        <v>1110</v>
      </c>
      <c r="M286" s="6"/>
      <c r="N286" s="6" t="s">
        <v>1167</v>
      </c>
      <c r="O286" s="6"/>
    </row>
    <row r="287" spans="1:15" hidden="1" x14ac:dyDescent="0.3">
      <c r="A287" s="117">
        <v>288</v>
      </c>
      <c r="B287" s="75" t="str">
        <f t="shared" si="15"/>
        <v>U-7 HT CheetahsU-7 KW Thunder</v>
      </c>
      <c r="C287" s="75" t="s">
        <v>852</v>
      </c>
      <c r="D287" s="30">
        <v>45052</v>
      </c>
      <c r="E287" s="108">
        <v>0.41666666666666669</v>
      </c>
      <c r="F287" s="6" t="s">
        <v>892</v>
      </c>
      <c r="G287" s="82" t="s">
        <v>107</v>
      </c>
      <c r="H287" s="78" t="str">
        <f t="shared" si="16"/>
        <v>HT</v>
      </c>
      <c r="I287" s="6" t="s">
        <v>1064</v>
      </c>
      <c r="J287" s="78" t="s">
        <v>849</v>
      </c>
      <c r="K287" s="78" t="str">
        <f t="shared" si="17"/>
        <v>KW</v>
      </c>
      <c r="L287" s="6" t="s">
        <v>1072</v>
      </c>
      <c r="M287" s="6"/>
      <c r="N287" s="6" t="s">
        <v>1167</v>
      </c>
      <c r="O287" s="6"/>
    </row>
    <row r="288" spans="1:15" hidden="1" x14ac:dyDescent="0.3">
      <c r="A288" s="117">
        <v>373</v>
      </c>
      <c r="B288" s="75" t="str">
        <f t="shared" si="15"/>
        <v>U-8 SL LionsU-8 RF Avengers</v>
      </c>
      <c r="C288" s="75" t="s">
        <v>852</v>
      </c>
      <c r="D288" s="30">
        <v>45052</v>
      </c>
      <c r="E288" s="108">
        <v>0.41666666666666669</v>
      </c>
      <c r="F288" s="6" t="s">
        <v>876</v>
      </c>
      <c r="G288" s="82" t="s">
        <v>142</v>
      </c>
      <c r="H288" s="78" t="str">
        <f t="shared" si="16"/>
        <v>SL</v>
      </c>
      <c r="I288" s="6" t="s">
        <v>988</v>
      </c>
      <c r="J288" s="78" t="s">
        <v>849</v>
      </c>
      <c r="K288" s="78" t="str">
        <f t="shared" si="17"/>
        <v>RF</v>
      </c>
      <c r="L288" s="6" t="s">
        <v>984</v>
      </c>
      <c r="M288" s="6"/>
      <c r="N288" s="6" t="s">
        <v>1167</v>
      </c>
      <c r="O288" s="6"/>
    </row>
    <row r="289" spans="1:15" x14ac:dyDescent="0.3">
      <c r="A289" s="117">
        <v>437</v>
      </c>
      <c r="B289" s="75" t="str">
        <f t="shared" si="15"/>
        <v>U-7 SL SharksU-7 SL Eagles</v>
      </c>
      <c r="C289" s="75" t="s">
        <v>852</v>
      </c>
      <c r="D289" s="30">
        <v>45031</v>
      </c>
      <c r="E289" s="108">
        <v>0.41666666666666669</v>
      </c>
      <c r="F289" s="6" t="s">
        <v>873</v>
      </c>
      <c r="G289" s="82" t="s">
        <v>107</v>
      </c>
      <c r="H289" s="78" t="str">
        <f t="shared" si="16"/>
        <v>SL</v>
      </c>
      <c r="I289" s="6" t="s">
        <v>1003</v>
      </c>
      <c r="J289" s="78" t="s">
        <v>849</v>
      </c>
      <c r="K289" s="78" t="str">
        <f t="shared" si="17"/>
        <v>SL</v>
      </c>
      <c r="L289" s="6" t="s">
        <v>1000</v>
      </c>
      <c r="M289" s="6"/>
      <c r="N289" s="6" t="s">
        <v>1167</v>
      </c>
      <c r="O289" s="6" t="s">
        <v>1122</v>
      </c>
    </row>
    <row r="290" spans="1:15" hidden="1" x14ac:dyDescent="0.3">
      <c r="A290" s="117">
        <v>569</v>
      </c>
      <c r="B290" s="75" t="str">
        <f t="shared" si="15"/>
        <v>U-8 ER ShamrocksU-8 WB Sharks</v>
      </c>
      <c r="C290" s="75" t="s">
        <v>852</v>
      </c>
      <c r="D290" s="30">
        <v>45052</v>
      </c>
      <c r="E290" s="108">
        <v>0.41666666666666669</v>
      </c>
      <c r="F290" s="6" t="s">
        <v>869</v>
      </c>
      <c r="G290" s="82" t="s">
        <v>142</v>
      </c>
      <c r="H290" s="78" t="str">
        <f t="shared" si="16"/>
        <v>ER</v>
      </c>
      <c r="I290" s="6" t="s">
        <v>1102</v>
      </c>
      <c r="J290" s="78" t="s">
        <v>849</v>
      </c>
      <c r="K290" s="78" t="str">
        <f t="shared" si="17"/>
        <v>WB</v>
      </c>
      <c r="L290" s="6" t="s">
        <v>1114</v>
      </c>
      <c r="M290" s="6"/>
      <c r="N290" s="6" t="s">
        <v>1167</v>
      </c>
      <c r="O290" s="6"/>
    </row>
    <row r="291" spans="1:15" hidden="1" x14ac:dyDescent="0.3">
      <c r="A291" s="117">
        <v>570</v>
      </c>
      <c r="B291" s="75" t="str">
        <f t="shared" si="15"/>
        <v>U-8 JK Black widowsU-8 WB Fire</v>
      </c>
      <c r="C291" s="75" t="s">
        <v>852</v>
      </c>
      <c r="D291" s="30">
        <v>45052</v>
      </c>
      <c r="E291" s="108">
        <v>0.41666666666666669</v>
      </c>
      <c r="F291" s="6" t="s">
        <v>870</v>
      </c>
      <c r="G291" s="82" t="s">
        <v>142</v>
      </c>
      <c r="H291" s="78" t="str">
        <f t="shared" si="16"/>
        <v>JK</v>
      </c>
      <c r="I291" s="6" t="s">
        <v>1106</v>
      </c>
      <c r="J291" s="78" t="s">
        <v>849</v>
      </c>
      <c r="K291" s="78" t="str">
        <f t="shared" si="17"/>
        <v>WB</v>
      </c>
      <c r="L291" s="6" t="s">
        <v>1105</v>
      </c>
      <c r="M291" s="6"/>
      <c r="N291" s="6" t="s">
        <v>1167</v>
      </c>
      <c r="O291" s="6"/>
    </row>
    <row r="292" spans="1:15" hidden="1" x14ac:dyDescent="0.3">
      <c r="A292" s="117">
        <v>5</v>
      </c>
      <c r="B292" s="75" t="str">
        <f t="shared" si="15"/>
        <v>U-8 HT BoltsU-8 ER Shamrocks</v>
      </c>
      <c r="C292" s="75" t="s">
        <v>852</v>
      </c>
      <c r="D292" s="30">
        <v>45031</v>
      </c>
      <c r="E292" s="108">
        <v>0.375</v>
      </c>
      <c r="F292" s="75" t="s">
        <v>880</v>
      </c>
      <c r="G292" s="82" t="s">
        <v>142</v>
      </c>
      <c r="H292" s="78" t="str">
        <f t="shared" si="16"/>
        <v>HT</v>
      </c>
      <c r="I292" s="6" t="s">
        <v>1109</v>
      </c>
      <c r="J292" s="78" t="s">
        <v>849</v>
      </c>
      <c r="K292" s="78" t="str">
        <f t="shared" si="17"/>
        <v>ER</v>
      </c>
      <c r="L292" s="6" t="s">
        <v>1102</v>
      </c>
      <c r="M292" s="6"/>
      <c r="N292" s="6" t="s">
        <v>1167</v>
      </c>
      <c r="O292" s="6"/>
    </row>
    <row r="293" spans="1:15" hidden="1" x14ac:dyDescent="0.3">
      <c r="A293" s="117">
        <v>92</v>
      </c>
      <c r="B293" s="75" t="str">
        <f t="shared" si="15"/>
        <v>U-9 SL JamU-9 HT Lions</v>
      </c>
      <c r="C293" s="75" t="s">
        <v>852</v>
      </c>
      <c r="D293" s="30">
        <v>45052</v>
      </c>
      <c r="E293" s="108">
        <v>0.4375</v>
      </c>
      <c r="F293" s="6" t="s">
        <v>856</v>
      </c>
      <c r="G293" s="82" t="s">
        <v>19</v>
      </c>
      <c r="H293" s="78" t="str">
        <f t="shared" si="16"/>
        <v>SL</v>
      </c>
      <c r="I293" s="6" t="s">
        <v>1087</v>
      </c>
      <c r="J293" s="78" t="s">
        <v>849</v>
      </c>
      <c r="K293" s="78" t="str">
        <f t="shared" si="17"/>
        <v>HT</v>
      </c>
      <c r="L293" s="29" t="s">
        <v>1089</v>
      </c>
      <c r="M293" s="6"/>
      <c r="N293" s="6" t="s">
        <v>1167</v>
      </c>
      <c r="O293" s="6"/>
    </row>
    <row r="294" spans="1:15" hidden="1" x14ac:dyDescent="0.3">
      <c r="A294" s="117">
        <v>266</v>
      </c>
      <c r="B294" s="75" t="str">
        <f t="shared" si="15"/>
        <v>U10 SL LightningU10 KW Tigers</v>
      </c>
      <c r="C294" s="75" t="s">
        <v>852</v>
      </c>
      <c r="D294" s="30">
        <v>45031</v>
      </c>
      <c r="E294" s="108">
        <v>0.375</v>
      </c>
      <c r="F294" s="6" t="s">
        <v>866</v>
      </c>
      <c r="G294" s="82" t="s">
        <v>75</v>
      </c>
      <c r="H294" s="78" t="str">
        <f t="shared" si="16"/>
        <v>SL</v>
      </c>
      <c r="I294" s="6" t="s">
        <v>1019</v>
      </c>
      <c r="J294" s="78" t="s">
        <v>849</v>
      </c>
      <c r="K294" s="78" t="str">
        <f t="shared" si="17"/>
        <v>KW</v>
      </c>
      <c r="L294" s="6" t="s">
        <v>1016</v>
      </c>
      <c r="M294" s="6"/>
      <c r="N294" s="6" t="s">
        <v>1167</v>
      </c>
      <c r="O294" s="6" t="s">
        <v>1125</v>
      </c>
    </row>
    <row r="295" spans="1:15" hidden="1" x14ac:dyDescent="0.3">
      <c r="A295" s="117">
        <v>292</v>
      </c>
      <c r="B295" s="75" t="str">
        <f t="shared" si="15"/>
        <v>U10 WA WSC InfinityU10 KW Phoenix</v>
      </c>
      <c r="C295" s="75" t="s">
        <v>852</v>
      </c>
      <c r="D295" s="30">
        <v>45052</v>
      </c>
      <c r="E295" s="108">
        <v>0.4375</v>
      </c>
      <c r="F295" s="75" t="s">
        <v>866</v>
      </c>
      <c r="G295" s="82" t="s">
        <v>96</v>
      </c>
      <c r="H295" s="78" t="str">
        <f t="shared" si="16"/>
        <v>WA</v>
      </c>
      <c r="I295" s="78" t="s">
        <v>908</v>
      </c>
      <c r="J295" s="78" t="s">
        <v>849</v>
      </c>
      <c r="K295" s="78" t="str">
        <f t="shared" si="17"/>
        <v>KW</v>
      </c>
      <c r="L295" s="78" t="s">
        <v>905</v>
      </c>
      <c r="M295" s="78"/>
      <c r="N295" s="6" t="s">
        <v>1167</v>
      </c>
      <c r="O295" s="82" t="s">
        <v>934</v>
      </c>
    </row>
    <row r="296" spans="1:15" hidden="1" x14ac:dyDescent="0.3">
      <c r="A296" s="117">
        <v>159</v>
      </c>
      <c r="B296" s="75" t="str">
        <f t="shared" si="15"/>
        <v>U14 KW PanthersU14 HU Renegades</v>
      </c>
      <c r="C296" s="75" t="s">
        <v>852</v>
      </c>
      <c r="D296" s="30">
        <v>45052</v>
      </c>
      <c r="E296" s="108">
        <v>0.4375</v>
      </c>
      <c r="F296" s="6" t="s">
        <v>874</v>
      </c>
      <c r="G296" s="82" t="s">
        <v>12</v>
      </c>
      <c r="H296" s="78" t="str">
        <f t="shared" si="16"/>
        <v>KW</v>
      </c>
      <c r="I296" s="82" t="s">
        <v>949</v>
      </c>
      <c r="J296" s="78" t="s">
        <v>849</v>
      </c>
      <c r="K296" s="78" t="str">
        <f t="shared" si="17"/>
        <v>HU</v>
      </c>
      <c r="L296" s="82" t="s">
        <v>939</v>
      </c>
      <c r="M296" s="82"/>
      <c r="N296" s="6" t="s">
        <v>1167</v>
      </c>
      <c r="O296" s="82"/>
    </row>
    <row r="297" spans="1:15" hidden="1" x14ac:dyDescent="0.3">
      <c r="A297" s="117">
        <v>281</v>
      </c>
      <c r="B297" s="75" t="str">
        <f t="shared" si="15"/>
        <v>U10 RF CometsU10 KW Jaguars</v>
      </c>
      <c r="C297" s="75" t="s">
        <v>852</v>
      </c>
      <c r="D297" s="30">
        <v>45045</v>
      </c>
      <c r="E297" s="108">
        <v>0.5625</v>
      </c>
      <c r="F297" s="6" t="s">
        <v>866</v>
      </c>
      <c r="G297" s="82" t="s">
        <v>75</v>
      </c>
      <c r="H297" s="78" t="str">
        <f t="shared" si="16"/>
        <v>RF</v>
      </c>
      <c r="I297" s="6" t="s">
        <v>1027</v>
      </c>
      <c r="J297" s="78" t="s">
        <v>849</v>
      </c>
      <c r="K297" s="78" t="str">
        <f t="shared" si="17"/>
        <v>KW</v>
      </c>
      <c r="L297" s="6" t="s">
        <v>1025</v>
      </c>
      <c r="M297" s="6"/>
      <c r="N297" s="6" t="s">
        <v>1167</v>
      </c>
      <c r="O297" s="6" t="s">
        <v>934</v>
      </c>
    </row>
    <row r="298" spans="1:15" hidden="1" x14ac:dyDescent="0.3">
      <c r="A298" s="117">
        <v>216</v>
      </c>
      <c r="B298" s="75" t="str">
        <f t="shared" si="15"/>
        <v>U12 RF ThunderU12 JK Panthers</v>
      </c>
      <c r="C298" s="75" t="s">
        <v>852</v>
      </c>
      <c r="D298" s="30">
        <v>45052</v>
      </c>
      <c r="E298" s="108">
        <v>0.4375</v>
      </c>
      <c r="F298" s="6" t="s">
        <v>889</v>
      </c>
      <c r="G298" s="82" t="s">
        <v>52</v>
      </c>
      <c r="H298" s="78" t="str">
        <f t="shared" si="16"/>
        <v>RF</v>
      </c>
      <c r="I298" s="6" t="s">
        <v>1036</v>
      </c>
      <c r="J298" s="78" t="s">
        <v>849</v>
      </c>
      <c r="K298" s="78" t="str">
        <f t="shared" si="17"/>
        <v>JK</v>
      </c>
      <c r="L298" s="6" t="s">
        <v>1037</v>
      </c>
      <c r="M298" s="6"/>
      <c r="N298" s="6" t="s">
        <v>1167</v>
      </c>
      <c r="O298" s="6"/>
    </row>
    <row r="299" spans="1:15" hidden="1" x14ac:dyDescent="0.3">
      <c r="A299" s="117">
        <v>157</v>
      </c>
      <c r="B299" s="75" t="str">
        <f t="shared" si="15"/>
        <v>U12 KW StormU12 HU Avengers</v>
      </c>
      <c r="C299" s="75" t="s">
        <v>852</v>
      </c>
      <c r="D299" s="30">
        <v>45052</v>
      </c>
      <c r="E299" s="108">
        <v>0.5</v>
      </c>
      <c r="F299" s="6" t="s">
        <v>882</v>
      </c>
      <c r="G299" s="82" t="s">
        <v>63</v>
      </c>
      <c r="H299" s="78" t="str">
        <f t="shared" si="16"/>
        <v>KW</v>
      </c>
      <c r="I299" s="82" t="s">
        <v>923</v>
      </c>
      <c r="J299" s="78" t="s">
        <v>849</v>
      </c>
      <c r="K299" s="78" t="str">
        <f t="shared" si="17"/>
        <v>HU</v>
      </c>
      <c r="L299" s="82" t="s">
        <v>928</v>
      </c>
      <c r="M299" s="82"/>
      <c r="N299" s="6" t="s">
        <v>1167</v>
      </c>
      <c r="O299" s="82" t="s">
        <v>855</v>
      </c>
    </row>
    <row r="300" spans="1:15" hidden="1" x14ac:dyDescent="0.3">
      <c r="A300" s="117">
        <v>296</v>
      </c>
      <c r="B300" s="75" t="str">
        <f t="shared" si="15"/>
        <v>U12 EW Random Lake U12U12 KW Flash</v>
      </c>
      <c r="C300" s="75" t="s">
        <v>852</v>
      </c>
      <c r="D300" s="30">
        <v>45052</v>
      </c>
      <c r="E300" s="108">
        <v>0.4375</v>
      </c>
      <c r="F300" s="6" t="s">
        <v>858</v>
      </c>
      <c r="G300" s="82" t="s">
        <v>52</v>
      </c>
      <c r="H300" s="78" t="str">
        <f t="shared" si="16"/>
        <v>EW</v>
      </c>
      <c r="I300" s="6" t="s">
        <v>1039</v>
      </c>
      <c r="J300" s="78" t="s">
        <v>849</v>
      </c>
      <c r="K300" s="78" t="str">
        <f t="shared" si="17"/>
        <v>KW</v>
      </c>
      <c r="L300" s="6" t="s">
        <v>1033</v>
      </c>
      <c r="M300" s="6"/>
      <c r="N300" s="6" t="s">
        <v>1167</v>
      </c>
      <c r="O300" s="6"/>
    </row>
    <row r="301" spans="1:15" hidden="1" x14ac:dyDescent="0.3">
      <c r="A301" s="117">
        <v>256</v>
      </c>
      <c r="B301" s="75" t="str">
        <f t="shared" si="15"/>
        <v>U-7 SL PanthersU-7 JU Rage</v>
      </c>
      <c r="C301" s="75" t="s">
        <v>852</v>
      </c>
      <c r="D301" s="30">
        <v>45052</v>
      </c>
      <c r="E301" s="108">
        <v>0.4375</v>
      </c>
      <c r="F301" s="6" t="s">
        <v>887</v>
      </c>
      <c r="G301" s="82" t="s">
        <v>107</v>
      </c>
      <c r="H301" s="78" t="str">
        <f t="shared" si="16"/>
        <v>SL</v>
      </c>
      <c r="I301" s="6" t="s">
        <v>999</v>
      </c>
      <c r="J301" s="78" t="s">
        <v>849</v>
      </c>
      <c r="K301" s="78" t="str">
        <f t="shared" si="17"/>
        <v>JU</v>
      </c>
      <c r="L301" s="6" t="s">
        <v>1002</v>
      </c>
      <c r="M301" s="6"/>
      <c r="N301" s="6" t="s">
        <v>1167</v>
      </c>
      <c r="O301" s="6" t="s">
        <v>1053</v>
      </c>
    </row>
    <row r="302" spans="1:15" hidden="1" x14ac:dyDescent="0.3">
      <c r="A302" s="117">
        <v>258</v>
      </c>
      <c r="B302" s="75" t="str">
        <f t="shared" si="15"/>
        <v>U-9 JK EliminatorsU-9 JU Rage</v>
      </c>
      <c r="C302" s="75" t="s">
        <v>852</v>
      </c>
      <c r="D302" s="30">
        <v>45052</v>
      </c>
      <c r="E302" s="108">
        <v>0.4375</v>
      </c>
      <c r="F302" s="6" t="s">
        <v>884</v>
      </c>
      <c r="G302" s="82" t="s">
        <v>19</v>
      </c>
      <c r="H302" s="78" t="str">
        <f t="shared" si="16"/>
        <v>JK</v>
      </c>
      <c r="I302" s="6" t="s">
        <v>1084</v>
      </c>
      <c r="J302" s="78" t="s">
        <v>849</v>
      </c>
      <c r="K302" s="78" t="str">
        <f t="shared" si="17"/>
        <v>JU</v>
      </c>
      <c r="L302" s="6" t="s">
        <v>1092</v>
      </c>
      <c r="M302" s="6"/>
      <c r="N302" s="6" t="s">
        <v>1167</v>
      </c>
      <c r="O302" s="6"/>
    </row>
    <row r="303" spans="1:15" hidden="1" x14ac:dyDescent="0.3">
      <c r="A303" s="117">
        <v>306</v>
      </c>
      <c r="B303" s="75" t="str">
        <f t="shared" si="15"/>
        <v>U10 HU ThunderU10 KW Phoenix</v>
      </c>
      <c r="C303" s="75" t="s">
        <v>852</v>
      </c>
      <c r="D303" s="30">
        <v>45059</v>
      </c>
      <c r="E303" s="108">
        <v>0.4375</v>
      </c>
      <c r="F303" s="75" t="s">
        <v>866</v>
      </c>
      <c r="G303" s="82" t="s">
        <v>96</v>
      </c>
      <c r="H303" s="78" t="str">
        <f t="shared" si="16"/>
        <v>HU</v>
      </c>
      <c r="I303" s="78" t="s">
        <v>904</v>
      </c>
      <c r="J303" s="78" t="s">
        <v>849</v>
      </c>
      <c r="K303" s="78" t="str">
        <f t="shared" si="17"/>
        <v>KW</v>
      </c>
      <c r="L303" s="78" t="s">
        <v>905</v>
      </c>
      <c r="M303" s="78"/>
      <c r="N303" s="6" t="s">
        <v>1167</v>
      </c>
      <c r="O303" s="82" t="s">
        <v>935</v>
      </c>
    </row>
    <row r="304" spans="1:15" hidden="1" x14ac:dyDescent="0.3">
      <c r="A304" s="117">
        <v>167</v>
      </c>
      <c r="B304" s="75" t="str">
        <f t="shared" si="15"/>
        <v>U12 KW RebelsU12 HU Avengers</v>
      </c>
      <c r="C304" s="75" t="s">
        <v>852</v>
      </c>
      <c r="D304" s="30">
        <v>45066</v>
      </c>
      <c r="E304" s="108">
        <v>0.5</v>
      </c>
      <c r="F304" s="6" t="s">
        <v>882</v>
      </c>
      <c r="G304" s="82" t="s">
        <v>63</v>
      </c>
      <c r="H304" s="78" t="str">
        <f t="shared" si="16"/>
        <v>KW</v>
      </c>
      <c r="I304" s="82" t="s">
        <v>922</v>
      </c>
      <c r="J304" s="78" t="s">
        <v>849</v>
      </c>
      <c r="K304" s="78" t="str">
        <f t="shared" si="17"/>
        <v>HU</v>
      </c>
      <c r="L304" s="82" t="s">
        <v>928</v>
      </c>
      <c r="M304" s="82"/>
      <c r="N304" s="6" t="s">
        <v>1167</v>
      </c>
      <c r="O304" s="82" t="s">
        <v>855</v>
      </c>
    </row>
    <row r="305" spans="1:15" hidden="1" x14ac:dyDescent="0.3">
      <c r="A305" s="117">
        <v>293</v>
      </c>
      <c r="B305" s="75" t="str">
        <f t="shared" si="15"/>
        <v>U10 WA WSC EdgeU10 KW Jaguars</v>
      </c>
      <c r="C305" s="75" t="s">
        <v>852</v>
      </c>
      <c r="D305" s="30">
        <v>45052</v>
      </c>
      <c r="E305" s="108">
        <v>0.5</v>
      </c>
      <c r="F305" s="6" t="s">
        <v>866</v>
      </c>
      <c r="G305" s="82" t="s">
        <v>75</v>
      </c>
      <c r="H305" s="78" t="str">
        <f t="shared" si="16"/>
        <v>WA</v>
      </c>
      <c r="I305" s="6" t="s">
        <v>1165</v>
      </c>
      <c r="J305" s="78" t="s">
        <v>849</v>
      </c>
      <c r="K305" s="78" t="str">
        <f t="shared" si="17"/>
        <v>KW</v>
      </c>
      <c r="L305" s="6" t="s">
        <v>1025</v>
      </c>
      <c r="M305" s="6"/>
      <c r="N305" s="6" t="s">
        <v>1167</v>
      </c>
      <c r="O305" s="6" t="s">
        <v>934</v>
      </c>
    </row>
    <row r="306" spans="1:15" x14ac:dyDescent="0.3">
      <c r="A306" s="117">
        <v>430</v>
      </c>
      <c r="B306" s="75" t="str">
        <f t="shared" si="15"/>
        <v>U-7 KW ThunderU-7 SL Scorpions</v>
      </c>
      <c r="C306" s="75" t="s">
        <v>852</v>
      </c>
      <c r="D306" s="30">
        <v>45031</v>
      </c>
      <c r="E306" s="108">
        <v>0.54166666666666663</v>
      </c>
      <c r="F306" s="6" t="s">
        <v>872</v>
      </c>
      <c r="G306" s="82" t="s">
        <v>107</v>
      </c>
      <c r="H306" s="78" t="str">
        <f t="shared" si="16"/>
        <v>KW</v>
      </c>
      <c r="I306" s="6" t="s">
        <v>1072</v>
      </c>
      <c r="J306" s="78" t="s">
        <v>849</v>
      </c>
      <c r="K306" s="78" t="str">
        <f t="shared" si="17"/>
        <v>SL</v>
      </c>
      <c r="L306" s="6" t="s">
        <v>1067</v>
      </c>
      <c r="M306" s="6" t="s">
        <v>1182</v>
      </c>
      <c r="N306" s="6" t="s">
        <v>1167</v>
      </c>
      <c r="O306" s="82" t="s">
        <v>932</v>
      </c>
    </row>
    <row r="307" spans="1:15" x14ac:dyDescent="0.3">
      <c r="A307" s="117">
        <v>441</v>
      </c>
      <c r="B307" s="75" t="str">
        <f t="shared" si="15"/>
        <v>U-7 HU PanthersU-7 SL Cowboys</v>
      </c>
      <c r="C307" s="75" t="s">
        <v>852</v>
      </c>
      <c r="D307" s="30">
        <v>45031</v>
      </c>
      <c r="E307" s="108">
        <v>0.58333333333333337</v>
      </c>
      <c r="F307" s="6" t="s">
        <v>873</v>
      </c>
      <c r="G307" s="82" t="s">
        <v>107</v>
      </c>
      <c r="H307" s="78" t="str">
        <f t="shared" si="16"/>
        <v>HU</v>
      </c>
      <c r="I307" s="6" t="s">
        <v>1008</v>
      </c>
      <c r="J307" s="78" t="s">
        <v>849</v>
      </c>
      <c r="K307" s="78" t="str">
        <f t="shared" si="17"/>
        <v>SL</v>
      </c>
      <c r="L307" s="6" t="s">
        <v>1011</v>
      </c>
      <c r="M307" s="6"/>
      <c r="N307" s="6" t="s">
        <v>1167</v>
      </c>
      <c r="O307" s="6"/>
    </row>
    <row r="308" spans="1:15" hidden="1" x14ac:dyDescent="0.3">
      <c r="A308" s="117">
        <v>102</v>
      </c>
      <c r="B308" s="75" t="str">
        <f t="shared" si="15"/>
        <v>U-8 SL AvengersU-8 HT Mustangs</v>
      </c>
      <c r="C308" s="75" t="s">
        <v>852</v>
      </c>
      <c r="D308" s="30">
        <v>45052</v>
      </c>
      <c r="E308" s="108">
        <v>0.45833333333333331</v>
      </c>
      <c r="F308" s="6" t="s">
        <v>851</v>
      </c>
      <c r="G308" s="82" t="s">
        <v>142</v>
      </c>
      <c r="H308" s="78" t="str">
        <f t="shared" si="16"/>
        <v>SL</v>
      </c>
      <c r="I308" s="6" t="s">
        <v>1107</v>
      </c>
      <c r="J308" s="78" t="s">
        <v>849</v>
      </c>
      <c r="K308" s="78" t="str">
        <f t="shared" si="17"/>
        <v>HT</v>
      </c>
      <c r="L308" s="6" t="s">
        <v>1112</v>
      </c>
      <c r="M308" s="6"/>
      <c r="N308" s="6" t="s">
        <v>1167</v>
      </c>
      <c r="O308" s="6"/>
    </row>
    <row r="309" spans="1:15" hidden="1" x14ac:dyDescent="0.3">
      <c r="A309" s="117">
        <v>208</v>
      </c>
      <c r="B309" s="75" t="str">
        <f t="shared" si="15"/>
        <v>U-8 SL GrizzliesU-8 JK Tarantulas</v>
      </c>
      <c r="C309" s="75" t="s">
        <v>852</v>
      </c>
      <c r="D309" s="30">
        <v>45052</v>
      </c>
      <c r="E309" s="108">
        <v>0.45833333333333331</v>
      </c>
      <c r="F309" s="6" t="s">
        <v>875</v>
      </c>
      <c r="G309" s="82" t="s">
        <v>142</v>
      </c>
      <c r="H309" s="78" t="str">
        <f t="shared" si="16"/>
        <v>SL</v>
      </c>
      <c r="I309" s="6" t="s">
        <v>991</v>
      </c>
      <c r="J309" s="78" t="s">
        <v>849</v>
      </c>
      <c r="K309" s="78" t="str">
        <f t="shared" si="17"/>
        <v>JK</v>
      </c>
      <c r="L309" s="6" t="s">
        <v>994</v>
      </c>
      <c r="M309" s="6"/>
      <c r="N309" s="6" t="s">
        <v>1167</v>
      </c>
      <c r="O309" s="6"/>
    </row>
    <row r="310" spans="1:15" hidden="1" x14ac:dyDescent="0.3">
      <c r="A310" s="117">
        <v>211</v>
      </c>
      <c r="B310" s="75" t="str">
        <f t="shared" si="15"/>
        <v>U-7 SL FlamesU-7 JK Adrenaline</v>
      </c>
      <c r="C310" s="75" t="s">
        <v>852</v>
      </c>
      <c r="D310" s="30">
        <v>45052</v>
      </c>
      <c r="E310" s="108">
        <v>0.45833333333333331</v>
      </c>
      <c r="F310" s="6" t="s">
        <v>878</v>
      </c>
      <c r="G310" s="82" t="s">
        <v>107</v>
      </c>
      <c r="H310" s="78" t="str">
        <f t="shared" si="16"/>
        <v>SL</v>
      </c>
      <c r="I310" s="6" t="s">
        <v>1068</v>
      </c>
      <c r="J310" s="78" t="s">
        <v>849</v>
      </c>
      <c r="K310" s="78" t="str">
        <f t="shared" si="17"/>
        <v>JK</v>
      </c>
      <c r="L310" s="6" t="s">
        <v>1065</v>
      </c>
      <c r="M310" s="6"/>
      <c r="N310" s="6" t="s">
        <v>1167</v>
      </c>
      <c r="O310" s="6"/>
    </row>
    <row r="311" spans="1:15" hidden="1" x14ac:dyDescent="0.3">
      <c r="A311" s="117">
        <v>287</v>
      </c>
      <c r="B311" s="75" t="str">
        <f t="shared" si="15"/>
        <v>U-8 SL ChargersU-8 KW Rays</v>
      </c>
      <c r="C311" s="75" t="s">
        <v>852</v>
      </c>
      <c r="D311" s="30">
        <v>45052</v>
      </c>
      <c r="E311" s="108">
        <v>0.45833333333333331</v>
      </c>
      <c r="F311" s="6" t="s">
        <v>879</v>
      </c>
      <c r="G311" s="82" t="s">
        <v>142</v>
      </c>
      <c r="H311" s="78" t="str">
        <f t="shared" si="16"/>
        <v>SL</v>
      </c>
      <c r="I311" s="6" t="s">
        <v>987</v>
      </c>
      <c r="J311" s="78" t="s">
        <v>849</v>
      </c>
      <c r="K311" s="78" t="str">
        <f t="shared" si="17"/>
        <v>KW</v>
      </c>
      <c r="L311" s="6" t="s">
        <v>983</v>
      </c>
      <c r="M311" s="6"/>
      <c r="N311" s="6" t="s">
        <v>1167</v>
      </c>
      <c r="O311" s="6"/>
    </row>
    <row r="312" spans="1:15" hidden="1" x14ac:dyDescent="0.3">
      <c r="A312" s="117">
        <v>289</v>
      </c>
      <c r="B312" s="75" t="str">
        <f t="shared" si="15"/>
        <v>U-7 RF CheetahsU-7 KW Cyclones</v>
      </c>
      <c r="C312" s="75" t="s">
        <v>852</v>
      </c>
      <c r="D312" s="30">
        <v>45052</v>
      </c>
      <c r="E312" s="108">
        <v>0.45833333333333331</v>
      </c>
      <c r="F312" s="6" t="s">
        <v>892</v>
      </c>
      <c r="G312" s="82" t="s">
        <v>107</v>
      </c>
      <c r="H312" s="78" t="str">
        <f t="shared" si="16"/>
        <v>RF</v>
      </c>
      <c r="I312" s="6" t="s">
        <v>1071</v>
      </c>
      <c r="J312" s="78" t="s">
        <v>849</v>
      </c>
      <c r="K312" s="78" t="str">
        <f t="shared" si="17"/>
        <v>KW</v>
      </c>
      <c r="L312" s="6" t="s">
        <v>1070</v>
      </c>
      <c r="M312" s="6"/>
      <c r="N312" s="6" t="s">
        <v>1167</v>
      </c>
      <c r="O312" s="6"/>
    </row>
    <row r="313" spans="1:15" hidden="1" x14ac:dyDescent="0.3">
      <c r="A313" s="117">
        <v>374</v>
      </c>
      <c r="B313" s="75" t="str">
        <f t="shared" si="15"/>
        <v>U-7 HU PanthersU-7 RF Rampage</v>
      </c>
      <c r="C313" s="75" t="s">
        <v>852</v>
      </c>
      <c r="D313" s="30">
        <v>45052</v>
      </c>
      <c r="E313" s="108">
        <v>0.45833333333333331</v>
      </c>
      <c r="F313" s="6" t="s">
        <v>876</v>
      </c>
      <c r="G313" s="82" t="s">
        <v>107</v>
      </c>
      <c r="H313" s="78" t="str">
        <f t="shared" si="16"/>
        <v>HU</v>
      </c>
      <c r="I313" s="6" t="s">
        <v>1008</v>
      </c>
      <c r="J313" s="78" t="s">
        <v>849</v>
      </c>
      <c r="K313" s="78" t="str">
        <f t="shared" si="17"/>
        <v>RF</v>
      </c>
      <c r="L313" s="6" t="s">
        <v>1006</v>
      </c>
      <c r="M313" s="6"/>
      <c r="N313" s="6" t="s">
        <v>1167</v>
      </c>
      <c r="O313" s="6"/>
    </row>
    <row r="314" spans="1:15" x14ac:dyDescent="0.3">
      <c r="A314" s="117">
        <v>435</v>
      </c>
      <c r="B314" s="75" t="str">
        <f t="shared" si="15"/>
        <v>U-7 RF TimberwolvesU-7 SL Raptors</v>
      </c>
      <c r="C314" s="75" t="s">
        <v>852</v>
      </c>
      <c r="D314" s="30">
        <v>45031</v>
      </c>
      <c r="E314" s="108">
        <v>0.625</v>
      </c>
      <c r="F314" s="6" t="s">
        <v>872</v>
      </c>
      <c r="G314" s="82" t="s">
        <v>107</v>
      </c>
      <c r="H314" s="78" t="str">
        <f t="shared" si="16"/>
        <v>RF</v>
      </c>
      <c r="I314" s="6" t="s">
        <v>1007</v>
      </c>
      <c r="J314" s="78" t="s">
        <v>849</v>
      </c>
      <c r="K314" s="78" t="str">
        <f t="shared" si="17"/>
        <v>SL</v>
      </c>
      <c r="L314" s="6" t="s">
        <v>1009</v>
      </c>
      <c r="M314" s="6"/>
      <c r="N314" s="6" t="s">
        <v>1167</v>
      </c>
      <c r="O314" s="6"/>
    </row>
    <row r="315" spans="1:15" hidden="1" x14ac:dyDescent="0.3">
      <c r="A315" s="117">
        <v>571</v>
      </c>
      <c r="B315" s="75" t="str">
        <f t="shared" si="15"/>
        <v>U-8 KW StarsU-8 WB Stars</v>
      </c>
      <c r="C315" s="75" t="s">
        <v>852</v>
      </c>
      <c r="D315" s="30">
        <v>45052</v>
      </c>
      <c r="E315" s="108">
        <v>0.45833333333333331</v>
      </c>
      <c r="F315" s="6" t="s">
        <v>870</v>
      </c>
      <c r="G315" s="82" t="s">
        <v>142</v>
      </c>
      <c r="H315" s="78" t="str">
        <f t="shared" si="16"/>
        <v>KW</v>
      </c>
      <c r="I315" s="6" t="s">
        <v>1113</v>
      </c>
      <c r="J315" s="78" t="s">
        <v>849</v>
      </c>
      <c r="K315" s="78" t="str">
        <f t="shared" si="17"/>
        <v>WB</v>
      </c>
      <c r="L315" s="6" t="s">
        <v>1108</v>
      </c>
      <c r="M315" s="6"/>
      <c r="N315" s="6" t="s">
        <v>1167</v>
      </c>
      <c r="O315" s="6"/>
    </row>
    <row r="316" spans="1:15" hidden="1" x14ac:dyDescent="0.3">
      <c r="A316" s="106"/>
      <c r="B316" s="75" t="str">
        <f t="shared" si="15"/>
        <v>U10 HT PhoenixU10 KW Phoenix</v>
      </c>
      <c r="C316" s="75" t="s">
        <v>888</v>
      </c>
      <c r="D316" s="30">
        <v>45063</v>
      </c>
      <c r="E316" s="108">
        <v>0.75</v>
      </c>
      <c r="F316" s="6" t="s">
        <v>866</v>
      </c>
      <c r="G316" s="82" t="s">
        <v>96</v>
      </c>
      <c r="H316" s="78" t="str">
        <f t="shared" si="16"/>
        <v>HT</v>
      </c>
      <c r="I316" s="6" t="s">
        <v>1193</v>
      </c>
      <c r="J316" s="78" t="s">
        <v>849</v>
      </c>
      <c r="K316" s="78" t="str">
        <f t="shared" si="17"/>
        <v>KW</v>
      </c>
      <c r="L316" s="6" t="s">
        <v>905</v>
      </c>
      <c r="M316" s="6"/>
      <c r="N316" s="6"/>
      <c r="O316" s="6"/>
    </row>
    <row r="317" spans="1:15" hidden="1" x14ac:dyDescent="0.3">
      <c r="A317" s="117">
        <v>97</v>
      </c>
      <c r="B317" s="75" t="str">
        <f t="shared" si="15"/>
        <v>U-9 SL TorpedoesU-9 HT SC Hartford</v>
      </c>
      <c r="C317" s="75" t="s">
        <v>852</v>
      </c>
      <c r="D317" s="30">
        <v>45052</v>
      </c>
      <c r="E317" s="108">
        <v>0.5</v>
      </c>
      <c r="F317" s="6" t="s">
        <v>857</v>
      </c>
      <c r="G317" s="82" t="s">
        <v>19</v>
      </c>
      <c r="H317" s="78" t="str">
        <f t="shared" si="16"/>
        <v>SL</v>
      </c>
      <c r="I317" s="6" t="s">
        <v>1098</v>
      </c>
      <c r="J317" s="78" t="s">
        <v>849</v>
      </c>
      <c r="K317" s="78" t="str">
        <f t="shared" si="17"/>
        <v>HT</v>
      </c>
      <c r="L317" s="29" t="s">
        <v>1094</v>
      </c>
      <c r="M317" s="6"/>
      <c r="N317" s="6" t="s">
        <v>1167</v>
      </c>
      <c r="O317" s="6" t="s">
        <v>1125</v>
      </c>
    </row>
    <row r="318" spans="1:15" hidden="1" x14ac:dyDescent="0.3">
      <c r="A318" s="117">
        <v>103</v>
      </c>
      <c r="B318" s="75" t="str">
        <f t="shared" si="15"/>
        <v>U-7 JK AvengersU-7 HT Orioles</v>
      </c>
      <c r="C318" s="75" t="s">
        <v>852</v>
      </c>
      <c r="D318" s="30">
        <v>45052</v>
      </c>
      <c r="E318" s="108">
        <v>0.5</v>
      </c>
      <c r="F318" s="6" t="s">
        <v>851</v>
      </c>
      <c r="G318" s="82" t="s">
        <v>107</v>
      </c>
      <c r="H318" s="78" t="str">
        <f t="shared" si="16"/>
        <v>JK</v>
      </c>
      <c r="I318" s="6" t="s">
        <v>1081</v>
      </c>
      <c r="J318" s="78" t="s">
        <v>849</v>
      </c>
      <c r="K318" s="78" t="str">
        <f t="shared" si="17"/>
        <v>HT</v>
      </c>
      <c r="L318" s="6" t="s">
        <v>1080</v>
      </c>
      <c r="M318" s="6"/>
      <c r="N318" s="6" t="s">
        <v>1167</v>
      </c>
      <c r="O318" s="6"/>
    </row>
    <row r="319" spans="1:15" hidden="1" x14ac:dyDescent="0.3">
      <c r="A319" s="117">
        <v>47</v>
      </c>
      <c r="B319" s="75" t="str">
        <f t="shared" si="15"/>
        <v>U14 KW FireU14 HT Thunder</v>
      </c>
      <c r="C319" s="75" t="s">
        <v>852</v>
      </c>
      <c r="D319" s="30">
        <v>45031</v>
      </c>
      <c r="E319" s="108">
        <v>0.4375</v>
      </c>
      <c r="F319" s="6" t="s">
        <v>861</v>
      </c>
      <c r="G319" s="82" t="s">
        <v>46</v>
      </c>
      <c r="H319" s="78" t="str">
        <f t="shared" si="16"/>
        <v>KW</v>
      </c>
      <c r="I319" s="6" t="s">
        <v>966</v>
      </c>
      <c r="J319" s="78" t="s">
        <v>849</v>
      </c>
      <c r="K319" s="78" t="str">
        <f t="shared" si="17"/>
        <v>HT</v>
      </c>
      <c r="L319" s="82" t="s">
        <v>963</v>
      </c>
      <c r="M319" s="82"/>
      <c r="N319" s="6" t="s">
        <v>1167</v>
      </c>
      <c r="O319" s="82" t="s">
        <v>1139</v>
      </c>
    </row>
    <row r="320" spans="1:15" hidden="1" x14ac:dyDescent="0.3">
      <c r="A320" s="117">
        <v>212</v>
      </c>
      <c r="B320" s="75" t="str">
        <f t="shared" si="15"/>
        <v>U-7 RF TimberwolvesU-7 JK Rattlesnakes</v>
      </c>
      <c r="C320" s="75" t="s">
        <v>852</v>
      </c>
      <c r="D320" s="30">
        <v>45052</v>
      </c>
      <c r="E320" s="108">
        <v>0.5</v>
      </c>
      <c r="F320" s="6" t="s">
        <v>878</v>
      </c>
      <c r="G320" s="82" t="s">
        <v>107</v>
      </c>
      <c r="H320" s="78" t="str">
        <f t="shared" si="16"/>
        <v>RF</v>
      </c>
      <c r="I320" s="6" t="s">
        <v>1007</v>
      </c>
      <c r="J320" s="78" t="s">
        <v>849</v>
      </c>
      <c r="K320" s="78" t="str">
        <f t="shared" si="17"/>
        <v>JK</v>
      </c>
      <c r="L320" s="6" t="s">
        <v>1012</v>
      </c>
      <c r="M320" s="6"/>
      <c r="N320" s="6" t="s">
        <v>1167</v>
      </c>
      <c r="O320" s="6"/>
    </row>
    <row r="321" spans="1:15" hidden="1" x14ac:dyDescent="0.3">
      <c r="A321" s="117">
        <v>217</v>
      </c>
      <c r="B321" s="75" t="str">
        <f t="shared" si="15"/>
        <v>U12 SL Lady OwlsU12 JK Phoenix</v>
      </c>
      <c r="C321" s="75" t="s">
        <v>852</v>
      </c>
      <c r="D321" s="30">
        <v>45052</v>
      </c>
      <c r="E321" s="108">
        <v>0.5</v>
      </c>
      <c r="F321" s="6" t="s">
        <v>889</v>
      </c>
      <c r="G321" s="82" t="s">
        <v>63</v>
      </c>
      <c r="H321" s="78" t="str">
        <f t="shared" si="16"/>
        <v>SL</v>
      </c>
      <c r="I321" s="82" t="s">
        <v>931</v>
      </c>
      <c r="J321" s="78" t="s">
        <v>849</v>
      </c>
      <c r="K321" s="78" t="str">
        <f t="shared" si="17"/>
        <v>JK</v>
      </c>
      <c r="L321" s="82" t="s">
        <v>929</v>
      </c>
      <c r="M321" s="82"/>
      <c r="N321" s="6" t="s">
        <v>1167</v>
      </c>
      <c r="O321" s="82" t="s">
        <v>932</v>
      </c>
    </row>
    <row r="322" spans="1:15" hidden="1" x14ac:dyDescent="0.3">
      <c r="A322" s="117">
        <v>257</v>
      </c>
      <c r="B322" s="75" t="str">
        <f t="shared" si="15"/>
        <v>U12 BR Brownsville U12U12 JU Rage</v>
      </c>
      <c r="C322" s="75" t="s">
        <v>852</v>
      </c>
      <c r="D322" s="30">
        <v>45052</v>
      </c>
      <c r="E322" s="108">
        <v>0.5</v>
      </c>
      <c r="F322" s="6" t="s">
        <v>898</v>
      </c>
      <c r="G322" s="82" t="s">
        <v>52</v>
      </c>
      <c r="H322" s="78" t="str">
        <f t="shared" si="16"/>
        <v>BR</v>
      </c>
      <c r="I322" s="6" t="s">
        <v>1038</v>
      </c>
      <c r="J322" s="78" t="s">
        <v>849</v>
      </c>
      <c r="K322" s="78" t="str">
        <f t="shared" si="17"/>
        <v>JU</v>
      </c>
      <c r="L322" s="6" t="s">
        <v>1034</v>
      </c>
      <c r="M322" s="6"/>
      <c r="N322" s="6" t="s">
        <v>1167</v>
      </c>
      <c r="O322" s="6" t="s">
        <v>1053</v>
      </c>
    </row>
    <row r="323" spans="1:15" hidden="1" x14ac:dyDescent="0.3">
      <c r="A323" s="117">
        <v>106</v>
      </c>
      <c r="B323" s="75" t="str">
        <f t="shared" si="15"/>
        <v>U12 EW Random Lake U12GU12 HT Blaze</v>
      </c>
      <c r="C323" s="75" t="s">
        <v>852</v>
      </c>
      <c r="D323" s="30">
        <v>45052</v>
      </c>
      <c r="E323" s="108">
        <v>0.5</v>
      </c>
      <c r="F323" s="6" t="s">
        <v>896</v>
      </c>
      <c r="G323" s="82" t="s">
        <v>63</v>
      </c>
      <c r="H323" s="78" t="str">
        <f t="shared" si="16"/>
        <v>EW</v>
      </c>
      <c r="I323" s="82" t="s">
        <v>927</v>
      </c>
      <c r="J323" s="78" t="s">
        <v>849</v>
      </c>
      <c r="K323" s="78" t="str">
        <f t="shared" si="17"/>
        <v>HT</v>
      </c>
      <c r="L323" s="82" t="s">
        <v>920</v>
      </c>
      <c r="M323" s="82"/>
      <c r="N323" s="6" t="s">
        <v>1167</v>
      </c>
      <c r="O323" s="82"/>
    </row>
    <row r="324" spans="1:15" hidden="1" x14ac:dyDescent="0.3">
      <c r="A324" s="117">
        <v>220</v>
      </c>
      <c r="B324" s="75" t="str">
        <f t="shared" si="15"/>
        <v>U14 EW Random Lake U14U14 JK Lynx</v>
      </c>
      <c r="C324" s="75" t="s">
        <v>852</v>
      </c>
      <c r="D324" s="30">
        <v>45052</v>
      </c>
      <c r="E324" s="108">
        <v>0.5</v>
      </c>
      <c r="F324" s="6" t="s">
        <v>891</v>
      </c>
      <c r="G324" s="82" t="s">
        <v>12</v>
      </c>
      <c r="H324" s="78" t="str">
        <f t="shared" si="16"/>
        <v>EW</v>
      </c>
      <c r="I324" s="82" t="s">
        <v>952</v>
      </c>
      <c r="J324" s="78" t="s">
        <v>849</v>
      </c>
      <c r="K324" s="78" t="str">
        <f t="shared" si="17"/>
        <v>JK</v>
      </c>
      <c r="L324" s="82" t="s">
        <v>948</v>
      </c>
      <c r="M324" s="82"/>
      <c r="N324" s="6" t="s">
        <v>1167</v>
      </c>
      <c r="O324" s="82" t="s">
        <v>956</v>
      </c>
    </row>
    <row r="325" spans="1:15" hidden="1" x14ac:dyDescent="0.3">
      <c r="A325" s="117">
        <v>290</v>
      </c>
      <c r="B325" s="75" t="str">
        <f t="shared" si="15"/>
        <v>U-7 SL RaptorsU-7 KW Hurricanes</v>
      </c>
      <c r="C325" s="75" t="s">
        <v>852</v>
      </c>
      <c r="D325" s="30">
        <v>45052</v>
      </c>
      <c r="E325" s="108">
        <v>0.5</v>
      </c>
      <c r="F325" s="6" t="s">
        <v>892</v>
      </c>
      <c r="G325" s="82" t="s">
        <v>107</v>
      </c>
      <c r="H325" s="78" t="str">
        <f t="shared" si="16"/>
        <v>SL</v>
      </c>
      <c r="I325" s="6" t="s">
        <v>1009</v>
      </c>
      <c r="J325" s="78" t="s">
        <v>849</v>
      </c>
      <c r="K325" s="78" t="str">
        <f t="shared" si="17"/>
        <v>KW</v>
      </c>
      <c r="L325" s="6" t="s">
        <v>1005</v>
      </c>
      <c r="M325" s="6"/>
      <c r="N325" s="6" t="s">
        <v>1167</v>
      </c>
      <c r="O325" s="6"/>
    </row>
    <row r="326" spans="1:15" hidden="1" x14ac:dyDescent="0.3">
      <c r="A326" s="117">
        <v>307</v>
      </c>
      <c r="B326" s="75" t="str">
        <f t="shared" si="15"/>
        <v>U10 SL TwistU10 KW Tigers</v>
      </c>
      <c r="C326" s="75" t="s">
        <v>852</v>
      </c>
      <c r="D326" s="30">
        <v>45059</v>
      </c>
      <c r="E326" s="108">
        <v>0.5</v>
      </c>
      <c r="F326" s="6" t="s">
        <v>866</v>
      </c>
      <c r="G326" s="82" t="s">
        <v>75</v>
      </c>
      <c r="H326" s="78" t="str">
        <f t="shared" si="16"/>
        <v>SL</v>
      </c>
      <c r="I326" s="6" t="s">
        <v>1013</v>
      </c>
      <c r="J326" s="78" t="s">
        <v>849</v>
      </c>
      <c r="K326" s="78" t="str">
        <f t="shared" si="17"/>
        <v>KW</v>
      </c>
      <c r="L326" s="6" t="s">
        <v>1016</v>
      </c>
      <c r="M326" s="6"/>
      <c r="N326" s="6" t="s">
        <v>1167</v>
      </c>
      <c r="O326" s="6"/>
    </row>
    <row r="327" spans="1:15" hidden="1" x14ac:dyDescent="0.3">
      <c r="A327" s="117">
        <v>297</v>
      </c>
      <c r="B327" s="75" t="str">
        <f t="shared" si="15"/>
        <v>U12 HT OriolesU12 KW Rebels</v>
      </c>
      <c r="C327" s="75" t="s">
        <v>852</v>
      </c>
      <c r="D327" s="30">
        <v>45052</v>
      </c>
      <c r="E327" s="108">
        <v>0.5</v>
      </c>
      <c r="F327" s="6" t="s">
        <v>858</v>
      </c>
      <c r="G327" s="82" t="s">
        <v>63</v>
      </c>
      <c r="H327" s="78" t="str">
        <f t="shared" si="16"/>
        <v>HT</v>
      </c>
      <c r="I327" s="82" t="s">
        <v>921</v>
      </c>
      <c r="J327" s="78" t="s">
        <v>849</v>
      </c>
      <c r="K327" s="78" t="str">
        <f t="shared" si="17"/>
        <v>KW</v>
      </c>
      <c r="L327" s="82" t="s">
        <v>922</v>
      </c>
      <c r="M327" s="82" t="s">
        <v>1179</v>
      </c>
      <c r="N327" s="6" t="s">
        <v>1167</v>
      </c>
      <c r="O327" s="6"/>
    </row>
    <row r="328" spans="1:15" hidden="1" x14ac:dyDescent="0.3">
      <c r="A328" s="117">
        <v>370</v>
      </c>
      <c r="B328" s="75" t="str">
        <f t="shared" si="15"/>
        <v>U-8 SL LiverpoolU-8 RF Raptors</v>
      </c>
      <c r="C328" s="75" t="s">
        <v>852</v>
      </c>
      <c r="D328" s="30">
        <v>45052</v>
      </c>
      <c r="E328" s="108">
        <v>0.5</v>
      </c>
      <c r="F328" s="6" t="s">
        <v>871</v>
      </c>
      <c r="G328" s="82" t="s">
        <v>142</v>
      </c>
      <c r="H328" s="78" t="str">
        <f t="shared" si="16"/>
        <v>SL</v>
      </c>
      <c r="I328" s="6" t="s">
        <v>995</v>
      </c>
      <c r="J328" s="78" t="s">
        <v>849</v>
      </c>
      <c r="K328" s="78" t="str">
        <f t="shared" si="17"/>
        <v>RF</v>
      </c>
      <c r="L328" s="6" t="s">
        <v>996</v>
      </c>
      <c r="M328" s="6"/>
      <c r="N328" s="6" t="s">
        <v>1167</v>
      </c>
      <c r="O328" s="6" t="s">
        <v>1120</v>
      </c>
    </row>
    <row r="329" spans="1:15" hidden="1" x14ac:dyDescent="0.3">
      <c r="A329" s="117">
        <v>372</v>
      </c>
      <c r="B329" s="75" t="str">
        <f t="shared" si="15"/>
        <v>U-7 SL SharksU-7 RF Gladiators</v>
      </c>
      <c r="C329" s="75" t="s">
        <v>852</v>
      </c>
      <c r="D329" s="30">
        <v>45052</v>
      </c>
      <c r="E329" s="108">
        <v>0.5</v>
      </c>
      <c r="F329" s="6" t="s">
        <v>877</v>
      </c>
      <c r="G329" s="82" t="s">
        <v>107</v>
      </c>
      <c r="H329" s="78" t="str">
        <f t="shared" si="16"/>
        <v>SL</v>
      </c>
      <c r="I329" s="6" t="s">
        <v>1003</v>
      </c>
      <c r="J329" s="78" t="s">
        <v>849</v>
      </c>
      <c r="K329" s="78" t="str">
        <f t="shared" si="17"/>
        <v>RF</v>
      </c>
      <c r="L329" s="6" t="s">
        <v>1004</v>
      </c>
      <c r="M329" s="6"/>
      <c r="N329" s="6" t="s">
        <v>1167</v>
      </c>
      <c r="O329" s="6" t="s">
        <v>1122</v>
      </c>
    </row>
    <row r="330" spans="1:15" hidden="1" x14ac:dyDescent="0.3">
      <c r="A330" s="117">
        <v>330</v>
      </c>
      <c r="B330" s="75" t="str">
        <f t="shared" si="15"/>
        <v>U10 SL WarriorsU10 KW Jaguars</v>
      </c>
      <c r="C330" s="75" t="s">
        <v>852</v>
      </c>
      <c r="D330" s="30">
        <v>45073</v>
      </c>
      <c r="E330" s="108">
        <v>0.375</v>
      </c>
      <c r="F330" s="6" t="s">
        <v>866</v>
      </c>
      <c r="G330" s="82" t="s">
        <v>75</v>
      </c>
      <c r="H330" s="78" t="str">
        <f t="shared" si="16"/>
        <v>SL</v>
      </c>
      <c r="I330" s="6" t="s">
        <v>1023</v>
      </c>
      <c r="J330" s="78" t="s">
        <v>849</v>
      </c>
      <c r="K330" s="78" t="str">
        <f t="shared" si="17"/>
        <v>KW</v>
      </c>
      <c r="L330" s="6" t="s">
        <v>1025</v>
      </c>
      <c r="M330" s="6"/>
      <c r="N330" s="6" t="s">
        <v>1167</v>
      </c>
      <c r="O330" s="6" t="s">
        <v>1124</v>
      </c>
    </row>
    <row r="331" spans="1:15" x14ac:dyDescent="0.3">
      <c r="A331" s="117">
        <v>442</v>
      </c>
      <c r="B331" s="75" t="str">
        <f t="shared" si="15"/>
        <v>U-7 WB ThunderU-7 SL Flames</v>
      </c>
      <c r="C331" s="75" t="s">
        <v>852</v>
      </c>
      <c r="D331" s="30">
        <v>45031</v>
      </c>
      <c r="E331" s="108">
        <v>0.625</v>
      </c>
      <c r="F331" s="6" t="s">
        <v>873</v>
      </c>
      <c r="G331" s="82" t="s">
        <v>107</v>
      </c>
      <c r="H331" s="78" t="str">
        <f t="shared" si="16"/>
        <v>WB</v>
      </c>
      <c r="I331" s="6" t="s">
        <v>1073</v>
      </c>
      <c r="J331" s="78" t="s">
        <v>849</v>
      </c>
      <c r="K331" s="78" t="str">
        <f t="shared" si="17"/>
        <v>SL</v>
      </c>
      <c r="L331" s="6" t="s">
        <v>1068</v>
      </c>
      <c r="M331" s="6"/>
      <c r="N331" s="6" t="s">
        <v>1167</v>
      </c>
      <c r="O331" s="6"/>
    </row>
    <row r="332" spans="1:15" hidden="1" x14ac:dyDescent="0.3">
      <c r="A332" s="117">
        <v>104</v>
      </c>
      <c r="B332" s="75" t="str">
        <f t="shared" si="15"/>
        <v>U-8 SL TigersU-8 HT Pirates</v>
      </c>
      <c r="C332" s="75" t="s">
        <v>852</v>
      </c>
      <c r="D332" s="30">
        <v>45052</v>
      </c>
      <c r="E332" s="108">
        <v>0.54166666666666663</v>
      </c>
      <c r="F332" s="6" t="s">
        <v>851</v>
      </c>
      <c r="G332" s="82" t="s">
        <v>142</v>
      </c>
      <c r="H332" s="78" t="str">
        <f t="shared" si="16"/>
        <v>SL</v>
      </c>
      <c r="I332" s="82" t="s">
        <v>977</v>
      </c>
      <c r="J332" s="78" t="s">
        <v>849</v>
      </c>
      <c r="K332" s="78" t="str">
        <f t="shared" si="17"/>
        <v>HT</v>
      </c>
      <c r="L332" s="82" t="s">
        <v>971</v>
      </c>
      <c r="M332" s="82"/>
      <c r="N332" s="6" t="s">
        <v>1167</v>
      </c>
      <c r="O332" s="6" t="s">
        <v>1055</v>
      </c>
    </row>
    <row r="333" spans="1:15" hidden="1" x14ac:dyDescent="0.3">
      <c r="A333" s="117">
        <v>94</v>
      </c>
      <c r="B333" s="75" t="str">
        <f t="shared" si="15"/>
        <v>U-9 RF Red FoxesU-9 HT Peaches</v>
      </c>
      <c r="C333" s="75" t="s">
        <v>852</v>
      </c>
      <c r="D333" s="30">
        <v>45052</v>
      </c>
      <c r="E333" s="108">
        <v>0.5625</v>
      </c>
      <c r="F333" s="6" t="s">
        <v>856</v>
      </c>
      <c r="G333" s="82" t="s">
        <v>19</v>
      </c>
      <c r="H333" s="78" t="str">
        <f t="shared" si="16"/>
        <v>RF</v>
      </c>
      <c r="I333" s="6" t="s">
        <v>1086</v>
      </c>
      <c r="J333" s="78" t="s">
        <v>849</v>
      </c>
      <c r="K333" s="78" t="str">
        <f t="shared" si="17"/>
        <v>HT</v>
      </c>
      <c r="L333" s="29" t="s">
        <v>1093</v>
      </c>
      <c r="M333" s="6"/>
      <c r="N333" s="6" t="s">
        <v>1167</v>
      </c>
      <c r="O333" s="6"/>
    </row>
    <row r="334" spans="1:15" hidden="1" x14ac:dyDescent="0.3">
      <c r="A334" s="117">
        <v>294</v>
      </c>
      <c r="B334" s="75" t="str">
        <f t="shared" si="15"/>
        <v>U-9 RF RampageU-9 KW Barracudas</v>
      </c>
      <c r="C334" s="75" t="s">
        <v>852</v>
      </c>
      <c r="D334" s="30">
        <v>45052</v>
      </c>
      <c r="E334" s="108">
        <v>0.5625</v>
      </c>
      <c r="F334" s="6" t="s">
        <v>866</v>
      </c>
      <c r="G334" s="82" t="s">
        <v>19</v>
      </c>
      <c r="H334" s="78" t="str">
        <f t="shared" si="16"/>
        <v>RF</v>
      </c>
      <c r="I334" s="6" t="s">
        <v>1091</v>
      </c>
      <c r="J334" s="78" t="s">
        <v>849</v>
      </c>
      <c r="K334" s="78" t="str">
        <f t="shared" si="17"/>
        <v>KW</v>
      </c>
      <c r="L334" s="6" t="s">
        <v>1090</v>
      </c>
      <c r="M334" s="6"/>
      <c r="N334" s="6" t="s">
        <v>1167</v>
      </c>
      <c r="O334" s="6" t="s">
        <v>1127</v>
      </c>
    </row>
    <row r="335" spans="1:15" hidden="1" x14ac:dyDescent="0.3">
      <c r="A335" s="117">
        <v>298</v>
      </c>
      <c r="B335" s="75" t="str">
        <f t="shared" si="15"/>
        <v>U14 RF KickersU14 KW Comets</v>
      </c>
      <c r="C335" s="75" t="s">
        <v>852</v>
      </c>
      <c r="D335" s="30">
        <v>45052</v>
      </c>
      <c r="E335" s="108">
        <v>0.5625</v>
      </c>
      <c r="F335" s="125" t="s">
        <v>860</v>
      </c>
      <c r="G335" s="82" t="s">
        <v>12</v>
      </c>
      <c r="H335" s="78" t="str">
        <f t="shared" si="16"/>
        <v>RF</v>
      </c>
      <c r="I335" s="82" t="s">
        <v>950</v>
      </c>
      <c r="J335" s="78" t="s">
        <v>849</v>
      </c>
      <c r="K335" s="78" t="str">
        <f t="shared" si="17"/>
        <v>KW</v>
      </c>
      <c r="L335" s="82" t="s">
        <v>941</v>
      </c>
      <c r="M335" s="82"/>
      <c r="N335" s="6" t="s">
        <v>1167</v>
      </c>
      <c r="O335" s="82" t="s">
        <v>934</v>
      </c>
    </row>
    <row r="336" spans="1:15" x14ac:dyDescent="0.3">
      <c r="A336" s="117">
        <v>456</v>
      </c>
      <c r="B336" s="75" t="str">
        <f t="shared" si="15"/>
        <v>U-7 HU VipersU-7 SL Foxes</v>
      </c>
      <c r="C336" s="75" t="s">
        <v>852</v>
      </c>
      <c r="D336" s="30">
        <v>45038</v>
      </c>
      <c r="E336" s="108">
        <v>0.375</v>
      </c>
      <c r="F336" s="6" t="s">
        <v>873</v>
      </c>
      <c r="G336" s="82" t="s">
        <v>107</v>
      </c>
      <c r="H336" s="78" t="str">
        <f t="shared" si="16"/>
        <v>HU</v>
      </c>
      <c r="I336" s="6" t="s">
        <v>1075</v>
      </c>
      <c r="J336" s="78" t="s">
        <v>849</v>
      </c>
      <c r="K336" s="78" t="str">
        <f t="shared" si="17"/>
        <v>SL</v>
      </c>
      <c r="L336" s="6" t="s">
        <v>1079</v>
      </c>
      <c r="M336" s="6"/>
      <c r="N336" s="6" t="s">
        <v>1167</v>
      </c>
      <c r="O336" s="6"/>
    </row>
    <row r="337" spans="1:15" hidden="1" x14ac:dyDescent="0.3">
      <c r="A337" s="117">
        <v>300</v>
      </c>
      <c r="B337" s="75" t="str">
        <f t="shared" ref="B337:B400" si="18">I337&amp;L337</f>
        <v>U12 RF ThunderU12 KW Flash</v>
      </c>
      <c r="C337" s="75" t="s">
        <v>1168</v>
      </c>
      <c r="D337" s="30">
        <v>45053</v>
      </c>
      <c r="E337" s="108">
        <v>0.5</v>
      </c>
      <c r="F337" s="6" t="s">
        <v>858</v>
      </c>
      <c r="G337" s="82" t="s">
        <v>52</v>
      </c>
      <c r="H337" s="78" t="str">
        <f t="shared" ref="H337:H400" si="19">MID(I337,5,2)</f>
        <v>RF</v>
      </c>
      <c r="I337" s="6" t="s">
        <v>1036</v>
      </c>
      <c r="J337" s="78" t="s">
        <v>849</v>
      </c>
      <c r="K337" s="78" t="str">
        <f t="shared" ref="K337:K400" si="20">MID(L337,5,2)</f>
        <v>KW</v>
      </c>
      <c r="L337" s="6" t="s">
        <v>1033</v>
      </c>
      <c r="M337" s="6"/>
      <c r="N337" s="6" t="s">
        <v>1167</v>
      </c>
      <c r="O337" s="6"/>
    </row>
    <row r="338" spans="1:15" hidden="1" x14ac:dyDescent="0.3">
      <c r="A338" s="117">
        <v>301</v>
      </c>
      <c r="B338" s="75" t="str">
        <f t="shared" si="18"/>
        <v>U12 HT OriolesU12 KW Storm</v>
      </c>
      <c r="C338" s="75" t="s">
        <v>1168</v>
      </c>
      <c r="D338" s="30">
        <v>45053</v>
      </c>
      <c r="E338" s="108">
        <v>0.5625</v>
      </c>
      <c r="F338" s="6" t="s">
        <v>858</v>
      </c>
      <c r="G338" s="82" t="s">
        <v>63</v>
      </c>
      <c r="H338" s="78" t="str">
        <f t="shared" si="19"/>
        <v>HT</v>
      </c>
      <c r="I338" s="82" t="s">
        <v>921</v>
      </c>
      <c r="J338" s="78" t="s">
        <v>849</v>
      </c>
      <c r="K338" s="78" t="str">
        <f t="shared" si="20"/>
        <v>KW</v>
      </c>
      <c r="L338" s="82" t="s">
        <v>923</v>
      </c>
      <c r="M338" s="82"/>
      <c r="N338" s="6" t="s">
        <v>1167</v>
      </c>
      <c r="O338" s="82"/>
    </row>
    <row r="339" spans="1:15" hidden="1" x14ac:dyDescent="0.3">
      <c r="A339" s="117">
        <v>219</v>
      </c>
      <c r="B339" s="75" t="str">
        <f t="shared" si="18"/>
        <v>U14 HT ThunderU14 JK Valkyries 2</v>
      </c>
      <c r="C339" s="75" t="s">
        <v>852</v>
      </c>
      <c r="D339" s="30">
        <v>45052</v>
      </c>
      <c r="E339" s="108">
        <v>0.4375</v>
      </c>
      <c r="F339" s="6" t="s">
        <v>891</v>
      </c>
      <c r="G339" s="82" t="s">
        <v>46</v>
      </c>
      <c r="H339" s="78" t="str">
        <f t="shared" si="19"/>
        <v>HT</v>
      </c>
      <c r="I339" s="6" t="s">
        <v>963</v>
      </c>
      <c r="J339" s="78" t="s">
        <v>849</v>
      </c>
      <c r="K339" s="78" t="str">
        <f t="shared" si="20"/>
        <v>JK</v>
      </c>
      <c r="L339" s="82" t="s">
        <v>965</v>
      </c>
      <c r="M339" s="82"/>
      <c r="N339" s="6" t="s">
        <v>1167</v>
      </c>
      <c r="O339" s="82" t="s">
        <v>1137</v>
      </c>
    </row>
    <row r="340" spans="1:15" hidden="1" x14ac:dyDescent="0.3">
      <c r="A340" s="117">
        <v>183</v>
      </c>
      <c r="B340" s="75" t="str">
        <f t="shared" si="18"/>
        <v>U14 KW PanthersU14 JK Lynx</v>
      </c>
      <c r="C340" s="75" t="s">
        <v>1172</v>
      </c>
      <c r="D340" s="30">
        <v>45054</v>
      </c>
      <c r="E340" s="108">
        <v>0.73958333333333337</v>
      </c>
      <c r="F340" s="6" t="s">
        <v>891</v>
      </c>
      <c r="G340" s="82" t="s">
        <v>12</v>
      </c>
      <c r="H340" s="78" t="str">
        <f t="shared" si="19"/>
        <v>KW</v>
      </c>
      <c r="I340" s="82" t="s">
        <v>949</v>
      </c>
      <c r="J340" s="78" t="s">
        <v>849</v>
      </c>
      <c r="K340" s="78" t="str">
        <f t="shared" si="20"/>
        <v>JK</v>
      </c>
      <c r="L340" s="82" t="s">
        <v>948</v>
      </c>
      <c r="M340" s="82"/>
      <c r="N340" s="6" t="s">
        <v>1167</v>
      </c>
      <c r="O340" s="82" t="s">
        <v>956</v>
      </c>
    </row>
    <row r="341" spans="1:15" hidden="1" x14ac:dyDescent="0.3">
      <c r="A341" s="117">
        <v>299</v>
      </c>
      <c r="B341" s="75" t="str">
        <f t="shared" si="18"/>
        <v>U-7 KW TwistersU-7 KW Cyclones</v>
      </c>
      <c r="C341" s="75" t="s">
        <v>885</v>
      </c>
      <c r="D341" s="30">
        <v>45055</v>
      </c>
      <c r="E341" s="108">
        <v>0.72916666666666663</v>
      </c>
      <c r="F341" s="6" t="s">
        <v>879</v>
      </c>
      <c r="G341" s="82" t="s">
        <v>107</v>
      </c>
      <c r="H341" s="78" t="str">
        <f t="shared" si="19"/>
        <v>KW</v>
      </c>
      <c r="I341" s="6" t="s">
        <v>1066</v>
      </c>
      <c r="J341" s="78" t="s">
        <v>849</v>
      </c>
      <c r="K341" s="78" t="str">
        <f t="shared" si="20"/>
        <v>KW</v>
      </c>
      <c r="L341" s="6" t="s">
        <v>1070</v>
      </c>
      <c r="M341" s="6"/>
      <c r="N341" s="6" t="s">
        <v>1167</v>
      </c>
      <c r="O341" s="6" t="s">
        <v>1148</v>
      </c>
    </row>
    <row r="342" spans="1:15" hidden="1" x14ac:dyDescent="0.3">
      <c r="A342" s="117">
        <v>377</v>
      </c>
      <c r="B342" s="75" t="str">
        <f t="shared" si="18"/>
        <v>U-7 JK VenomU-7 RF Timberwolves</v>
      </c>
      <c r="C342" s="75" t="s">
        <v>885</v>
      </c>
      <c r="D342" s="30">
        <v>45055</v>
      </c>
      <c r="E342" s="108">
        <v>0.72916666666666663</v>
      </c>
      <c r="F342" s="6" t="s">
        <v>871</v>
      </c>
      <c r="G342" s="82" t="s">
        <v>107</v>
      </c>
      <c r="H342" s="78" t="str">
        <f t="shared" si="19"/>
        <v>JK</v>
      </c>
      <c r="I342" s="6" t="s">
        <v>1010</v>
      </c>
      <c r="J342" s="78" t="s">
        <v>849</v>
      </c>
      <c r="K342" s="78" t="str">
        <f t="shared" si="20"/>
        <v>RF</v>
      </c>
      <c r="L342" s="6" t="s">
        <v>1007</v>
      </c>
      <c r="M342" s="6"/>
      <c r="N342" s="6" t="s">
        <v>1167</v>
      </c>
      <c r="O342" s="6" t="s">
        <v>1134</v>
      </c>
    </row>
    <row r="343" spans="1:15" hidden="1" x14ac:dyDescent="0.3">
      <c r="A343" s="117">
        <v>378</v>
      </c>
      <c r="B343" s="75" t="str">
        <f t="shared" si="18"/>
        <v>U-7 SL FlamesU-7 RF Cheetahs</v>
      </c>
      <c r="C343" s="75" t="s">
        <v>885</v>
      </c>
      <c r="D343" s="30">
        <v>45055</v>
      </c>
      <c r="E343" s="108">
        <v>0.72916666666666663</v>
      </c>
      <c r="F343" s="6" t="s">
        <v>877</v>
      </c>
      <c r="G343" s="82" t="s">
        <v>107</v>
      </c>
      <c r="H343" s="78" t="str">
        <f t="shared" si="19"/>
        <v>SL</v>
      </c>
      <c r="I343" s="6" t="s">
        <v>1068</v>
      </c>
      <c r="J343" s="78" t="s">
        <v>849</v>
      </c>
      <c r="K343" s="78" t="str">
        <f t="shared" si="20"/>
        <v>RF</v>
      </c>
      <c r="L343" s="6" t="s">
        <v>1071</v>
      </c>
      <c r="M343" s="6"/>
      <c r="N343" s="6" t="s">
        <v>1167</v>
      </c>
      <c r="O343" s="6" t="s">
        <v>1134</v>
      </c>
    </row>
    <row r="344" spans="1:15" hidden="1" x14ac:dyDescent="0.3">
      <c r="A344" s="117">
        <v>109</v>
      </c>
      <c r="B344" s="75" t="str">
        <f t="shared" si="18"/>
        <v>U12 JK PhoenixU12 HT Blaze</v>
      </c>
      <c r="C344" s="75" t="s">
        <v>888</v>
      </c>
      <c r="D344" s="30">
        <v>45056</v>
      </c>
      <c r="E344" s="108">
        <v>0.72916666666666663</v>
      </c>
      <c r="F344" s="6" t="s">
        <v>863</v>
      </c>
      <c r="G344" s="82" t="s">
        <v>63</v>
      </c>
      <c r="H344" s="78" t="str">
        <f t="shared" si="19"/>
        <v>JK</v>
      </c>
      <c r="I344" s="82" t="s">
        <v>929</v>
      </c>
      <c r="J344" s="78" t="s">
        <v>849</v>
      </c>
      <c r="K344" s="78" t="str">
        <f t="shared" si="20"/>
        <v>HT</v>
      </c>
      <c r="L344" s="82" t="s">
        <v>920</v>
      </c>
      <c r="M344" s="82"/>
      <c r="N344" s="6" t="s">
        <v>1167</v>
      </c>
      <c r="O344" s="82" t="s">
        <v>925</v>
      </c>
    </row>
    <row r="345" spans="1:15" hidden="1" x14ac:dyDescent="0.3">
      <c r="A345" s="117">
        <v>340</v>
      </c>
      <c r="B345" s="75" t="str">
        <f t="shared" si="18"/>
        <v>U10 JU RageU10 RF Tigers</v>
      </c>
      <c r="C345" s="75" t="s">
        <v>852</v>
      </c>
      <c r="D345" s="30">
        <v>45031</v>
      </c>
      <c r="E345" s="108">
        <v>0.4375</v>
      </c>
      <c r="F345" s="6" t="s">
        <v>899</v>
      </c>
      <c r="G345" s="82" t="s">
        <v>75</v>
      </c>
      <c r="H345" s="78" t="str">
        <f t="shared" si="19"/>
        <v>JU</v>
      </c>
      <c r="I345" s="6" t="s">
        <v>1017</v>
      </c>
      <c r="J345" s="78" t="s">
        <v>849</v>
      </c>
      <c r="K345" s="78" t="str">
        <f t="shared" si="20"/>
        <v>RF</v>
      </c>
      <c r="L345" s="6" t="s">
        <v>1015</v>
      </c>
      <c r="M345" s="6"/>
      <c r="N345" s="6" t="s">
        <v>1167</v>
      </c>
      <c r="O345" s="6"/>
    </row>
    <row r="346" spans="1:15" hidden="1" x14ac:dyDescent="0.3">
      <c r="A346" s="117">
        <v>379</v>
      </c>
      <c r="B346" s="75" t="str">
        <f t="shared" si="18"/>
        <v>U-7 JK PowerU-7 RF Rockets</v>
      </c>
      <c r="C346" s="75" t="s">
        <v>888</v>
      </c>
      <c r="D346" s="30">
        <v>45056</v>
      </c>
      <c r="E346" s="108">
        <v>0.72916666666666663</v>
      </c>
      <c r="F346" s="6" t="s">
        <v>871</v>
      </c>
      <c r="G346" s="82" t="s">
        <v>107</v>
      </c>
      <c r="H346" s="78" t="str">
        <f t="shared" si="19"/>
        <v>JK</v>
      </c>
      <c r="I346" s="6" t="s">
        <v>998</v>
      </c>
      <c r="J346" s="78" t="s">
        <v>849</v>
      </c>
      <c r="K346" s="78" t="str">
        <f t="shared" si="20"/>
        <v>RF</v>
      </c>
      <c r="L346" s="6" t="s">
        <v>1001</v>
      </c>
      <c r="M346" s="6"/>
      <c r="N346" s="6" t="s">
        <v>1167</v>
      </c>
      <c r="O346" s="6" t="s">
        <v>1143</v>
      </c>
    </row>
    <row r="347" spans="1:15" hidden="1" x14ac:dyDescent="0.3">
      <c r="A347" s="117">
        <v>380</v>
      </c>
      <c r="B347" s="75" t="str">
        <f t="shared" si="18"/>
        <v>U-8 SL ArsenalU-8 RF Tornados</v>
      </c>
      <c r="C347" s="75" t="s">
        <v>888</v>
      </c>
      <c r="D347" s="30">
        <v>45056</v>
      </c>
      <c r="E347" s="108">
        <v>0.72916666666666663</v>
      </c>
      <c r="F347" s="6" t="s">
        <v>877</v>
      </c>
      <c r="G347" s="82" t="s">
        <v>142</v>
      </c>
      <c r="H347" s="78" t="str">
        <f t="shared" si="19"/>
        <v>SL</v>
      </c>
      <c r="I347" s="82" t="s">
        <v>976</v>
      </c>
      <c r="J347" s="78" t="s">
        <v>849</v>
      </c>
      <c r="K347" s="78" t="str">
        <f t="shared" si="20"/>
        <v>RF</v>
      </c>
      <c r="L347" s="82" t="s">
        <v>975</v>
      </c>
      <c r="M347" s="82"/>
      <c r="N347" s="6" t="s">
        <v>1167</v>
      </c>
      <c r="O347" s="82" t="s">
        <v>1142</v>
      </c>
    </row>
    <row r="348" spans="1:15" hidden="1" x14ac:dyDescent="0.3">
      <c r="A348" s="117">
        <v>381</v>
      </c>
      <c r="B348" s="75" t="str">
        <f t="shared" si="18"/>
        <v>U14 SL RampageU14 RF Kickers</v>
      </c>
      <c r="C348" s="6" t="s">
        <v>888</v>
      </c>
      <c r="D348" s="30">
        <v>45056</v>
      </c>
      <c r="E348" s="108">
        <v>0.72916666666666663</v>
      </c>
      <c r="F348" s="6" t="s">
        <v>897</v>
      </c>
      <c r="G348" s="82" t="s">
        <v>12</v>
      </c>
      <c r="H348" s="78" t="str">
        <f t="shared" si="19"/>
        <v>SL</v>
      </c>
      <c r="I348" s="82" t="s">
        <v>942</v>
      </c>
      <c r="J348" s="78" t="s">
        <v>849</v>
      </c>
      <c r="K348" s="78" t="str">
        <f t="shared" si="20"/>
        <v>RF</v>
      </c>
      <c r="L348" s="82" t="s">
        <v>950</v>
      </c>
      <c r="M348" s="82"/>
      <c r="N348" s="6" t="s">
        <v>1167</v>
      </c>
      <c r="O348" s="82"/>
    </row>
    <row r="349" spans="1:15" hidden="1" x14ac:dyDescent="0.3">
      <c r="A349" s="117">
        <v>160</v>
      </c>
      <c r="B349" s="75" t="str">
        <f t="shared" si="18"/>
        <v>U-8 HT FirehawksU-8 HU Lightning</v>
      </c>
      <c r="C349" s="75" t="s">
        <v>888</v>
      </c>
      <c r="D349" s="30">
        <v>45056</v>
      </c>
      <c r="E349" s="108">
        <v>0.75</v>
      </c>
      <c r="F349" s="6" t="s">
        <v>874</v>
      </c>
      <c r="G349" s="82" t="s">
        <v>142</v>
      </c>
      <c r="H349" s="78" t="str">
        <f t="shared" si="19"/>
        <v>HT</v>
      </c>
      <c r="I349" s="82" t="s">
        <v>970</v>
      </c>
      <c r="J349" s="78" t="s">
        <v>849</v>
      </c>
      <c r="K349" s="78" t="str">
        <f t="shared" si="20"/>
        <v>HU</v>
      </c>
      <c r="L349" s="82" t="s">
        <v>972</v>
      </c>
      <c r="M349" s="82"/>
      <c r="N349" s="6" t="s">
        <v>1167</v>
      </c>
      <c r="O349" s="82" t="s">
        <v>1118</v>
      </c>
    </row>
    <row r="350" spans="1:15" hidden="1" x14ac:dyDescent="0.3">
      <c r="A350" s="117">
        <v>353</v>
      </c>
      <c r="B350" s="75" t="str">
        <f t="shared" si="18"/>
        <v>U10 KW TigersU10 RF Tigers</v>
      </c>
      <c r="C350" s="75" t="s">
        <v>852</v>
      </c>
      <c r="D350" s="30">
        <v>45038</v>
      </c>
      <c r="E350" s="108">
        <v>0.375</v>
      </c>
      <c r="F350" s="6" t="s">
        <v>899</v>
      </c>
      <c r="G350" s="82" t="s">
        <v>75</v>
      </c>
      <c r="H350" s="78" t="str">
        <f t="shared" si="19"/>
        <v>KW</v>
      </c>
      <c r="I350" s="6" t="s">
        <v>1016</v>
      </c>
      <c r="J350" s="78" t="s">
        <v>849</v>
      </c>
      <c r="K350" s="78" t="str">
        <f t="shared" si="20"/>
        <v>RF</v>
      </c>
      <c r="L350" s="6" t="s">
        <v>1015</v>
      </c>
      <c r="M350" s="6"/>
      <c r="N350" s="6" t="s">
        <v>1167</v>
      </c>
      <c r="O350" s="6" t="s">
        <v>1152</v>
      </c>
    </row>
    <row r="351" spans="1:15" x14ac:dyDescent="0.3">
      <c r="A351" s="117">
        <v>453</v>
      </c>
      <c r="B351" s="75" t="str">
        <f t="shared" si="18"/>
        <v>U-7 HT FalconsU-7 SL Piranhas</v>
      </c>
      <c r="C351" s="75" t="s">
        <v>852</v>
      </c>
      <c r="D351" s="30">
        <v>45038</v>
      </c>
      <c r="E351" s="108">
        <v>0.41666666666666669</v>
      </c>
      <c r="F351" s="6" t="s">
        <v>872</v>
      </c>
      <c r="G351" s="82" t="s">
        <v>107</v>
      </c>
      <c r="H351" s="78" t="str">
        <f t="shared" si="19"/>
        <v>HT</v>
      </c>
      <c r="I351" s="6" t="s">
        <v>1074</v>
      </c>
      <c r="J351" s="78" t="s">
        <v>849</v>
      </c>
      <c r="K351" s="78" t="str">
        <f t="shared" si="20"/>
        <v>SL</v>
      </c>
      <c r="L351" s="6" t="s">
        <v>1083</v>
      </c>
      <c r="M351" s="6"/>
      <c r="N351" s="6" t="s">
        <v>1167</v>
      </c>
      <c r="O351" s="6"/>
    </row>
    <row r="352" spans="1:15" hidden="1" x14ac:dyDescent="0.3">
      <c r="A352" s="117">
        <v>321</v>
      </c>
      <c r="B352" s="75" t="str">
        <f t="shared" si="18"/>
        <v>U10 HT Hartford Soccer ClubU10 KW Phoenix</v>
      </c>
      <c r="C352" s="75" t="s">
        <v>888</v>
      </c>
      <c r="D352" s="30">
        <v>45070</v>
      </c>
      <c r="E352" s="108">
        <v>0.72916666666666663</v>
      </c>
      <c r="F352" s="75" t="s">
        <v>866</v>
      </c>
      <c r="G352" s="82" t="s">
        <v>96</v>
      </c>
      <c r="H352" s="78" t="str">
        <f t="shared" si="19"/>
        <v>HT</v>
      </c>
      <c r="I352" s="78" t="s">
        <v>902</v>
      </c>
      <c r="J352" s="78" t="s">
        <v>849</v>
      </c>
      <c r="K352" s="78" t="str">
        <f t="shared" si="20"/>
        <v>KW</v>
      </c>
      <c r="L352" s="78" t="s">
        <v>905</v>
      </c>
      <c r="M352" s="78"/>
      <c r="N352" s="6" t="s">
        <v>1167</v>
      </c>
      <c r="O352" s="82" t="s">
        <v>934</v>
      </c>
    </row>
    <row r="353" spans="1:15" hidden="1" x14ac:dyDescent="0.3">
      <c r="A353" s="117" t="s">
        <v>844</v>
      </c>
      <c r="B353" s="75" t="str">
        <f t="shared" si="18"/>
        <v>U12 JK PanthersU12 JK Leopards</v>
      </c>
      <c r="C353" s="75" t="s">
        <v>888</v>
      </c>
      <c r="D353" s="30">
        <v>45056</v>
      </c>
      <c r="E353" s="108">
        <v>0.75</v>
      </c>
      <c r="F353" s="6" t="s">
        <v>889</v>
      </c>
      <c r="G353" s="82" t="s">
        <v>52</v>
      </c>
      <c r="H353" s="78" t="str">
        <f t="shared" si="19"/>
        <v>JK</v>
      </c>
      <c r="I353" s="6" t="s">
        <v>1037</v>
      </c>
      <c r="J353" s="78" t="s">
        <v>849</v>
      </c>
      <c r="K353" s="78" t="str">
        <f t="shared" si="20"/>
        <v>JK</v>
      </c>
      <c r="L353" s="6" t="s">
        <v>1035</v>
      </c>
      <c r="M353" s="6"/>
      <c r="N353" s="6"/>
      <c r="O353" s="6"/>
    </row>
    <row r="354" spans="1:15" hidden="1" x14ac:dyDescent="0.3">
      <c r="A354" s="117">
        <v>376</v>
      </c>
      <c r="B354" s="75" t="str">
        <f t="shared" si="18"/>
        <v>U10 HT CobrasU10 RF Comets</v>
      </c>
      <c r="C354" s="75" t="s">
        <v>852</v>
      </c>
      <c r="D354" s="30">
        <v>45052</v>
      </c>
      <c r="E354" s="108">
        <v>0.4375</v>
      </c>
      <c r="F354" s="6" t="s">
        <v>895</v>
      </c>
      <c r="G354" s="82" t="s">
        <v>75</v>
      </c>
      <c r="H354" s="78" t="str">
        <f t="shared" si="19"/>
        <v>HT</v>
      </c>
      <c r="I354" s="6" t="s">
        <v>1026</v>
      </c>
      <c r="J354" s="78" t="s">
        <v>849</v>
      </c>
      <c r="K354" s="78" t="str">
        <f t="shared" si="20"/>
        <v>RF</v>
      </c>
      <c r="L354" s="6" t="s">
        <v>1027</v>
      </c>
      <c r="M354" s="6"/>
      <c r="N354" s="6" t="s">
        <v>1167</v>
      </c>
      <c r="O354" s="6"/>
    </row>
    <row r="355" spans="1:15" hidden="1" x14ac:dyDescent="0.3">
      <c r="A355" s="117">
        <v>111</v>
      </c>
      <c r="B355" s="75" t="str">
        <f t="shared" si="18"/>
        <v>U-8 KW SunsU-8 HT Bolts</v>
      </c>
      <c r="C355" s="75" t="s">
        <v>890</v>
      </c>
      <c r="D355" s="30">
        <v>45057</v>
      </c>
      <c r="E355" s="108">
        <v>0.72916666666666663</v>
      </c>
      <c r="F355" s="6" t="s">
        <v>881</v>
      </c>
      <c r="G355" s="82" t="s">
        <v>142</v>
      </c>
      <c r="H355" s="78" t="str">
        <f t="shared" si="19"/>
        <v>KW</v>
      </c>
      <c r="I355" s="6" t="s">
        <v>1110</v>
      </c>
      <c r="J355" s="78" t="s">
        <v>849</v>
      </c>
      <c r="K355" s="78" t="str">
        <f t="shared" si="20"/>
        <v>HT</v>
      </c>
      <c r="L355" s="6" t="s">
        <v>1109</v>
      </c>
      <c r="M355" s="6"/>
      <c r="N355" s="6" t="s">
        <v>1167</v>
      </c>
      <c r="O355" s="6" t="s">
        <v>1116</v>
      </c>
    </row>
    <row r="356" spans="1:15" hidden="1" x14ac:dyDescent="0.3">
      <c r="A356" s="117">
        <v>382</v>
      </c>
      <c r="B356" s="75" t="str">
        <f t="shared" si="18"/>
        <v>U12 HT LightningU12 RF Cyclones</v>
      </c>
      <c r="C356" s="75" t="s">
        <v>890</v>
      </c>
      <c r="D356" s="30">
        <v>45057</v>
      </c>
      <c r="E356" s="108">
        <v>0.72916666666666663</v>
      </c>
      <c r="F356" s="6" t="s">
        <v>864</v>
      </c>
      <c r="G356" s="82" t="s">
        <v>52</v>
      </c>
      <c r="H356" s="78" t="str">
        <f t="shared" si="19"/>
        <v>HT</v>
      </c>
      <c r="I356" s="6" t="s">
        <v>1031</v>
      </c>
      <c r="J356" s="78" t="s">
        <v>849</v>
      </c>
      <c r="K356" s="78" t="str">
        <f t="shared" si="20"/>
        <v>RF</v>
      </c>
      <c r="L356" s="6" t="s">
        <v>1032</v>
      </c>
      <c r="M356" s="6"/>
      <c r="N356" s="6" t="s">
        <v>1167</v>
      </c>
      <c r="O356" s="6" t="s">
        <v>1139</v>
      </c>
    </row>
    <row r="357" spans="1:15" hidden="1" x14ac:dyDescent="0.3">
      <c r="A357" s="117">
        <v>6</v>
      </c>
      <c r="B357" s="75" t="str">
        <f t="shared" si="18"/>
        <v>U-8 KW RaysU-8 ER Leprechauns</v>
      </c>
      <c r="C357" s="75" t="s">
        <v>852</v>
      </c>
      <c r="D357" s="30">
        <v>45031</v>
      </c>
      <c r="E357" s="108">
        <v>0.41666666666666669</v>
      </c>
      <c r="F357" s="6" t="s">
        <v>880</v>
      </c>
      <c r="G357" s="82" t="s">
        <v>142</v>
      </c>
      <c r="H357" s="78" t="str">
        <f t="shared" si="19"/>
        <v>KW</v>
      </c>
      <c r="I357" s="6" t="s">
        <v>983</v>
      </c>
      <c r="J357" s="78" t="s">
        <v>849</v>
      </c>
      <c r="K357" s="78" t="str">
        <f t="shared" si="20"/>
        <v>ER</v>
      </c>
      <c r="L357" s="6" t="s">
        <v>981</v>
      </c>
      <c r="M357" s="6"/>
      <c r="N357" s="6" t="s">
        <v>1167</v>
      </c>
      <c r="O357" s="6"/>
    </row>
    <row r="358" spans="1:15" hidden="1" x14ac:dyDescent="0.3">
      <c r="A358" s="117">
        <v>113</v>
      </c>
      <c r="B358" s="75" t="str">
        <f t="shared" si="18"/>
        <v>U-7 SL ScorpionsU-7 HT Cheetahs</v>
      </c>
      <c r="C358" s="75" t="s">
        <v>852</v>
      </c>
      <c r="D358" s="30">
        <v>45059</v>
      </c>
      <c r="E358" s="108">
        <v>0.375</v>
      </c>
      <c r="F358" s="6" t="s">
        <v>881</v>
      </c>
      <c r="G358" s="82" t="s">
        <v>107</v>
      </c>
      <c r="H358" s="78" t="str">
        <f t="shared" si="19"/>
        <v>SL</v>
      </c>
      <c r="I358" s="6" t="s">
        <v>1067</v>
      </c>
      <c r="J358" s="78" t="s">
        <v>849</v>
      </c>
      <c r="K358" s="78" t="str">
        <f t="shared" si="20"/>
        <v>HT</v>
      </c>
      <c r="L358" s="6" t="s">
        <v>1064</v>
      </c>
      <c r="M358" s="6"/>
      <c r="N358" s="6" t="s">
        <v>1167</v>
      </c>
      <c r="O358" s="82" t="s">
        <v>932</v>
      </c>
    </row>
    <row r="359" spans="1:15" hidden="1" x14ac:dyDescent="0.3">
      <c r="A359" s="117">
        <v>117</v>
      </c>
      <c r="B359" s="75" t="str">
        <f t="shared" si="18"/>
        <v>U12 SL PhoenixU12 HT Hartford Soccer Club Orange</v>
      </c>
      <c r="C359" s="75" t="s">
        <v>852</v>
      </c>
      <c r="D359" s="30">
        <v>45059</v>
      </c>
      <c r="E359" s="108">
        <v>0.375</v>
      </c>
      <c r="F359" s="6" t="s">
        <v>896</v>
      </c>
      <c r="G359" s="6" t="s">
        <v>52</v>
      </c>
      <c r="H359" s="78" t="str">
        <f t="shared" si="19"/>
        <v>SL</v>
      </c>
      <c r="I359" s="6" t="s">
        <v>1045</v>
      </c>
      <c r="J359" s="78" t="s">
        <v>849</v>
      </c>
      <c r="K359" s="78" t="str">
        <f t="shared" si="20"/>
        <v>HT</v>
      </c>
      <c r="L359" s="6" t="s">
        <v>1041</v>
      </c>
      <c r="M359" s="6"/>
      <c r="N359" s="6" t="s">
        <v>1167</v>
      </c>
      <c r="O359" s="6"/>
    </row>
    <row r="360" spans="1:15" hidden="1" x14ac:dyDescent="0.3">
      <c r="A360" s="117">
        <v>161</v>
      </c>
      <c r="B360" s="75" t="str">
        <f t="shared" si="18"/>
        <v>U-9 RF LightningU-9 HU Cougars</v>
      </c>
      <c r="C360" s="75" t="s">
        <v>852</v>
      </c>
      <c r="D360" s="30">
        <v>45059</v>
      </c>
      <c r="E360" s="108">
        <v>0.375</v>
      </c>
      <c r="F360" s="6" t="s">
        <v>854</v>
      </c>
      <c r="G360" s="82" t="s">
        <v>19</v>
      </c>
      <c r="H360" s="78" t="str">
        <f t="shared" si="19"/>
        <v>RF</v>
      </c>
      <c r="I360" s="6" t="s">
        <v>1099</v>
      </c>
      <c r="J360" s="78" t="s">
        <v>849</v>
      </c>
      <c r="K360" s="78" t="str">
        <f t="shared" si="20"/>
        <v>HU</v>
      </c>
      <c r="L360" s="6" t="s">
        <v>1100</v>
      </c>
      <c r="M360" s="6"/>
      <c r="N360" s="6" t="s">
        <v>1167</v>
      </c>
      <c r="O360" s="6"/>
    </row>
    <row r="361" spans="1:15" hidden="1" x14ac:dyDescent="0.3">
      <c r="A361" s="117">
        <v>163</v>
      </c>
      <c r="B361" s="75" t="str">
        <f t="shared" si="18"/>
        <v>U-7 KW HurricanesU-7 HU Panthers</v>
      </c>
      <c r="C361" s="75" t="s">
        <v>852</v>
      </c>
      <c r="D361" s="30">
        <v>45059</v>
      </c>
      <c r="E361" s="108">
        <v>0.375</v>
      </c>
      <c r="F361" s="6" t="s">
        <v>874</v>
      </c>
      <c r="G361" s="82" t="s">
        <v>107</v>
      </c>
      <c r="H361" s="78" t="str">
        <f t="shared" si="19"/>
        <v>KW</v>
      </c>
      <c r="I361" s="6" t="s">
        <v>1005</v>
      </c>
      <c r="J361" s="78" t="s">
        <v>849</v>
      </c>
      <c r="K361" s="78" t="str">
        <f t="shared" si="20"/>
        <v>HU</v>
      </c>
      <c r="L361" s="6" t="s">
        <v>1008</v>
      </c>
      <c r="M361" s="6"/>
      <c r="N361" s="6" t="s">
        <v>1167</v>
      </c>
      <c r="O361" s="6"/>
    </row>
    <row r="362" spans="1:15" hidden="1" x14ac:dyDescent="0.3">
      <c r="A362" s="117">
        <v>221</v>
      </c>
      <c r="B362" s="75" t="str">
        <f t="shared" si="18"/>
        <v>U-8 SL AvengersU-8 JK Black widows</v>
      </c>
      <c r="C362" s="75" t="s">
        <v>852</v>
      </c>
      <c r="D362" s="30">
        <v>45059</v>
      </c>
      <c r="E362" s="108">
        <v>0.375</v>
      </c>
      <c r="F362" s="6" t="s">
        <v>875</v>
      </c>
      <c r="G362" s="82" t="s">
        <v>142</v>
      </c>
      <c r="H362" s="78" t="str">
        <f t="shared" si="19"/>
        <v>SL</v>
      </c>
      <c r="I362" s="6" t="s">
        <v>1107</v>
      </c>
      <c r="J362" s="78" t="s">
        <v>849</v>
      </c>
      <c r="K362" s="78" t="str">
        <f t="shared" si="20"/>
        <v>JK</v>
      </c>
      <c r="L362" s="6" t="s">
        <v>1106</v>
      </c>
      <c r="M362" s="6"/>
      <c r="N362" s="6" t="s">
        <v>1167</v>
      </c>
      <c r="O362" s="6"/>
    </row>
    <row r="363" spans="1:15" hidden="1" x14ac:dyDescent="0.3">
      <c r="A363" s="117">
        <v>228</v>
      </c>
      <c r="B363" s="75" t="str">
        <f t="shared" si="18"/>
        <v>U14 SL FireU14 JK Valkyries 2</v>
      </c>
      <c r="C363" s="75" t="s">
        <v>852</v>
      </c>
      <c r="D363" s="30">
        <v>45059</v>
      </c>
      <c r="E363" s="108">
        <v>0.4375</v>
      </c>
      <c r="F363" s="6" t="s">
        <v>891</v>
      </c>
      <c r="G363" s="82" t="s">
        <v>46</v>
      </c>
      <c r="H363" s="78" t="str">
        <f t="shared" si="19"/>
        <v>SL</v>
      </c>
      <c r="I363" s="82" t="s">
        <v>967</v>
      </c>
      <c r="J363" s="78" t="s">
        <v>849</v>
      </c>
      <c r="K363" s="78" t="str">
        <f t="shared" si="20"/>
        <v>JK</v>
      </c>
      <c r="L363" s="82" t="s">
        <v>965</v>
      </c>
      <c r="M363" s="82"/>
      <c r="N363" s="6" t="s">
        <v>1167</v>
      </c>
      <c r="O363" s="82" t="s">
        <v>1137</v>
      </c>
    </row>
    <row r="364" spans="1:15" hidden="1" x14ac:dyDescent="0.3">
      <c r="A364" s="117">
        <v>303</v>
      </c>
      <c r="B364" s="75" t="str">
        <f t="shared" si="18"/>
        <v>U-8 HT PiratesU-8 KW Galaxy</v>
      </c>
      <c r="C364" s="75" t="s">
        <v>852</v>
      </c>
      <c r="D364" s="30">
        <v>45059</v>
      </c>
      <c r="E364" s="108">
        <v>0.375</v>
      </c>
      <c r="F364" s="6" t="s">
        <v>879</v>
      </c>
      <c r="G364" s="82" t="s">
        <v>142</v>
      </c>
      <c r="H364" s="78" t="str">
        <f t="shared" si="19"/>
        <v>HT</v>
      </c>
      <c r="I364" s="82" t="s">
        <v>971</v>
      </c>
      <c r="J364" s="78" t="s">
        <v>849</v>
      </c>
      <c r="K364" s="78" t="str">
        <f t="shared" si="20"/>
        <v>KW</v>
      </c>
      <c r="L364" s="82" t="s">
        <v>973</v>
      </c>
      <c r="M364" s="82"/>
      <c r="N364" s="6" t="s">
        <v>1167</v>
      </c>
      <c r="O364" s="6" t="s">
        <v>1028</v>
      </c>
    </row>
    <row r="365" spans="1:15" hidden="1" x14ac:dyDescent="0.3">
      <c r="A365" s="117">
        <v>305</v>
      </c>
      <c r="B365" s="75" t="str">
        <f t="shared" si="18"/>
        <v>U-9 HT SC HartfordU-9 KW Stingrays</v>
      </c>
      <c r="C365" s="75" t="s">
        <v>852</v>
      </c>
      <c r="D365" s="30">
        <v>45059</v>
      </c>
      <c r="E365" s="108">
        <v>0.375</v>
      </c>
      <c r="F365" s="6" t="s">
        <v>866</v>
      </c>
      <c r="G365" s="82" t="s">
        <v>19</v>
      </c>
      <c r="H365" s="78" t="str">
        <f t="shared" si="19"/>
        <v>HT</v>
      </c>
      <c r="I365" s="6" t="s">
        <v>1094</v>
      </c>
      <c r="J365" s="78" t="s">
        <v>849</v>
      </c>
      <c r="K365" s="78" t="str">
        <f t="shared" si="20"/>
        <v>KW</v>
      </c>
      <c r="L365" s="6" t="s">
        <v>1097</v>
      </c>
      <c r="M365" s="6"/>
      <c r="N365" s="6" t="s">
        <v>1167</v>
      </c>
      <c r="O365" s="6"/>
    </row>
    <row r="366" spans="1:15" hidden="1" x14ac:dyDescent="0.3">
      <c r="A366" s="117">
        <v>308</v>
      </c>
      <c r="B366" s="75" t="str">
        <f t="shared" si="18"/>
        <v>U12 RF CyclonesU12 KW Flash</v>
      </c>
      <c r="C366" s="75" t="s">
        <v>852</v>
      </c>
      <c r="D366" s="30">
        <v>45059</v>
      </c>
      <c r="E366" s="108">
        <v>0.375</v>
      </c>
      <c r="F366" s="6" t="s">
        <v>858</v>
      </c>
      <c r="G366" s="82" t="s">
        <v>52</v>
      </c>
      <c r="H366" s="78" t="str">
        <f t="shared" si="19"/>
        <v>RF</v>
      </c>
      <c r="I366" s="6" t="s">
        <v>1032</v>
      </c>
      <c r="J366" s="78" t="s">
        <v>849</v>
      </c>
      <c r="K366" s="78" t="str">
        <f t="shared" si="20"/>
        <v>KW</v>
      </c>
      <c r="L366" s="6" t="s">
        <v>1033</v>
      </c>
      <c r="M366" s="6"/>
      <c r="N366" s="6" t="s">
        <v>1167</v>
      </c>
      <c r="O366" s="6"/>
    </row>
    <row r="367" spans="1:15" hidden="1" x14ac:dyDescent="0.3">
      <c r="A367" s="117">
        <v>388</v>
      </c>
      <c r="B367" s="75" t="str">
        <f t="shared" si="18"/>
        <v>U10 JK SirensU10 RF Tigers</v>
      </c>
      <c r="C367" s="75" t="s">
        <v>888</v>
      </c>
      <c r="D367" s="30">
        <v>45063</v>
      </c>
      <c r="E367" s="108">
        <v>0.72916666666666663</v>
      </c>
      <c r="F367" s="6" t="s">
        <v>899</v>
      </c>
      <c r="G367" s="82" t="s">
        <v>75</v>
      </c>
      <c r="H367" s="78" t="str">
        <f t="shared" si="19"/>
        <v>JK</v>
      </c>
      <c r="I367" s="6" t="s">
        <v>1020</v>
      </c>
      <c r="J367" s="78" t="s">
        <v>849</v>
      </c>
      <c r="K367" s="78" t="str">
        <f t="shared" si="20"/>
        <v>RF</v>
      </c>
      <c r="L367" s="6" t="s">
        <v>1015</v>
      </c>
      <c r="M367" s="6"/>
      <c r="N367" s="6" t="s">
        <v>1167</v>
      </c>
      <c r="O367" s="6" t="s">
        <v>1134</v>
      </c>
    </row>
    <row r="368" spans="1:15" x14ac:dyDescent="0.3">
      <c r="A368" s="117">
        <v>457</v>
      </c>
      <c r="B368" s="75" t="str">
        <f t="shared" si="18"/>
        <v>U-7 SL PanthersU-7 SL Eagles</v>
      </c>
      <c r="C368" s="75" t="s">
        <v>852</v>
      </c>
      <c r="D368" s="30">
        <v>45038</v>
      </c>
      <c r="E368" s="108">
        <v>0.41666666666666669</v>
      </c>
      <c r="F368" s="6" t="s">
        <v>873</v>
      </c>
      <c r="G368" s="82" t="s">
        <v>107</v>
      </c>
      <c r="H368" s="78" t="str">
        <f t="shared" si="19"/>
        <v>SL</v>
      </c>
      <c r="I368" s="6" t="s">
        <v>999</v>
      </c>
      <c r="J368" s="78" t="s">
        <v>849</v>
      </c>
      <c r="K368" s="78" t="str">
        <f t="shared" si="20"/>
        <v>SL</v>
      </c>
      <c r="L368" s="6" t="s">
        <v>1000</v>
      </c>
      <c r="M368" s="6"/>
      <c r="N368" s="6" t="s">
        <v>1167</v>
      </c>
      <c r="O368" s="6"/>
    </row>
    <row r="369" spans="1:15" x14ac:dyDescent="0.3">
      <c r="A369" s="117">
        <v>458</v>
      </c>
      <c r="B369" s="75" t="str">
        <f t="shared" si="18"/>
        <v>U-7 SL RaptorsU-7 SL Cowboys</v>
      </c>
      <c r="C369" s="75" t="s">
        <v>852</v>
      </c>
      <c r="D369" s="30">
        <v>45038</v>
      </c>
      <c r="E369" s="108">
        <v>0.45833333333333331</v>
      </c>
      <c r="F369" s="6" t="s">
        <v>873</v>
      </c>
      <c r="G369" s="82" t="s">
        <v>107</v>
      </c>
      <c r="H369" s="78" t="str">
        <f t="shared" si="19"/>
        <v>SL</v>
      </c>
      <c r="I369" s="6" t="s">
        <v>1009</v>
      </c>
      <c r="J369" s="78" t="s">
        <v>849</v>
      </c>
      <c r="K369" s="78" t="str">
        <f t="shared" si="20"/>
        <v>SL</v>
      </c>
      <c r="L369" s="6" t="s">
        <v>1011</v>
      </c>
      <c r="M369" s="6"/>
      <c r="N369" s="6" t="s">
        <v>1167</v>
      </c>
      <c r="O369" s="6"/>
    </row>
    <row r="370" spans="1:15" hidden="1" x14ac:dyDescent="0.3">
      <c r="A370" s="117">
        <v>572</v>
      </c>
      <c r="B370" s="75" t="str">
        <f t="shared" si="18"/>
        <v>U-7 JK AdrenalineU-7 WB Thunder</v>
      </c>
      <c r="C370" s="75" t="s">
        <v>852</v>
      </c>
      <c r="D370" s="30">
        <v>45059</v>
      </c>
      <c r="E370" s="108">
        <v>0.375</v>
      </c>
      <c r="F370" s="6" t="s">
        <v>869</v>
      </c>
      <c r="G370" s="82" t="s">
        <v>107</v>
      </c>
      <c r="H370" s="78" t="str">
        <f t="shared" si="19"/>
        <v>JK</v>
      </c>
      <c r="I370" s="6" t="s">
        <v>1065</v>
      </c>
      <c r="J370" s="78" t="s">
        <v>849</v>
      </c>
      <c r="K370" s="78" t="str">
        <f t="shared" si="20"/>
        <v>WB</v>
      </c>
      <c r="L370" s="6" t="s">
        <v>1073</v>
      </c>
      <c r="M370" s="6"/>
      <c r="N370" s="6" t="s">
        <v>1167</v>
      </c>
      <c r="O370" s="6"/>
    </row>
    <row r="371" spans="1:15" hidden="1" x14ac:dyDescent="0.3">
      <c r="A371" s="117">
        <v>9</v>
      </c>
      <c r="B371" s="75" t="str">
        <f t="shared" si="18"/>
        <v>U-8 RF AvengersU-8 ER Leprechauns</v>
      </c>
      <c r="C371" s="75" t="s">
        <v>852</v>
      </c>
      <c r="D371" s="30">
        <v>45038</v>
      </c>
      <c r="E371" s="108">
        <v>0.375</v>
      </c>
      <c r="F371" s="6" t="s">
        <v>893</v>
      </c>
      <c r="G371" s="82" t="s">
        <v>142</v>
      </c>
      <c r="H371" s="78" t="str">
        <f t="shared" si="19"/>
        <v>RF</v>
      </c>
      <c r="I371" s="6" t="s">
        <v>984</v>
      </c>
      <c r="J371" s="78" t="s">
        <v>849</v>
      </c>
      <c r="K371" s="78" t="str">
        <f t="shared" si="20"/>
        <v>ER</v>
      </c>
      <c r="L371" s="6" t="s">
        <v>981</v>
      </c>
      <c r="M371" s="6"/>
      <c r="N371" s="6" t="s">
        <v>1167</v>
      </c>
      <c r="O371" s="6"/>
    </row>
    <row r="372" spans="1:15" hidden="1" x14ac:dyDescent="0.3">
      <c r="A372" s="117">
        <v>114</v>
      </c>
      <c r="B372" s="75" t="str">
        <f t="shared" si="18"/>
        <v>U-8 KW StarsU-8 HT Mustangs</v>
      </c>
      <c r="C372" s="118" t="s">
        <v>852</v>
      </c>
      <c r="D372" s="30">
        <v>45059</v>
      </c>
      <c r="E372" s="108">
        <v>0.41666666666666669</v>
      </c>
      <c r="F372" s="6" t="s">
        <v>881</v>
      </c>
      <c r="G372" s="82" t="s">
        <v>142</v>
      </c>
      <c r="H372" s="78" t="str">
        <f t="shared" si="19"/>
        <v>KW</v>
      </c>
      <c r="I372" s="6" t="s">
        <v>1113</v>
      </c>
      <c r="J372" s="78" t="s">
        <v>849</v>
      </c>
      <c r="K372" s="78" t="str">
        <f t="shared" si="20"/>
        <v>HT</v>
      </c>
      <c r="L372" s="6" t="s">
        <v>1112</v>
      </c>
      <c r="M372" s="6"/>
      <c r="N372" s="6" t="s">
        <v>1167</v>
      </c>
      <c r="O372" s="6"/>
    </row>
    <row r="373" spans="1:15" hidden="1" x14ac:dyDescent="0.3">
      <c r="A373" s="117">
        <v>222</v>
      </c>
      <c r="B373" s="75" t="str">
        <f t="shared" si="18"/>
        <v>U-8 SL BearsU-8 JK Phantoms</v>
      </c>
      <c r="C373" s="118" t="s">
        <v>852</v>
      </c>
      <c r="D373" s="30">
        <v>45059</v>
      </c>
      <c r="E373" s="108">
        <v>0.41666666666666669</v>
      </c>
      <c r="F373" s="6" t="s">
        <v>875</v>
      </c>
      <c r="G373" s="82" t="s">
        <v>142</v>
      </c>
      <c r="H373" s="78" t="str">
        <f t="shared" si="19"/>
        <v>SL</v>
      </c>
      <c r="I373" s="6" t="s">
        <v>1111</v>
      </c>
      <c r="J373" s="78" t="s">
        <v>849</v>
      </c>
      <c r="K373" s="78" t="str">
        <f t="shared" si="20"/>
        <v>JK</v>
      </c>
      <c r="L373" s="6" t="s">
        <v>1103</v>
      </c>
      <c r="M373" s="6"/>
      <c r="N373" s="6" t="s">
        <v>1167</v>
      </c>
      <c r="O373" s="6"/>
    </row>
    <row r="374" spans="1:15" hidden="1" x14ac:dyDescent="0.3">
      <c r="A374" s="117">
        <v>304</v>
      </c>
      <c r="B374" s="75" t="str">
        <f t="shared" si="18"/>
        <v>U-7 KW ThunderU-7 KW Twisters</v>
      </c>
      <c r="C374" s="118" t="s">
        <v>852</v>
      </c>
      <c r="D374" s="30">
        <v>45059</v>
      </c>
      <c r="E374" s="108">
        <v>0.41666666666666669</v>
      </c>
      <c r="F374" s="6" t="s">
        <v>879</v>
      </c>
      <c r="G374" s="82" t="s">
        <v>107</v>
      </c>
      <c r="H374" s="78" t="str">
        <f t="shared" si="19"/>
        <v>KW</v>
      </c>
      <c r="I374" s="6" t="s">
        <v>1072</v>
      </c>
      <c r="J374" s="78" t="s">
        <v>849</v>
      </c>
      <c r="K374" s="78" t="str">
        <f t="shared" si="20"/>
        <v>KW</v>
      </c>
      <c r="L374" s="6" t="s">
        <v>1066</v>
      </c>
      <c r="M374" s="6"/>
      <c r="N374" s="6" t="s">
        <v>1167</v>
      </c>
      <c r="O374" s="6"/>
    </row>
    <row r="375" spans="1:15" x14ac:dyDescent="0.3">
      <c r="A375" s="117">
        <v>473</v>
      </c>
      <c r="B375" s="75" t="str">
        <f t="shared" si="18"/>
        <v>U-7 WB ThunderU-7 SL Scorpions</v>
      </c>
      <c r="C375" s="118" t="s">
        <v>852</v>
      </c>
      <c r="D375" s="30">
        <v>45045</v>
      </c>
      <c r="E375" s="108">
        <v>0.41666666666666669</v>
      </c>
      <c r="F375" s="6" t="s">
        <v>872</v>
      </c>
      <c r="G375" s="82" t="s">
        <v>107</v>
      </c>
      <c r="H375" s="78" t="str">
        <f t="shared" si="19"/>
        <v>WB</v>
      </c>
      <c r="I375" s="6" t="s">
        <v>1073</v>
      </c>
      <c r="J375" s="78" t="s">
        <v>849</v>
      </c>
      <c r="K375" s="78" t="str">
        <f t="shared" si="20"/>
        <v>SL</v>
      </c>
      <c r="L375" s="6" t="s">
        <v>1067</v>
      </c>
      <c r="M375" s="6"/>
      <c r="N375" s="6" t="s">
        <v>1167</v>
      </c>
      <c r="O375" s="82" t="s">
        <v>932</v>
      </c>
    </row>
    <row r="376" spans="1:15" x14ac:dyDescent="0.3">
      <c r="A376" s="117">
        <v>474</v>
      </c>
      <c r="B376" s="75" t="str">
        <f t="shared" si="18"/>
        <v>U-7 SL PanthersU-7 SL Sharks</v>
      </c>
      <c r="C376" s="118" t="s">
        <v>852</v>
      </c>
      <c r="D376" s="30">
        <v>45045</v>
      </c>
      <c r="E376" s="108">
        <v>0.45833333333333331</v>
      </c>
      <c r="F376" s="6" t="s">
        <v>872</v>
      </c>
      <c r="G376" s="82" t="s">
        <v>107</v>
      </c>
      <c r="H376" s="78" t="str">
        <f t="shared" si="19"/>
        <v>SL</v>
      </c>
      <c r="I376" s="6" t="s">
        <v>999</v>
      </c>
      <c r="J376" s="78" t="s">
        <v>849</v>
      </c>
      <c r="K376" s="78" t="str">
        <f t="shared" si="20"/>
        <v>SL</v>
      </c>
      <c r="L376" s="6" t="s">
        <v>1003</v>
      </c>
      <c r="M376" s="6"/>
      <c r="N376" s="6" t="s">
        <v>1167</v>
      </c>
      <c r="O376" s="6" t="s">
        <v>1122</v>
      </c>
    </row>
    <row r="377" spans="1:15" hidden="1" x14ac:dyDescent="0.3">
      <c r="A377" s="117">
        <v>573</v>
      </c>
      <c r="B377" s="75" t="str">
        <f t="shared" si="18"/>
        <v>U-8 WB FireU-8 WB Sharks</v>
      </c>
      <c r="C377" s="118" t="s">
        <v>852</v>
      </c>
      <c r="D377" s="30">
        <v>45059</v>
      </c>
      <c r="E377" s="108">
        <v>0.41666666666666669</v>
      </c>
      <c r="F377" s="6" t="s">
        <v>869</v>
      </c>
      <c r="G377" s="82" t="s">
        <v>142</v>
      </c>
      <c r="H377" s="78" t="str">
        <f t="shared" si="19"/>
        <v>WB</v>
      </c>
      <c r="I377" s="6" t="s">
        <v>1105</v>
      </c>
      <c r="J377" s="78" t="s">
        <v>849</v>
      </c>
      <c r="K377" s="78" t="str">
        <f t="shared" si="20"/>
        <v>WB</v>
      </c>
      <c r="L377" s="6" t="s">
        <v>1114</v>
      </c>
      <c r="M377" s="6"/>
      <c r="N377" s="6" t="s">
        <v>1167</v>
      </c>
      <c r="O377" s="6"/>
    </row>
    <row r="378" spans="1:15" hidden="1" x14ac:dyDescent="0.3">
      <c r="A378" s="117">
        <v>112</v>
      </c>
      <c r="B378" s="75" t="str">
        <f t="shared" si="18"/>
        <v>U-9 KW BarracudasU-9 HT Lions</v>
      </c>
      <c r="C378" s="118" t="s">
        <v>852</v>
      </c>
      <c r="D378" s="30">
        <v>45059</v>
      </c>
      <c r="E378" s="108">
        <v>0.4375</v>
      </c>
      <c r="F378" s="6" t="s">
        <v>856</v>
      </c>
      <c r="G378" s="82" t="s">
        <v>19</v>
      </c>
      <c r="H378" s="78" t="str">
        <f t="shared" si="19"/>
        <v>KW</v>
      </c>
      <c r="I378" s="6" t="s">
        <v>1090</v>
      </c>
      <c r="J378" s="78" t="s">
        <v>849</v>
      </c>
      <c r="K378" s="78" t="str">
        <f t="shared" si="20"/>
        <v>HT</v>
      </c>
      <c r="L378" s="29" t="s">
        <v>1089</v>
      </c>
      <c r="M378" s="6"/>
      <c r="N378" s="6" t="s">
        <v>1167</v>
      </c>
      <c r="O378" s="6"/>
    </row>
    <row r="379" spans="1:15" hidden="1" x14ac:dyDescent="0.3">
      <c r="A379" s="117">
        <v>162</v>
      </c>
      <c r="B379" s="75" t="str">
        <f t="shared" si="18"/>
        <v>U12 SL VipersU12 HU Cyclones</v>
      </c>
      <c r="C379" s="118" t="s">
        <v>852</v>
      </c>
      <c r="D379" s="30">
        <v>45059</v>
      </c>
      <c r="E379" s="108">
        <v>0.4375</v>
      </c>
      <c r="F379" s="6" t="s">
        <v>882</v>
      </c>
      <c r="G379" s="82" t="s">
        <v>52</v>
      </c>
      <c r="H379" s="78" t="str">
        <f t="shared" si="19"/>
        <v>SL</v>
      </c>
      <c r="I379" s="6" t="s">
        <v>1049</v>
      </c>
      <c r="J379" s="78" t="s">
        <v>849</v>
      </c>
      <c r="K379" s="78" t="str">
        <f t="shared" si="20"/>
        <v>HU</v>
      </c>
      <c r="L379" s="6" t="s">
        <v>1042</v>
      </c>
      <c r="M379" s="6"/>
      <c r="N379" s="6" t="s">
        <v>1167</v>
      </c>
      <c r="O379" s="6"/>
    </row>
    <row r="380" spans="1:15" hidden="1" x14ac:dyDescent="0.3">
      <c r="A380" s="117">
        <v>234</v>
      </c>
      <c r="B380" s="75" t="str">
        <f t="shared" si="18"/>
        <v>U14 EW Random Lake U14GU14 JK Valkyries 2</v>
      </c>
      <c r="C380" s="118" t="s">
        <v>852</v>
      </c>
      <c r="D380" s="30">
        <v>45066</v>
      </c>
      <c r="E380" s="108">
        <v>0.4375</v>
      </c>
      <c r="F380" s="6" t="s">
        <v>891</v>
      </c>
      <c r="G380" s="82" t="s">
        <v>46</v>
      </c>
      <c r="H380" s="78" t="str">
        <f t="shared" si="19"/>
        <v>EW</v>
      </c>
      <c r="I380" s="6" t="s">
        <v>960</v>
      </c>
      <c r="J380" s="78" t="s">
        <v>849</v>
      </c>
      <c r="K380" s="78" t="str">
        <f t="shared" si="20"/>
        <v>JK</v>
      </c>
      <c r="L380" s="82" t="s">
        <v>965</v>
      </c>
      <c r="M380" s="82"/>
      <c r="N380" s="6" t="s">
        <v>1167</v>
      </c>
      <c r="O380" s="82" t="s">
        <v>1137</v>
      </c>
    </row>
    <row r="381" spans="1:15" x14ac:dyDescent="0.3">
      <c r="A381" s="117">
        <v>476</v>
      </c>
      <c r="B381" s="75" t="str">
        <f t="shared" si="18"/>
        <v>U-7 HT StrykersU-7 SL Flames</v>
      </c>
      <c r="C381" s="75" t="s">
        <v>852</v>
      </c>
      <c r="D381" s="30">
        <v>45045</v>
      </c>
      <c r="E381" s="108">
        <v>0.54166666666666663</v>
      </c>
      <c r="F381" s="6" t="s">
        <v>873</v>
      </c>
      <c r="G381" s="82" t="s">
        <v>107</v>
      </c>
      <c r="H381" s="78" t="str">
        <f t="shared" si="19"/>
        <v>HT</v>
      </c>
      <c r="I381" s="6" t="s">
        <v>1069</v>
      </c>
      <c r="J381" s="78" t="s">
        <v>849</v>
      </c>
      <c r="K381" s="78" t="str">
        <f t="shared" si="20"/>
        <v>SL</v>
      </c>
      <c r="L381" s="6" t="s">
        <v>1068</v>
      </c>
      <c r="M381" s="6"/>
      <c r="N381" s="6" t="s">
        <v>1167</v>
      </c>
      <c r="O381" s="6"/>
    </row>
    <row r="382" spans="1:15" hidden="1" x14ac:dyDescent="0.3">
      <c r="A382" s="117">
        <v>309</v>
      </c>
      <c r="B382" s="75" t="str">
        <f t="shared" si="18"/>
        <v>U12 ER Lucky CharmsU12 KW Predators</v>
      </c>
      <c r="C382" s="118" t="s">
        <v>852</v>
      </c>
      <c r="D382" s="30">
        <v>45059</v>
      </c>
      <c r="E382" s="108">
        <v>0.4375</v>
      </c>
      <c r="F382" s="6" t="s">
        <v>858</v>
      </c>
      <c r="G382" s="82" t="s">
        <v>52</v>
      </c>
      <c r="H382" s="78" t="str">
        <f t="shared" si="19"/>
        <v>ER</v>
      </c>
      <c r="I382" s="6" t="s">
        <v>1040</v>
      </c>
      <c r="J382" s="78" t="s">
        <v>849</v>
      </c>
      <c r="K382" s="78" t="str">
        <f t="shared" si="20"/>
        <v>KW</v>
      </c>
      <c r="L382" s="6" t="s">
        <v>1047</v>
      </c>
      <c r="M382" s="6" t="s">
        <v>1188</v>
      </c>
      <c r="N382" s="6" t="s">
        <v>1167</v>
      </c>
      <c r="O382" s="6"/>
    </row>
    <row r="383" spans="1:15" hidden="1" x14ac:dyDescent="0.3">
      <c r="A383" s="117">
        <v>311</v>
      </c>
      <c r="B383" s="75" t="str">
        <f t="shared" si="18"/>
        <v>U14 HT SpursU14 KW Panthers</v>
      </c>
      <c r="C383" s="118" t="s">
        <v>852</v>
      </c>
      <c r="D383" s="30">
        <v>45059</v>
      </c>
      <c r="E383" s="108">
        <v>0.4375</v>
      </c>
      <c r="F383" s="6" t="s">
        <v>860</v>
      </c>
      <c r="G383" s="82" t="s">
        <v>12</v>
      </c>
      <c r="H383" s="78" t="str">
        <f t="shared" si="19"/>
        <v>HT</v>
      </c>
      <c r="I383" s="82" t="s">
        <v>947</v>
      </c>
      <c r="J383" s="78" t="s">
        <v>849</v>
      </c>
      <c r="K383" s="78" t="str">
        <f t="shared" si="20"/>
        <v>KW</v>
      </c>
      <c r="L383" s="82" t="s">
        <v>949</v>
      </c>
      <c r="M383" s="82"/>
      <c r="N383" s="6" t="s">
        <v>1167</v>
      </c>
      <c r="O383" s="82"/>
    </row>
    <row r="384" spans="1:15" x14ac:dyDescent="0.3">
      <c r="A384" s="117">
        <v>490</v>
      </c>
      <c r="B384" s="75" t="str">
        <f t="shared" si="18"/>
        <v>U-7 ER CloversU-7 SL Piranhas</v>
      </c>
      <c r="C384" s="118" t="s">
        <v>852</v>
      </c>
      <c r="D384" s="30">
        <v>45052</v>
      </c>
      <c r="E384" s="108">
        <v>0.41666666666666669</v>
      </c>
      <c r="F384" s="6" t="s">
        <v>872</v>
      </c>
      <c r="G384" s="82" t="s">
        <v>107</v>
      </c>
      <c r="H384" s="78" t="str">
        <f t="shared" si="19"/>
        <v>ER</v>
      </c>
      <c r="I384" s="6" t="s">
        <v>1076</v>
      </c>
      <c r="J384" s="78" t="s">
        <v>849</v>
      </c>
      <c r="K384" s="78" t="str">
        <f t="shared" si="20"/>
        <v>SL</v>
      </c>
      <c r="L384" s="6" t="s">
        <v>1083</v>
      </c>
      <c r="M384" s="6"/>
      <c r="N384" s="6" t="s">
        <v>1167</v>
      </c>
      <c r="O384" s="6"/>
    </row>
    <row r="385" spans="1:15" hidden="1" x14ac:dyDescent="0.3">
      <c r="A385" s="117">
        <v>115</v>
      </c>
      <c r="B385" s="75" t="str">
        <f t="shared" si="18"/>
        <v>U-7 KW CyclonesU-7 HT Strykers</v>
      </c>
      <c r="C385" s="118" t="s">
        <v>852</v>
      </c>
      <c r="D385" s="30">
        <v>45059</v>
      </c>
      <c r="E385" s="108">
        <v>0.45833333333333331</v>
      </c>
      <c r="F385" s="6" t="s">
        <v>881</v>
      </c>
      <c r="G385" s="82" t="s">
        <v>107</v>
      </c>
      <c r="H385" s="78" t="str">
        <f t="shared" si="19"/>
        <v>KW</v>
      </c>
      <c r="I385" s="6" t="s">
        <v>1070</v>
      </c>
      <c r="J385" s="78" t="s">
        <v>849</v>
      </c>
      <c r="K385" s="78" t="str">
        <f t="shared" si="20"/>
        <v>HT</v>
      </c>
      <c r="L385" s="6" t="s">
        <v>1069</v>
      </c>
      <c r="M385" s="6"/>
      <c r="N385" s="6" t="s">
        <v>1167</v>
      </c>
      <c r="O385" s="6"/>
    </row>
    <row r="386" spans="1:15" hidden="1" x14ac:dyDescent="0.3">
      <c r="A386" s="117">
        <v>223</v>
      </c>
      <c r="B386" s="75" t="str">
        <f t="shared" si="18"/>
        <v>U-7 WB StormU-7 JK Avengers</v>
      </c>
      <c r="C386" s="118" t="s">
        <v>852</v>
      </c>
      <c r="D386" s="30">
        <v>45059</v>
      </c>
      <c r="E386" s="108">
        <v>0.45833333333333331</v>
      </c>
      <c r="F386" s="6" t="s">
        <v>875</v>
      </c>
      <c r="G386" s="82" t="s">
        <v>107</v>
      </c>
      <c r="H386" s="78" t="str">
        <f t="shared" si="19"/>
        <v>WB</v>
      </c>
      <c r="I386" s="6" t="s">
        <v>1078</v>
      </c>
      <c r="J386" s="78" t="s">
        <v>849</v>
      </c>
      <c r="K386" s="78" t="str">
        <f t="shared" si="20"/>
        <v>JK</v>
      </c>
      <c r="L386" s="6" t="s">
        <v>1081</v>
      </c>
      <c r="M386" s="6"/>
      <c r="N386" s="6" t="s">
        <v>1167</v>
      </c>
      <c r="O386" s="6"/>
    </row>
    <row r="387" spans="1:15" hidden="1" x14ac:dyDescent="0.3">
      <c r="A387" s="117">
        <v>578</v>
      </c>
      <c r="B387" s="75" t="str">
        <f t="shared" si="18"/>
        <v>U12 EW Kiel U12aU12 BR Brownsville U12</v>
      </c>
      <c r="C387" s="118" t="s">
        <v>852</v>
      </c>
      <c r="D387" s="30">
        <v>45059</v>
      </c>
      <c r="E387" s="108">
        <v>0.45833333333333331</v>
      </c>
      <c r="F387" s="6" t="s">
        <v>1192</v>
      </c>
      <c r="G387" s="82" t="s">
        <v>52</v>
      </c>
      <c r="H387" s="78" t="str">
        <f t="shared" si="19"/>
        <v>EW</v>
      </c>
      <c r="I387" s="6" t="s">
        <v>1030</v>
      </c>
      <c r="J387" s="78" t="s">
        <v>849</v>
      </c>
      <c r="K387" s="78" t="str">
        <f t="shared" si="20"/>
        <v>BR</v>
      </c>
      <c r="L387" s="6" t="s">
        <v>1038</v>
      </c>
      <c r="M387" s="6"/>
      <c r="N387" s="6" t="s">
        <v>1167</v>
      </c>
      <c r="O387" s="6"/>
    </row>
    <row r="388" spans="1:15" x14ac:dyDescent="0.3">
      <c r="A388" s="117">
        <v>491</v>
      </c>
      <c r="B388" s="75" t="str">
        <f t="shared" si="18"/>
        <v>U-7 ER EmeraldsU-7 SL Foxes</v>
      </c>
      <c r="C388" s="118" t="s">
        <v>852</v>
      </c>
      <c r="D388" s="30">
        <v>45052</v>
      </c>
      <c r="E388" s="108">
        <v>0.45833333333333331</v>
      </c>
      <c r="F388" s="6" t="s">
        <v>872</v>
      </c>
      <c r="G388" s="82" t="s">
        <v>107</v>
      </c>
      <c r="H388" s="78" t="str">
        <f t="shared" si="19"/>
        <v>ER</v>
      </c>
      <c r="I388" s="6" t="s">
        <v>1077</v>
      </c>
      <c r="J388" s="78" t="s">
        <v>849</v>
      </c>
      <c r="K388" s="78" t="str">
        <f t="shared" si="20"/>
        <v>SL</v>
      </c>
      <c r="L388" s="6" t="s">
        <v>1079</v>
      </c>
      <c r="M388" s="6"/>
      <c r="N388" s="6" t="s">
        <v>1167</v>
      </c>
      <c r="O388" s="6"/>
    </row>
    <row r="389" spans="1:15" x14ac:dyDescent="0.3">
      <c r="A389" s="117">
        <v>497</v>
      </c>
      <c r="B389" s="75" t="str">
        <f t="shared" si="18"/>
        <v>U-7 HT HurricanesU-7 SL Eagles</v>
      </c>
      <c r="C389" s="118" t="s">
        <v>888</v>
      </c>
      <c r="D389" s="30">
        <v>45056</v>
      </c>
      <c r="E389" s="108">
        <v>0.75</v>
      </c>
      <c r="F389" s="6" t="s">
        <v>872</v>
      </c>
      <c r="G389" s="82" t="s">
        <v>107</v>
      </c>
      <c r="H389" s="78" t="str">
        <f t="shared" si="19"/>
        <v>HT</v>
      </c>
      <c r="I389" s="6" t="s">
        <v>997</v>
      </c>
      <c r="J389" s="78" t="s">
        <v>849</v>
      </c>
      <c r="K389" s="78" t="str">
        <f t="shared" si="20"/>
        <v>SL</v>
      </c>
      <c r="L389" s="6" t="s">
        <v>1000</v>
      </c>
      <c r="M389" s="6"/>
      <c r="N389" s="6" t="s">
        <v>1167</v>
      </c>
      <c r="O389" s="6" t="s">
        <v>1057</v>
      </c>
    </row>
    <row r="390" spans="1:15" hidden="1" x14ac:dyDescent="0.3">
      <c r="A390" s="117">
        <v>116</v>
      </c>
      <c r="B390" s="75" t="str">
        <f t="shared" si="18"/>
        <v>U-7 ER EmeraldsU-7 HT Falcons</v>
      </c>
      <c r="C390" s="118" t="s">
        <v>852</v>
      </c>
      <c r="D390" s="30">
        <v>45059</v>
      </c>
      <c r="E390" s="108">
        <v>0.5</v>
      </c>
      <c r="F390" s="6" t="s">
        <v>881</v>
      </c>
      <c r="G390" s="82" t="s">
        <v>107</v>
      </c>
      <c r="H390" s="78" t="str">
        <f t="shared" si="19"/>
        <v>ER</v>
      </c>
      <c r="I390" s="6" t="s">
        <v>1077</v>
      </c>
      <c r="J390" s="78" t="s">
        <v>849</v>
      </c>
      <c r="K390" s="78" t="str">
        <f t="shared" si="20"/>
        <v>HT</v>
      </c>
      <c r="L390" s="6" t="s">
        <v>1074</v>
      </c>
      <c r="M390" s="6"/>
      <c r="N390" s="6" t="s">
        <v>1167</v>
      </c>
      <c r="O390" s="6"/>
    </row>
    <row r="391" spans="1:15" hidden="1" x14ac:dyDescent="0.3">
      <c r="A391" s="117">
        <v>224</v>
      </c>
      <c r="B391" s="75" t="str">
        <f t="shared" si="18"/>
        <v>U-9 SL JamU-9 JK Eliminators</v>
      </c>
      <c r="C391" s="118" t="s">
        <v>852</v>
      </c>
      <c r="D391" s="30">
        <v>45059</v>
      </c>
      <c r="E391" s="108">
        <v>0.5</v>
      </c>
      <c r="F391" s="6" t="s">
        <v>886</v>
      </c>
      <c r="G391" s="82" t="s">
        <v>19</v>
      </c>
      <c r="H391" s="78" t="str">
        <f t="shared" si="19"/>
        <v>SL</v>
      </c>
      <c r="I391" s="6" t="s">
        <v>1087</v>
      </c>
      <c r="J391" s="78" t="s">
        <v>849</v>
      </c>
      <c r="K391" s="78" t="str">
        <f t="shared" si="20"/>
        <v>JK</v>
      </c>
      <c r="L391" s="6" t="s">
        <v>1084</v>
      </c>
      <c r="M391" s="6"/>
      <c r="N391" s="6" t="s">
        <v>1167</v>
      </c>
      <c r="O391" s="6"/>
    </row>
    <row r="392" spans="1:15" hidden="1" x14ac:dyDescent="0.3">
      <c r="A392" s="117">
        <v>225</v>
      </c>
      <c r="B392" s="75" t="str">
        <f t="shared" si="18"/>
        <v>U14 HU RenegadesU14 JK Lynx</v>
      </c>
      <c r="C392" s="118" t="s">
        <v>852</v>
      </c>
      <c r="D392" s="30">
        <v>45059</v>
      </c>
      <c r="E392" s="108">
        <v>0.5</v>
      </c>
      <c r="F392" s="6" t="s">
        <v>891</v>
      </c>
      <c r="G392" s="82" t="s">
        <v>12</v>
      </c>
      <c r="H392" s="78" t="str">
        <f t="shared" si="19"/>
        <v>HU</v>
      </c>
      <c r="I392" s="82" t="s">
        <v>939</v>
      </c>
      <c r="J392" s="78" t="s">
        <v>849</v>
      </c>
      <c r="K392" s="78" t="str">
        <f t="shared" si="20"/>
        <v>JK</v>
      </c>
      <c r="L392" s="82" t="s">
        <v>948</v>
      </c>
      <c r="M392" s="82"/>
      <c r="N392" s="6" t="s">
        <v>1167</v>
      </c>
      <c r="O392" s="82" t="s">
        <v>956</v>
      </c>
    </row>
    <row r="393" spans="1:15" hidden="1" x14ac:dyDescent="0.3">
      <c r="A393" s="117">
        <v>389</v>
      </c>
      <c r="B393" s="75" t="str">
        <f t="shared" si="18"/>
        <v>U10 WA WSC EdgeU10 RF Comets</v>
      </c>
      <c r="C393" s="118" t="s">
        <v>888</v>
      </c>
      <c r="D393" s="30">
        <v>45063</v>
      </c>
      <c r="E393" s="108">
        <v>0.72916666666666663</v>
      </c>
      <c r="F393" s="6" t="s">
        <v>867</v>
      </c>
      <c r="G393" s="82" t="s">
        <v>75</v>
      </c>
      <c r="H393" s="78" t="str">
        <f t="shared" si="19"/>
        <v>WA</v>
      </c>
      <c r="I393" s="6" t="s">
        <v>1165</v>
      </c>
      <c r="J393" s="78" t="s">
        <v>849</v>
      </c>
      <c r="K393" s="78" t="str">
        <f t="shared" si="20"/>
        <v>RF</v>
      </c>
      <c r="L393" s="6" t="s">
        <v>1027</v>
      </c>
      <c r="M393" s="6"/>
      <c r="N393" s="6" t="s">
        <v>1167</v>
      </c>
      <c r="O393" s="6" t="s">
        <v>1134</v>
      </c>
    </row>
    <row r="394" spans="1:15" hidden="1" x14ac:dyDescent="0.3">
      <c r="A394" s="117">
        <v>310</v>
      </c>
      <c r="B394" s="75" t="str">
        <f t="shared" si="18"/>
        <v>U12 HU AvengersU12 KW Rebels</v>
      </c>
      <c r="C394" s="118" t="s">
        <v>852</v>
      </c>
      <c r="D394" s="30">
        <v>45059</v>
      </c>
      <c r="E394" s="108">
        <v>0.5</v>
      </c>
      <c r="F394" s="6" t="s">
        <v>858</v>
      </c>
      <c r="G394" s="82" t="s">
        <v>63</v>
      </c>
      <c r="H394" s="78" t="str">
        <f t="shared" si="19"/>
        <v>HU</v>
      </c>
      <c r="I394" s="82" t="s">
        <v>928</v>
      </c>
      <c r="J394" s="78" t="s">
        <v>849</v>
      </c>
      <c r="K394" s="78" t="str">
        <f t="shared" si="20"/>
        <v>KW</v>
      </c>
      <c r="L394" s="82" t="s">
        <v>922</v>
      </c>
      <c r="M394" s="82"/>
      <c r="N394" s="6" t="s">
        <v>1167</v>
      </c>
      <c r="O394" s="82" t="s">
        <v>855</v>
      </c>
    </row>
    <row r="395" spans="1:15" hidden="1" x14ac:dyDescent="0.3">
      <c r="A395" s="117">
        <v>312</v>
      </c>
      <c r="B395" s="75" t="str">
        <f t="shared" si="18"/>
        <v>U14 EW Waubedonia U14U14 KW Comets</v>
      </c>
      <c r="C395" s="118" t="s">
        <v>852</v>
      </c>
      <c r="D395" s="30">
        <v>45059</v>
      </c>
      <c r="E395" s="108">
        <v>0.5</v>
      </c>
      <c r="F395" s="125" t="s">
        <v>860</v>
      </c>
      <c r="G395" s="82" t="s">
        <v>12</v>
      </c>
      <c r="H395" s="78" t="str">
        <f t="shared" si="19"/>
        <v>EW</v>
      </c>
      <c r="I395" s="82" t="s">
        <v>938</v>
      </c>
      <c r="J395" s="78" t="s">
        <v>849</v>
      </c>
      <c r="K395" s="78" t="str">
        <f t="shared" si="20"/>
        <v>KW</v>
      </c>
      <c r="L395" s="82" t="s">
        <v>941</v>
      </c>
      <c r="M395" s="82"/>
      <c r="N395" s="6" t="s">
        <v>1167</v>
      </c>
      <c r="O395" s="82" t="s">
        <v>934</v>
      </c>
    </row>
    <row r="396" spans="1:15" hidden="1" x14ac:dyDescent="0.3">
      <c r="A396" s="117">
        <v>275</v>
      </c>
      <c r="B396" s="75" t="str">
        <f t="shared" si="18"/>
        <v>U14 JK Valkyries 2U14 KW Fire</v>
      </c>
      <c r="C396" s="118" t="s">
        <v>852</v>
      </c>
      <c r="D396" s="30">
        <v>45038</v>
      </c>
      <c r="E396" s="108">
        <v>0.5</v>
      </c>
      <c r="F396" s="6" t="s">
        <v>860</v>
      </c>
      <c r="G396" s="82" t="s">
        <v>46</v>
      </c>
      <c r="H396" s="78" t="str">
        <f t="shared" si="19"/>
        <v>JK</v>
      </c>
      <c r="I396" s="6" t="s">
        <v>965</v>
      </c>
      <c r="J396" s="78" t="s">
        <v>849</v>
      </c>
      <c r="K396" s="78" t="str">
        <f t="shared" si="20"/>
        <v>KW</v>
      </c>
      <c r="L396" s="82" t="s">
        <v>966</v>
      </c>
      <c r="M396" s="82"/>
      <c r="N396" s="6" t="s">
        <v>1167</v>
      </c>
      <c r="O396" s="82" t="s">
        <v>1137</v>
      </c>
    </row>
    <row r="397" spans="1:15" hidden="1" x14ac:dyDescent="0.3">
      <c r="A397" s="117">
        <v>404</v>
      </c>
      <c r="B397" s="75" t="str">
        <f t="shared" si="18"/>
        <v>U10 SL TwistU10 RF Tigers</v>
      </c>
      <c r="C397" s="118" t="s">
        <v>852</v>
      </c>
      <c r="D397" s="30">
        <v>45066</v>
      </c>
      <c r="E397" s="108">
        <v>0.375</v>
      </c>
      <c r="F397" s="6" t="s">
        <v>895</v>
      </c>
      <c r="G397" s="82" t="s">
        <v>75</v>
      </c>
      <c r="H397" s="78" t="str">
        <f t="shared" si="19"/>
        <v>SL</v>
      </c>
      <c r="I397" s="6" t="s">
        <v>1013</v>
      </c>
      <c r="J397" s="78" t="s">
        <v>849</v>
      </c>
      <c r="K397" s="78" t="str">
        <f t="shared" si="20"/>
        <v>RF</v>
      </c>
      <c r="L397" s="6" t="s">
        <v>1015</v>
      </c>
      <c r="M397" s="6"/>
      <c r="N397" s="6" t="s">
        <v>1167</v>
      </c>
      <c r="O397" s="6"/>
    </row>
    <row r="398" spans="1:15" x14ac:dyDescent="0.3">
      <c r="A398" s="117">
        <v>503</v>
      </c>
      <c r="B398" s="75" t="str">
        <f t="shared" si="18"/>
        <v>U-7 JK RattlesnakesU-7 SL Cowboys</v>
      </c>
      <c r="C398" s="118" t="s">
        <v>852</v>
      </c>
      <c r="D398" s="30">
        <v>45059</v>
      </c>
      <c r="E398" s="108">
        <v>0.375</v>
      </c>
      <c r="F398" s="6" t="s">
        <v>872</v>
      </c>
      <c r="G398" s="82" t="s">
        <v>107</v>
      </c>
      <c r="H398" s="78" t="str">
        <f t="shared" si="19"/>
        <v>JK</v>
      </c>
      <c r="I398" s="6" t="s">
        <v>1012</v>
      </c>
      <c r="J398" s="78" t="s">
        <v>849</v>
      </c>
      <c r="K398" s="78" t="str">
        <f t="shared" si="20"/>
        <v>SL</v>
      </c>
      <c r="L398" s="6" t="s">
        <v>1011</v>
      </c>
      <c r="M398" s="6"/>
      <c r="N398" s="6" t="s">
        <v>1167</v>
      </c>
      <c r="O398" s="6"/>
    </row>
    <row r="399" spans="1:15" x14ac:dyDescent="0.3">
      <c r="A399" s="117">
        <v>509</v>
      </c>
      <c r="B399" s="75" t="str">
        <f t="shared" si="18"/>
        <v>U-7 HT OriolesU-7 SL Foxes</v>
      </c>
      <c r="C399" s="118" t="s">
        <v>852</v>
      </c>
      <c r="D399" s="30">
        <v>45059</v>
      </c>
      <c r="E399" s="108">
        <v>0.375</v>
      </c>
      <c r="F399" s="6" t="s">
        <v>873</v>
      </c>
      <c r="G399" s="82" t="s">
        <v>107</v>
      </c>
      <c r="H399" s="78" t="str">
        <f t="shared" si="19"/>
        <v>HT</v>
      </c>
      <c r="I399" s="6" t="s">
        <v>1080</v>
      </c>
      <c r="J399" s="78" t="s">
        <v>849</v>
      </c>
      <c r="K399" s="78" t="str">
        <f t="shared" si="20"/>
        <v>SL</v>
      </c>
      <c r="L399" s="6" t="s">
        <v>1079</v>
      </c>
      <c r="M399" s="6"/>
      <c r="N399" s="6" t="s">
        <v>1167</v>
      </c>
      <c r="O399" s="6"/>
    </row>
    <row r="400" spans="1:15" x14ac:dyDescent="0.3">
      <c r="A400" s="117">
        <v>511</v>
      </c>
      <c r="B400" s="75" t="str">
        <f t="shared" si="18"/>
        <v>U-7 HU VipersU-7 SL Piranhas</v>
      </c>
      <c r="C400" s="118" t="s">
        <v>852</v>
      </c>
      <c r="D400" s="30">
        <v>45059</v>
      </c>
      <c r="E400" s="108">
        <v>0.45833333333333331</v>
      </c>
      <c r="F400" s="6" t="s">
        <v>873</v>
      </c>
      <c r="G400" s="82" t="s">
        <v>107</v>
      </c>
      <c r="H400" s="78" t="str">
        <f t="shared" si="19"/>
        <v>HU</v>
      </c>
      <c r="I400" s="6" t="s">
        <v>1075</v>
      </c>
      <c r="J400" s="78" t="s">
        <v>849</v>
      </c>
      <c r="K400" s="78" t="str">
        <f t="shared" si="20"/>
        <v>SL</v>
      </c>
      <c r="L400" s="6" t="s">
        <v>1083</v>
      </c>
      <c r="M400" s="6"/>
      <c r="N400" s="6" t="s">
        <v>1167</v>
      </c>
      <c r="O400" s="6"/>
    </row>
    <row r="401" spans="1:15" x14ac:dyDescent="0.3">
      <c r="A401" s="117">
        <v>506</v>
      </c>
      <c r="B401" s="75" t="str">
        <f t="shared" ref="B401:B464" si="21">I401&amp;L401</f>
        <v>U-7 JU RageU-7 SL Sharks</v>
      </c>
      <c r="C401" s="118" t="s">
        <v>852</v>
      </c>
      <c r="D401" s="30">
        <v>45059</v>
      </c>
      <c r="E401" s="108">
        <v>0.5</v>
      </c>
      <c r="F401" s="6" t="s">
        <v>872</v>
      </c>
      <c r="G401" s="82" t="s">
        <v>107</v>
      </c>
      <c r="H401" s="78" t="str">
        <f t="shared" ref="H401:H464" si="22">MID(I401,5,2)</f>
        <v>JU</v>
      </c>
      <c r="I401" s="6" t="s">
        <v>1002</v>
      </c>
      <c r="J401" s="78" t="s">
        <v>849</v>
      </c>
      <c r="K401" s="78" t="str">
        <f t="shared" ref="K401:K464" si="23">MID(L401,5,2)</f>
        <v>SL</v>
      </c>
      <c r="L401" s="6" t="s">
        <v>1003</v>
      </c>
      <c r="M401" s="6"/>
      <c r="N401" s="6" t="s">
        <v>1167</v>
      </c>
      <c r="O401" s="6" t="s">
        <v>1053</v>
      </c>
    </row>
    <row r="402" spans="1:15" hidden="1" x14ac:dyDescent="0.3">
      <c r="A402" s="117">
        <v>226</v>
      </c>
      <c r="B402" s="75" t="str">
        <f t="shared" si="21"/>
        <v>U14 ER WolfhoundsU14 JK Wolves</v>
      </c>
      <c r="C402" s="118" t="s">
        <v>852</v>
      </c>
      <c r="D402" s="30">
        <v>45059</v>
      </c>
      <c r="E402" s="108">
        <v>0.5625</v>
      </c>
      <c r="F402" s="6" t="s">
        <v>891</v>
      </c>
      <c r="G402" s="82" t="s">
        <v>12</v>
      </c>
      <c r="H402" s="78" t="str">
        <f t="shared" si="22"/>
        <v>ER</v>
      </c>
      <c r="I402" s="82" t="s">
        <v>946</v>
      </c>
      <c r="J402" s="78" t="s">
        <v>849</v>
      </c>
      <c r="K402" s="78" t="str">
        <f t="shared" si="23"/>
        <v>JK</v>
      </c>
      <c r="L402" s="82" t="s">
        <v>940</v>
      </c>
      <c r="M402" s="82"/>
      <c r="N402" s="6" t="s">
        <v>1167</v>
      </c>
      <c r="O402" s="82" t="s">
        <v>1184</v>
      </c>
    </row>
    <row r="403" spans="1:15" x14ac:dyDescent="0.3">
      <c r="A403" s="117">
        <v>507</v>
      </c>
      <c r="B403" s="75" t="str">
        <f t="shared" si="21"/>
        <v>U-7 RF GladiatorsU-7 SL Panthers</v>
      </c>
      <c r="C403" s="118" t="s">
        <v>852</v>
      </c>
      <c r="D403" s="30">
        <v>45059</v>
      </c>
      <c r="E403" s="108">
        <v>0.54166666666666663</v>
      </c>
      <c r="F403" s="6" t="s">
        <v>872</v>
      </c>
      <c r="G403" s="82" t="s">
        <v>107</v>
      </c>
      <c r="H403" s="78" t="str">
        <f t="shared" si="22"/>
        <v>RF</v>
      </c>
      <c r="I403" s="6" t="s">
        <v>1004</v>
      </c>
      <c r="J403" s="78" t="s">
        <v>849</v>
      </c>
      <c r="K403" s="78" t="str">
        <f t="shared" si="23"/>
        <v>SL</v>
      </c>
      <c r="L403" s="6" t="s">
        <v>999</v>
      </c>
      <c r="M403" s="6"/>
      <c r="N403" s="6" t="s">
        <v>1167</v>
      </c>
      <c r="O403" s="6"/>
    </row>
    <row r="404" spans="1:15" x14ac:dyDescent="0.3">
      <c r="A404" s="117">
        <v>508</v>
      </c>
      <c r="B404" s="75" t="str">
        <f t="shared" si="21"/>
        <v>U-7 RF RampageU-7 SL Raptors</v>
      </c>
      <c r="C404" s="118" t="s">
        <v>852</v>
      </c>
      <c r="D404" s="30">
        <v>45059</v>
      </c>
      <c r="E404" s="108">
        <v>0.58333333333333337</v>
      </c>
      <c r="F404" s="6" t="s">
        <v>872</v>
      </c>
      <c r="G404" s="82" t="s">
        <v>107</v>
      </c>
      <c r="H404" s="78" t="str">
        <f t="shared" si="22"/>
        <v>RF</v>
      </c>
      <c r="I404" s="6" t="s">
        <v>1006</v>
      </c>
      <c r="J404" s="78" t="s">
        <v>849</v>
      </c>
      <c r="K404" s="78" t="str">
        <f t="shared" si="23"/>
        <v>SL</v>
      </c>
      <c r="L404" s="6" t="s">
        <v>1009</v>
      </c>
      <c r="M404" s="6"/>
      <c r="N404" s="6" t="s">
        <v>1167</v>
      </c>
      <c r="O404" s="6"/>
    </row>
    <row r="405" spans="1:15" x14ac:dyDescent="0.3">
      <c r="A405" s="117">
        <v>549</v>
      </c>
      <c r="B405" s="75" t="str">
        <f t="shared" si="21"/>
        <v>U-7 HT CheetahsU-7 SL Flames</v>
      </c>
      <c r="C405" s="118" t="s">
        <v>1172</v>
      </c>
      <c r="D405" s="30">
        <v>45061</v>
      </c>
      <c r="E405" s="108">
        <v>0.75</v>
      </c>
      <c r="F405" s="6" t="s">
        <v>872</v>
      </c>
      <c r="G405" s="82" t="s">
        <v>107</v>
      </c>
      <c r="H405" s="78" t="str">
        <f t="shared" si="22"/>
        <v>HT</v>
      </c>
      <c r="I405" s="6" t="s">
        <v>1064</v>
      </c>
      <c r="J405" s="78" t="s">
        <v>849</v>
      </c>
      <c r="K405" s="78" t="str">
        <f t="shared" si="23"/>
        <v>SL</v>
      </c>
      <c r="L405" s="6" t="s">
        <v>1068</v>
      </c>
      <c r="M405" s="6"/>
      <c r="N405" s="6" t="s">
        <v>1167</v>
      </c>
      <c r="O405" s="6"/>
    </row>
    <row r="406" spans="1:15" x14ac:dyDescent="0.3">
      <c r="A406" s="117">
        <v>525</v>
      </c>
      <c r="B406" s="75" t="str">
        <f t="shared" si="21"/>
        <v>U-7 JK PowerU-7 SL Sharks</v>
      </c>
      <c r="C406" s="75" t="s">
        <v>852</v>
      </c>
      <c r="D406" s="30">
        <v>45066</v>
      </c>
      <c r="E406" s="108">
        <v>0.375</v>
      </c>
      <c r="F406" s="6" t="s">
        <v>872</v>
      </c>
      <c r="G406" s="82" t="s">
        <v>107</v>
      </c>
      <c r="H406" s="78" t="str">
        <f t="shared" si="22"/>
        <v>JK</v>
      </c>
      <c r="I406" s="6" t="s">
        <v>998</v>
      </c>
      <c r="J406" s="78" t="s">
        <v>849</v>
      </c>
      <c r="K406" s="78" t="str">
        <f t="shared" si="23"/>
        <v>SL</v>
      </c>
      <c r="L406" s="6" t="s">
        <v>1003</v>
      </c>
      <c r="M406" s="6"/>
      <c r="N406" s="6" t="s">
        <v>1167</v>
      </c>
      <c r="O406" s="6" t="s">
        <v>1122</v>
      </c>
    </row>
    <row r="407" spans="1:15" x14ac:dyDescent="0.3">
      <c r="A407" s="117">
        <v>526</v>
      </c>
      <c r="B407" s="75" t="str">
        <f t="shared" si="21"/>
        <v>U-7 JK AdrenalineU-7 SL Scorpions</v>
      </c>
      <c r="C407" s="75" t="s">
        <v>852</v>
      </c>
      <c r="D407" s="30">
        <v>45066</v>
      </c>
      <c r="E407" s="108">
        <v>0.41666666666666669</v>
      </c>
      <c r="F407" s="6" t="s">
        <v>872</v>
      </c>
      <c r="G407" s="82" t="s">
        <v>107</v>
      </c>
      <c r="H407" s="78" t="str">
        <f t="shared" si="22"/>
        <v>JK</v>
      </c>
      <c r="I407" s="6" t="s">
        <v>1065</v>
      </c>
      <c r="J407" s="78" t="s">
        <v>849</v>
      </c>
      <c r="K407" s="78" t="str">
        <f t="shared" si="23"/>
        <v>SL</v>
      </c>
      <c r="L407" s="6" t="s">
        <v>1067</v>
      </c>
      <c r="M407" s="6"/>
      <c r="N407" s="6" t="s">
        <v>1167</v>
      </c>
      <c r="O407" s="82" t="s">
        <v>932</v>
      </c>
    </row>
    <row r="408" spans="1:15" hidden="1" x14ac:dyDescent="0.3">
      <c r="A408" s="117">
        <v>383</v>
      </c>
      <c r="B408" s="75" t="str">
        <f t="shared" si="21"/>
        <v>U-8 ER ShamrocksU-8 RF Lions</v>
      </c>
      <c r="C408" s="75" t="s">
        <v>885</v>
      </c>
      <c r="D408" s="30">
        <v>45062</v>
      </c>
      <c r="E408" s="108">
        <v>0.72916666666666663</v>
      </c>
      <c r="F408" s="6" t="s">
        <v>871</v>
      </c>
      <c r="G408" s="82" t="s">
        <v>142</v>
      </c>
      <c r="H408" s="78" t="str">
        <f t="shared" si="22"/>
        <v>ER</v>
      </c>
      <c r="I408" s="6" t="s">
        <v>1102</v>
      </c>
      <c r="J408" s="78" t="s">
        <v>849</v>
      </c>
      <c r="K408" s="78" t="str">
        <f t="shared" si="23"/>
        <v>RF</v>
      </c>
      <c r="L408" s="6" t="s">
        <v>1104</v>
      </c>
      <c r="M408" s="6"/>
      <c r="N408" s="6" t="s">
        <v>1167</v>
      </c>
      <c r="O408" s="6" t="s">
        <v>1134</v>
      </c>
    </row>
    <row r="409" spans="1:15" hidden="1" x14ac:dyDescent="0.3">
      <c r="A409" s="117">
        <v>384</v>
      </c>
      <c r="B409" s="75" t="str">
        <f t="shared" si="21"/>
        <v>U12 JK LeopardsU12 RF Thunder</v>
      </c>
      <c r="C409" s="75" t="s">
        <v>885</v>
      </c>
      <c r="D409" s="30">
        <v>45062</v>
      </c>
      <c r="E409" s="108">
        <v>0.72916666666666663</v>
      </c>
      <c r="F409" s="6" t="s">
        <v>862</v>
      </c>
      <c r="G409" s="82" t="s">
        <v>52</v>
      </c>
      <c r="H409" s="78" t="str">
        <f t="shared" si="22"/>
        <v>JK</v>
      </c>
      <c r="I409" s="6" t="s">
        <v>1035</v>
      </c>
      <c r="J409" s="78" t="s">
        <v>849</v>
      </c>
      <c r="K409" s="78" t="str">
        <f t="shared" si="23"/>
        <v>RF</v>
      </c>
      <c r="L409" s="6" t="s">
        <v>1036</v>
      </c>
      <c r="M409" s="6"/>
      <c r="N409" s="6" t="s">
        <v>1167</v>
      </c>
      <c r="O409" s="6" t="s">
        <v>1134</v>
      </c>
    </row>
    <row r="410" spans="1:15" hidden="1" x14ac:dyDescent="0.3">
      <c r="A410" s="117">
        <v>406</v>
      </c>
      <c r="B410" s="75" t="str">
        <f t="shared" si="21"/>
        <v>U10 SL WarriorsU10 RF Comets</v>
      </c>
      <c r="C410" s="75" t="s">
        <v>852</v>
      </c>
      <c r="D410" s="30">
        <v>45066</v>
      </c>
      <c r="E410" s="108">
        <v>0.5</v>
      </c>
      <c r="F410" s="6" t="s">
        <v>895</v>
      </c>
      <c r="G410" s="82" t="s">
        <v>75</v>
      </c>
      <c r="H410" s="78" t="str">
        <f t="shared" si="22"/>
        <v>SL</v>
      </c>
      <c r="I410" s="6" t="s">
        <v>1023</v>
      </c>
      <c r="J410" s="78" t="s">
        <v>849</v>
      </c>
      <c r="K410" s="78" t="str">
        <f t="shared" si="23"/>
        <v>RF</v>
      </c>
      <c r="L410" s="6" t="s">
        <v>1027</v>
      </c>
      <c r="M410" s="6"/>
      <c r="N410" s="6" t="s">
        <v>1167</v>
      </c>
      <c r="O410" s="6" t="s">
        <v>1122</v>
      </c>
    </row>
    <row r="411" spans="1:15" x14ac:dyDescent="0.3">
      <c r="A411" s="117">
        <v>527</v>
      </c>
      <c r="B411" s="75" t="str">
        <f t="shared" si="21"/>
        <v>U-7 ER CelticsU-7 SL Piranhas</v>
      </c>
      <c r="C411" s="75" t="s">
        <v>852</v>
      </c>
      <c r="D411" s="30">
        <v>45066</v>
      </c>
      <c r="E411" s="108">
        <v>0.45833333333333331</v>
      </c>
      <c r="F411" s="6" t="s">
        <v>872</v>
      </c>
      <c r="G411" s="82" t="s">
        <v>107</v>
      </c>
      <c r="H411" s="78" t="str">
        <f t="shared" si="22"/>
        <v>ER</v>
      </c>
      <c r="I411" s="6" t="s">
        <v>1082</v>
      </c>
      <c r="J411" s="78" t="s">
        <v>849</v>
      </c>
      <c r="K411" s="78" t="str">
        <f t="shared" si="23"/>
        <v>SL</v>
      </c>
      <c r="L411" s="6" t="s">
        <v>1083</v>
      </c>
      <c r="M411" s="6"/>
      <c r="N411" s="6" t="s">
        <v>1167</v>
      </c>
      <c r="O411" s="6"/>
    </row>
    <row r="412" spans="1:15" hidden="1" x14ac:dyDescent="0.3">
      <c r="A412" s="117">
        <v>285</v>
      </c>
      <c r="B412" s="75" t="str">
        <f t="shared" si="21"/>
        <v>U14 EW Waubedonia U14GU14 KW Fire</v>
      </c>
      <c r="C412" s="75" t="s">
        <v>1168</v>
      </c>
      <c r="D412" s="30">
        <v>45046</v>
      </c>
      <c r="E412" s="108">
        <v>0.5</v>
      </c>
      <c r="F412" s="6" t="s">
        <v>860</v>
      </c>
      <c r="G412" s="82" t="s">
        <v>46</v>
      </c>
      <c r="H412" s="78" t="str">
        <f t="shared" si="22"/>
        <v>EW</v>
      </c>
      <c r="I412" s="82" t="s">
        <v>961</v>
      </c>
      <c r="J412" s="78" t="s">
        <v>849</v>
      </c>
      <c r="K412" s="78" t="str">
        <f t="shared" si="23"/>
        <v>KW</v>
      </c>
      <c r="L412" s="82" t="s">
        <v>966</v>
      </c>
      <c r="M412" s="82"/>
      <c r="N412" s="6" t="s">
        <v>1167</v>
      </c>
      <c r="O412" s="82"/>
    </row>
    <row r="413" spans="1:15" hidden="1" x14ac:dyDescent="0.3">
      <c r="A413" s="117">
        <v>385</v>
      </c>
      <c r="B413" s="75" t="str">
        <f t="shared" si="21"/>
        <v>U-8 JU RageU-8 RF Hammerheads</v>
      </c>
      <c r="C413" s="75" t="s">
        <v>888</v>
      </c>
      <c r="D413" s="30">
        <v>45063</v>
      </c>
      <c r="E413" s="108">
        <v>0.72916666666666663</v>
      </c>
      <c r="F413" s="6" t="s">
        <v>877</v>
      </c>
      <c r="G413" s="82" t="s">
        <v>142</v>
      </c>
      <c r="H413" s="78" t="str">
        <f t="shared" si="22"/>
        <v>JU</v>
      </c>
      <c r="I413" s="6" t="s">
        <v>982</v>
      </c>
      <c r="J413" s="78" t="s">
        <v>849</v>
      </c>
      <c r="K413" s="78" t="str">
        <f t="shared" si="23"/>
        <v>RF</v>
      </c>
      <c r="L413" s="6" t="s">
        <v>985</v>
      </c>
      <c r="M413" s="6"/>
      <c r="N413" s="6" t="s">
        <v>1167</v>
      </c>
      <c r="O413" s="6" t="s">
        <v>1134</v>
      </c>
    </row>
    <row r="414" spans="1:15" hidden="1" x14ac:dyDescent="0.3">
      <c r="A414" s="117">
        <v>386</v>
      </c>
      <c r="B414" s="75" t="str">
        <f t="shared" si="21"/>
        <v>U-8 JK GalaxyU-8 RF Storm</v>
      </c>
      <c r="C414" s="75" t="s">
        <v>888</v>
      </c>
      <c r="D414" s="30">
        <v>45063</v>
      </c>
      <c r="E414" s="108">
        <v>0.72916666666666663</v>
      </c>
      <c r="F414" s="6" t="s">
        <v>876</v>
      </c>
      <c r="G414" s="82" t="s">
        <v>142</v>
      </c>
      <c r="H414" s="78" t="str">
        <f t="shared" si="22"/>
        <v>JK</v>
      </c>
      <c r="I414" s="6" t="s">
        <v>990</v>
      </c>
      <c r="J414" s="78" t="s">
        <v>849</v>
      </c>
      <c r="K414" s="78" t="str">
        <f t="shared" si="23"/>
        <v>RF</v>
      </c>
      <c r="L414" s="6" t="s">
        <v>993</v>
      </c>
      <c r="M414" s="6"/>
      <c r="N414" s="6" t="s">
        <v>1167</v>
      </c>
      <c r="O414" s="6" t="s">
        <v>1134</v>
      </c>
    </row>
    <row r="415" spans="1:15" hidden="1" x14ac:dyDescent="0.3">
      <c r="A415" s="117">
        <v>387</v>
      </c>
      <c r="B415" s="75" t="str">
        <f t="shared" si="21"/>
        <v>U-9 JU RageU-9 RF Red Foxes</v>
      </c>
      <c r="C415" s="75" t="s">
        <v>888</v>
      </c>
      <c r="D415" s="30">
        <v>45063</v>
      </c>
      <c r="E415" s="108">
        <v>0.72916666666666663</v>
      </c>
      <c r="F415" s="6" t="s">
        <v>895</v>
      </c>
      <c r="G415" s="82" t="s">
        <v>19</v>
      </c>
      <c r="H415" s="78" t="str">
        <f t="shared" si="22"/>
        <v>JU</v>
      </c>
      <c r="I415" s="6" t="s">
        <v>1092</v>
      </c>
      <c r="J415" s="78" t="s">
        <v>849</v>
      </c>
      <c r="K415" s="78" t="str">
        <f t="shared" si="23"/>
        <v>RF</v>
      </c>
      <c r="L415" s="6" t="s">
        <v>1086</v>
      </c>
      <c r="M415" s="6"/>
      <c r="N415" s="6" t="s">
        <v>1167</v>
      </c>
      <c r="O415" s="6" t="s">
        <v>1134</v>
      </c>
    </row>
    <row r="416" spans="1:15" hidden="1" x14ac:dyDescent="0.3">
      <c r="A416" s="117">
        <v>416</v>
      </c>
      <c r="B416" s="75" t="str">
        <f t="shared" si="21"/>
        <v>U10 SL RacersU10 RF Comets</v>
      </c>
      <c r="C416" s="75" t="s">
        <v>852</v>
      </c>
      <c r="D416" s="30">
        <v>45073</v>
      </c>
      <c r="E416" s="108">
        <v>0.5</v>
      </c>
      <c r="F416" s="6" t="s">
        <v>895</v>
      </c>
      <c r="G416" s="82" t="s">
        <v>75</v>
      </c>
      <c r="H416" s="78" t="str">
        <f t="shared" si="22"/>
        <v>SL</v>
      </c>
      <c r="I416" s="6" t="s">
        <v>1024</v>
      </c>
      <c r="J416" s="78" t="s">
        <v>849</v>
      </c>
      <c r="K416" s="78" t="str">
        <f t="shared" si="23"/>
        <v>RF</v>
      </c>
      <c r="L416" s="6" t="s">
        <v>1027</v>
      </c>
      <c r="M416" s="6"/>
      <c r="N416" s="6" t="s">
        <v>1167</v>
      </c>
      <c r="O416" s="6" t="s">
        <v>1054</v>
      </c>
    </row>
    <row r="417" spans="1:15" x14ac:dyDescent="0.3">
      <c r="A417" s="117">
        <v>529</v>
      </c>
      <c r="B417" s="75" t="str">
        <f t="shared" si="21"/>
        <v>U-7 HT HurricanesU-7 SL Panthers</v>
      </c>
      <c r="C417" s="75" t="s">
        <v>852</v>
      </c>
      <c r="D417" s="30">
        <v>45066</v>
      </c>
      <c r="E417" s="108">
        <v>0.54166666666666663</v>
      </c>
      <c r="F417" s="6" t="s">
        <v>872</v>
      </c>
      <c r="G417" s="82" t="s">
        <v>107</v>
      </c>
      <c r="H417" s="78" t="str">
        <f t="shared" si="22"/>
        <v>HT</v>
      </c>
      <c r="I417" s="6" t="s">
        <v>997</v>
      </c>
      <c r="J417" s="78" t="s">
        <v>849</v>
      </c>
      <c r="K417" s="78" t="str">
        <f t="shared" si="23"/>
        <v>SL</v>
      </c>
      <c r="L417" s="6" t="s">
        <v>999</v>
      </c>
      <c r="M417" s="6"/>
      <c r="N417" s="6" t="s">
        <v>1167</v>
      </c>
      <c r="O417" s="6"/>
    </row>
    <row r="418" spans="1:15" hidden="1" x14ac:dyDescent="0.3">
      <c r="A418" s="117">
        <v>390</v>
      </c>
      <c r="B418" s="75" t="str">
        <f t="shared" si="21"/>
        <v>U12 JK PanthersU12 RF Cyclones</v>
      </c>
      <c r="C418" s="75" t="s">
        <v>888</v>
      </c>
      <c r="D418" s="30">
        <v>45063</v>
      </c>
      <c r="E418" s="108">
        <v>0.72916666666666663</v>
      </c>
      <c r="F418" s="6" t="s">
        <v>864</v>
      </c>
      <c r="G418" s="82" t="s">
        <v>52</v>
      </c>
      <c r="H418" s="78" t="str">
        <f t="shared" si="22"/>
        <v>JK</v>
      </c>
      <c r="I418" s="6" t="s">
        <v>1037</v>
      </c>
      <c r="J418" s="78" t="s">
        <v>849</v>
      </c>
      <c r="K418" s="78" t="str">
        <f t="shared" si="23"/>
        <v>RF</v>
      </c>
      <c r="L418" s="6" t="s">
        <v>1032</v>
      </c>
      <c r="M418" s="6"/>
      <c r="N418" s="6" t="s">
        <v>1167</v>
      </c>
      <c r="O418" s="6" t="s">
        <v>1134</v>
      </c>
    </row>
    <row r="419" spans="1:15" hidden="1" x14ac:dyDescent="0.3">
      <c r="A419" s="117">
        <v>120</v>
      </c>
      <c r="B419" s="75" t="str">
        <f t="shared" si="21"/>
        <v>U-8 HU LightningU-8 HT Pirates</v>
      </c>
      <c r="C419" s="75" t="s">
        <v>888</v>
      </c>
      <c r="D419" s="30">
        <v>45063</v>
      </c>
      <c r="E419" s="108">
        <v>0.72916666666666663</v>
      </c>
      <c r="F419" s="6" t="s">
        <v>881</v>
      </c>
      <c r="G419" s="82" t="s">
        <v>142</v>
      </c>
      <c r="H419" s="78" t="str">
        <f t="shared" si="22"/>
        <v>HU</v>
      </c>
      <c r="I419" s="6" t="s">
        <v>972</v>
      </c>
      <c r="J419" s="78" t="s">
        <v>849</v>
      </c>
      <c r="K419" s="78" t="str">
        <f t="shared" si="23"/>
        <v>HT</v>
      </c>
      <c r="L419" s="6" t="s">
        <v>971</v>
      </c>
      <c r="M419" s="6"/>
      <c r="N419" s="6" t="s">
        <v>1167</v>
      </c>
      <c r="O419" s="6" t="s">
        <v>1028</v>
      </c>
    </row>
    <row r="420" spans="1:15" hidden="1" x14ac:dyDescent="0.3">
      <c r="A420" s="117">
        <v>121</v>
      </c>
      <c r="B420" s="75" t="str">
        <f t="shared" si="21"/>
        <v>U12 SL Lady OwlsU12 HT Orioles</v>
      </c>
      <c r="C420" s="75" t="s">
        <v>888</v>
      </c>
      <c r="D420" s="30">
        <v>45063</v>
      </c>
      <c r="E420" s="108">
        <v>0.72916666666666663</v>
      </c>
      <c r="F420" s="6" t="s">
        <v>863</v>
      </c>
      <c r="G420" s="82" t="s">
        <v>63</v>
      </c>
      <c r="H420" s="78" t="str">
        <f t="shared" si="22"/>
        <v>SL</v>
      </c>
      <c r="I420" s="82" t="s">
        <v>931</v>
      </c>
      <c r="J420" s="78" t="s">
        <v>849</v>
      </c>
      <c r="K420" s="78" t="str">
        <f t="shared" si="23"/>
        <v>HT</v>
      </c>
      <c r="L420" s="82" t="s">
        <v>921</v>
      </c>
      <c r="M420" s="82"/>
      <c r="N420" s="6" t="s">
        <v>1167</v>
      </c>
      <c r="O420" s="82" t="s">
        <v>932</v>
      </c>
    </row>
    <row r="421" spans="1:15" hidden="1" x14ac:dyDescent="0.3">
      <c r="A421" s="117">
        <v>229</v>
      </c>
      <c r="B421" s="75" t="str">
        <f t="shared" si="21"/>
        <v>U14 HT SpursU14 JK Wolves</v>
      </c>
      <c r="C421" s="75" t="s">
        <v>888</v>
      </c>
      <c r="D421" s="30">
        <v>45063</v>
      </c>
      <c r="E421" s="108">
        <v>0.73958333333333337</v>
      </c>
      <c r="F421" s="6" t="s">
        <v>891</v>
      </c>
      <c r="G421" s="82" t="s">
        <v>12</v>
      </c>
      <c r="H421" s="78" t="str">
        <f t="shared" si="22"/>
        <v>HT</v>
      </c>
      <c r="I421" s="82" t="s">
        <v>947</v>
      </c>
      <c r="J421" s="78" t="s">
        <v>849</v>
      </c>
      <c r="K421" s="78" t="str">
        <f t="shared" si="23"/>
        <v>JK</v>
      </c>
      <c r="L421" s="82" t="s">
        <v>940</v>
      </c>
      <c r="M421" s="82"/>
      <c r="N421" s="6" t="s">
        <v>1167</v>
      </c>
      <c r="O421" s="82" t="s">
        <v>956</v>
      </c>
    </row>
    <row r="422" spans="1:15" x14ac:dyDescent="0.3">
      <c r="A422" s="117">
        <v>534</v>
      </c>
      <c r="B422" s="75" t="str">
        <f t="shared" si="21"/>
        <v>U-7 JK RattlesnakesU-7 SL Raptors</v>
      </c>
      <c r="C422" s="75" t="s">
        <v>852</v>
      </c>
      <c r="D422" s="30">
        <v>45066</v>
      </c>
      <c r="E422" s="108">
        <v>0.54166666666666663</v>
      </c>
      <c r="F422" s="6" t="s">
        <v>873</v>
      </c>
      <c r="G422" s="82" t="s">
        <v>107</v>
      </c>
      <c r="H422" s="78" t="str">
        <f t="shared" si="22"/>
        <v>JK</v>
      </c>
      <c r="I422" s="6" t="s">
        <v>1012</v>
      </c>
      <c r="J422" s="78" t="s">
        <v>849</v>
      </c>
      <c r="K422" s="78" t="str">
        <f t="shared" si="23"/>
        <v>SL</v>
      </c>
      <c r="L422" s="6" t="s">
        <v>1009</v>
      </c>
      <c r="M422" s="6"/>
      <c r="N422" s="6" t="s">
        <v>1167</v>
      </c>
      <c r="O422" s="6"/>
    </row>
    <row r="423" spans="1:15" x14ac:dyDescent="0.3">
      <c r="A423" s="117">
        <v>535</v>
      </c>
      <c r="B423" s="75" t="str">
        <f t="shared" si="21"/>
        <v>U-7 KW TwistersU-7 SL Flames</v>
      </c>
      <c r="C423" s="75" t="s">
        <v>852</v>
      </c>
      <c r="D423" s="30">
        <v>45066</v>
      </c>
      <c r="E423" s="108">
        <v>0.58333333333333337</v>
      </c>
      <c r="F423" s="6" t="s">
        <v>873</v>
      </c>
      <c r="G423" s="82" t="s">
        <v>107</v>
      </c>
      <c r="H423" s="78" t="str">
        <f t="shared" si="22"/>
        <v>KW</v>
      </c>
      <c r="I423" s="6" t="s">
        <v>1066</v>
      </c>
      <c r="J423" s="78" t="s">
        <v>849</v>
      </c>
      <c r="K423" s="78" t="str">
        <f t="shared" si="23"/>
        <v>SL</v>
      </c>
      <c r="L423" s="6" t="s">
        <v>1068</v>
      </c>
      <c r="M423" s="6"/>
      <c r="N423" s="6" t="s">
        <v>1167</v>
      </c>
      <c r="O423" s="6"/>
    </row>
    <row r="424" spans="1:15" x14ac:dyDescent="0.3">
      <c r="A424" s="117">
        <v>540</v>
      </c>
      <c r="B424" s="75" t="str">
        <f t="shared" si="21"/>
        <v>U-7 HT HurricanesU-7 SL Sharks</v>
      </c>
      <c r="C424" s="75" t="s">
        <v>890</v>
      </c>
      <c r="D424" s="30">
        <v>45071</v>
      </c>
      <c r="E424" s="108">
        <v>0.75</v>
      </c>
      <c r="F424" s="6" t="s">
        <v>872</v>
      </c>
      <c r="G424" s="82" t="s">
        <v>107</v>
      </c>
      <c r="H424" s="78" t="str">
        <f t="shared" si="22"/>
        <v>HT</v>
      </c>
      <c r="I424" s="6" t="s">
        <v>997</v>
      </c>
      <c r="J424" s="78" t="s">
        <v>849</v>
      </c>
      <c r="K424" s="78" t="str">
        <f t="shared" si="23"/>
        <v>SL</v>
      </c>
      <c r="L424" s="6" t="s">
        <v>1003</v>
      </c>
      <c r="M424" s="6"/>
      <c r="N424" s="6" t="s">
        <v>1167</v>
      </c>
      <c r="O424" s="6" t="s">
        <v>1122</v>
      </c>
    </row>
    <row r="425" spans="1:15" x14ac:dyDescent="0.3">
      <c r="A425" s="117">
        <v>550</v>
      </c>
      <c r="B425" s="75" t="str">
        <f t="shared" si="21"/>
        <v>U-7 SL PiranhasU-7 SL Foxes</v>
      </c>
      <c r="C425" s="75" t="s">
        <v>888</v>
      </c>
      <c r="D425" s="30">
        <v>45077</v>
      </c>
      <c r="E425" s="108">
        <v>0.75</v>
      </c>
      <c r="F425" s="6" t="s">
        <v>872</v>
      </c>
      <c r="G425" s="82" t="s">
        <v>107</v>
      </c>
      <c r="H425" s="78" t="str">
        <f t="shared" si="22"/>
        <v>SL</v>
      </c>
      <c r="I425" s="6" t="s">
        <v>1083</v>
      </c>
      <c r="J425" s="78" t="s">
        <v>849</v>
      </c>
      <c r="K425" s="78" t="str">
        <f t="shared" si="23"/>
        <v>SL</v>
      </c>
      <c r="L425" s="6" t="s">
        <v>1079</v>
      </c>
      <c r="M425" s="6"/>
      <c r="N425" s="6" t="s">
        <v>1167</v>
      </c>
      <c r="O425" s="6"/>
    </row>
    <row r="426" spans="1:15" hidden="1" x14ac:dyDescent="0.3">
      <c r="A426" s="117">
        <v>122</v>
      </c>
      <c r="B426" s="75" t="str">
        <f t="shared" si="21"/>
        <v>U-9 HT PeachesU-9 HT Lions</v>
      </c>
      <c r="C426" s="75" t="s">
        <v>890</v>
      </c>
      <c r="D426" s="30">
        <v>45064</v>
      </c>
      <c r="E426" s="108">
        <v>0.72916666666666663</v>
      </c>
      <c r="F426" s="6" t="s">
        <v>856</v>
      </c>
      <c r="G426" s="82" t="s">
        <v>19</v>
      </c>
      <c r="H426" s="78" t="str">
        <f t="shared" si="22"/>
        <v>HT</v>
      </c>
      <c r="I426" s="6" t="s">
        <v>1093</v>
      </c>
      <c r="J426" s="78" t="s">
        <v>849</v>
      </c>
      <c r="K426" s="78" t="str">
        <f t="shared" si="23"/>
        <v>HT</v>
      </c>
      <c r="L426" s="29" t="s">
        <v>1089</v>
      </c>
      <c r="M426" s="6"/>
      <c r="N426" s="6" t="s">
        <v>1167</v>
      </c>
      <c r="O426" s="6"/>
    </row>
    <row r="427" spans="1:15" x14ac:dyDescent="0.3">
      <c r="A427" s="117">
        <v>429</v>
      </c>
      <c r="B427" s="75" t="str">
        <f t="shared" si="21"/>
        <v>U-8 RF BanditsU-8 SL Arsenal</v>
      </c>
      <c r="C427" s="75" t="s">
        <v>852</v>
      </c>
      <c r="D427" s="30">
        <v>45031</v>
      </c>
      <c r="E427" s="108">
        <v>0.375</v>
      </c>
      <c r="F427" s="6" t="s">
        <v>872</v>
      </c>
      <c r="G427" s="82" t="s">
        <v>142</v>
      </c>
      <c r="H427" s="78" t="str">
        <f t="shared" si="22"/>
        <v>RF</v>
      </c>
      <c r="I427" s="82" t="s">
        <v>974</v>
      </c>
      <c r="J427" s="78" t="s">
        <v>849</v>
      </c>
      <c r="K427" s="78" t="str">
        <f t="shared" si="23"/>
        <v>SL</v>
      </c>
      <c r="L427" s="82" t="s">
        <v>976</v>
      </c>
      <c r="M427" s="82"/>
      <c r="N427" s="6" t="s">
        <v>1167</v>
      </c>
      <c r="O427" s="82" t="s">
        <v>1130</v>
      </c>
    </row>
    <row r="428" spans="1:15" x14ac:dyDescent="0.3">
      <c r="A428" s="117">
        <v>433</v>
      </c>
      <c r="B428" s="75" t="str">
        <f t="shared" si="21"/>
        <v>U-8 RF StormU-8 SL Grizzlies</v>
      </c>
      <c r="C428" s="75" t="s">
        <v>852</v>
      </c>
      <c r="D428" s="30">
        <v>45031</v>
      </c>
      <c r="E428" s="108">
        <v>0.41666666666666669</v>
      </c>
      <c r="F428" s="6" t="s">
        <v>872</v>
      </c>
      <c r="G428" s="82" t="s">
        <v>142</v>
      </c>
      <c r="H428" s="78" t="str">
        <f t="shared" si="22"/>
        <v>RF</v>
      </c>
      <c r="I428" s="6" t="s">
        <v>993</v>
      </c>
      <c r="J428" s="78" t="s">
        <v>849</v>
      </c>
      <c r="K428" s="78" t="str">
        <f t="shared" si="23"/>
        <v>SL</v>
      </c>
      <c r="L428" s="6" t="s">
        <v>991</v>
      </c>
      <c r="M428" s="6" t="s">
        <v>1182</v>
      </c>
      <c r="N428" s="6" t="s">
        <v>1167</v>
      </c>
      <c r="O428" s="6"/>
    </row>
    <row r="429" spans="1:15" hidden="1" x14ac:dyDescent="0.3">
      <c r="A429" s="117">
        <v>15</v>
      </c>
      <c r="B429" s="75" t="str">
        <f t="shared" si="21"/>
        <v>U-8 KW SunsU-8 ER Shamrocks</v>
      </c>
      <c r="C429" s="75" t="s">
        <v>852</v>
      </c>
      <c r="D429" s="30">
        <v>45045</v>
      </c>
      <c r="E429" s="108">
        <v>0.41666666666666669</v>
      </c>
      <c r="F429" s="75" t="s">
        <v>893</v>
      </c>
      <c r="G429" s="82" t="s">
        <v>142</v>
      </c>
      <c r="H429" s="78" t="str">
        <f t="shared" si="22"/>
        <v>KW</v>
      </c>
      <c r="I429" s="6" t="s">
        <v>1110</v>
      </c>
      <c r="J429" s="78" t="s">
        <v>849</v>
      </c>
      <c r="K429" s="78" t="str">
        <f t="shared" si="23"/>
        <v>ER</v>
      </c>
      <c r="L429" s="6" t="s">
        <v>1102</v>
      </c>
      <c r="M429" s="6"/>
      <c r="N429" s="6" t="s">
        <v>1167</v>
      </c>
      <c r="O429" s="6"/>
    </row>
    <row r="430" spans="1:15" hidden="1" x14ac:dyDescent="0.3">
      <c r="A430" s="117">
        <v>169</v>
      </c>
      <c r="B430" s="75" t="str">
        <f t="shared" si="21"/>
        <v>U14 JK LynxU14 HU Renegades</v>
      </c>
      <c r="C430" s="75" t="s">
        <v>852</v>
      </c>
      <c r="D430" s="30">
        <v>45066</v>
      </c>
      <c r="E430" s="108">
        <v>0.375</v>
      </c>
      <c r="F430" s="6" t="s">
        <v>874</v>
      </c>
      <c r="G430" s="82" t="s">
        <v>12</v>
      </c>
      <c r="H430" s="78" t="str">
        <f t="shared" si="22"/>
        <v>JK</v>
      </c>
      <c r="I430" s="82" t="s">
        <v>948</v>
      </c>
      <c r="J430" s="78" t="s">
        <v>849</v>
      </c>
      <c r="K430" s="78" t="str">
        <f t="shared" si="23"/>
        <v>HU</v>
      </c>
      <c r="L430" s="82" t="s">
        <v>939</v>
      </c>
      <c r="M430" s="82"/>
      <c r="N430" s="6" t="s">
        <v>1167</v>
      </c>
      <c r="O430" s="82" t="s">
        <v>956</v>
      </c>
    </row>
    <row r="431" spans="1:15" x14ac:dyDescent="0.3">
      <c r="A431" s="117">
        <v>431</v>
      </c>
      <c r="B431" s="75" t="str">
        <f t="shared" si="21"/>
        <v>U-8 KW StarsU-8 SL Bears</v>
      </c>
      <c r="C431" s="75" t="s">
        <v>852</v>
      </c>
      <c r="D431" s="30">
        <v>45031</v>
      </c>
      <c r="E431" s="108">
        <v>0.45833333333333331</v>
      </c>
      <c r="F431" s="6" t="s">
        <v>872</v>
      </c>
      <c r="G431" s="82" t="s">
        <v>142</v>
      </c>
      <c r="H431" s="78" t="str">
        <f t="shared" si="22"/>
        <v>KW</v>
      </c>
      <c r="I431" s="6" t="s">
        <v>1113</v>
      </c>
      <c r="J431" s="78" t="s">
        <v>849</v>
      </c>
      <c r="K431" s="78" t="str">
        <f t="shared" si="23"/>
        <v>SL</v>
      </c>
      <c r="L431" s="6" t="s">
        <v>1111</v>
      </c>
      <c r="M431" s="6"/>
      <c r="N431" s="6" t="s">
        <v>1167</v>
      </c>
      <c r="O431" s="6"/>
    </row>
    <row r="432" spans="1:15" hidden="1" x14ac:dyDescent="0.3">
      <c r="A432" s="117">
        <v>313</v>
      </c>
      <c r="B432" s="75" t="str">
        <f t="shared" si="21"/>
        <v>U-8 SL ArsenalU-8 KW Galaxy</v>
      </c>
      <c r="C432" s="75" t="s">
        <v>852</v>
      </c>
      <c r="D432" s="30">
        <v>45066</v>
      </c>
      <c r="E432" s="108">
        <v>0.375</v>
      </c>
      <c r="F432" s="6" t="s">
        <v>879</v>
      </c>
      <c r="G432" s="82" t="s">
        <v>142</v>
      </c>
      <c r="H432" s="78" t="str">
        <f t="shared" si="22"/>
        <v>SL</v>
      </c>
      <c r="I432" s="82" t="s">
        <v>976</v>
      </c>
      <c r="J432" s="78" t="s">
        <v>849</v>
      </c>
      <c r="K432" s="78" t="str">
        <f t="shared" si="23"/>
        <v>KW</v>
      </c>
      <c r="L432" s="82" t="s">
        <v>973</v>
      </c>
      <c r="M432" s="82"/>
      <c r="N432" s="6" t="s">
        <v>1167</v>
      </c>
      <c r="O432" s="82" t="s">
        <v>1130</v>
      </c>
    </row>
    <row r="433" spans="1:15" hidden="1" x14ac:dyDescent="0.3">
      <c r="A433" s="117">
        <v>317</v>
      </c>
      <c r="B433" s="75" t="str">
        <f t="shared" si="21"/>
        <v>U-9 JK EliminatorsU-9 KW Barracudas</v>
      </c>
      <c r="C433" s="75" t="s">
        <v>852</v>
      </c>
      <c r="D433" s="30">
        <v>45066</v>
      </c>
      <c r="E433" s="108">
        <v>0.375</v>
      </c>
      <c r="F433" s="6" t="s">
        <v>866</v>
      </c>
      <c r="G433" s="82" t="s">
        <v>19</v>
      </c>
      <c r="H433" s="78" t="str">
        <f t="shared" si="22"/>
        <v>JK</v>
      </c>
      <c r="I433" s="6" t="s">
        <v>1084</v>
      </c>
      <c r="J433" s="78" t="s">
        <v>849</v>
      </c>
      <c r="K433" s="78" t="str">
        <f t="shared" si="23"/>
        <v>KW</v>
      </c>
      <c r="L433" s="6" t="s">
        <v>1090</v>
      </c>
      <c r="M433" s="6"/>
      <c r="N433" s="6" t="s">
        <v>1167</v>
      </c>
      <c r="O433" s="6"/>
    </row>
    <row r="434" spans="1:15" hidden="1" x14ac:dyDescent="0.3">
      <c r="A434" s="117">
        <v>302</v>
      </c>
      <c r="B434" s="75" t="str">
        <f t="shared" si="21"/>
        <v>U14 HT HurricanesU14 KW Fire</v>
      </c>
      <c r="C434" s="75" t="s">
        <v>1168</v>
      </c>
      <c r="D434" s="30">
        <v>45053</v>
      </c>
      <c r="E434" s="108">
        <v>0.625</v>
      </c>
      <c r="F434" s="6" t="s">
        <v>860</v>
      </c>
      <c r="G434" s="82" t="s">
        <v>46</v>
      </c>
      <c r="H434" s="78" t="str">
        <f t="shared" si="22"/>
        <v>HT</v>
      </c>
      <c r="I434" s="82" t="s">
        <v>962</v>
      </c>
      <c r="J434" s="78" t="s">
        <v>849</v>
      </c>
      <c r="K434" s="78" t="str">
        <f t="shared" si="23"/>
        <v>KW</v>
      </c>
      <c r="L434" s="82" t="s">
        <v>966</v>
      </c>
      <c r="M434" s="82"/>
      <c r="N434" s="6" t="s">
        <v>1167</v>
      </c>
      <c r="O434" s="82" t="s">
        <v>980</v>
      </c>
    </row>
    <row r="435" spans="1:15" hidden="1" x14ac:dyDescent="0.3">
      <c r="A435" s="117">
        <v>391</v>
      </c>
      <c r="B435" s="75" t="str">
        <f t="shared" si="21"/>
        <v>U-7 JU RageU-7 RF Rockets</v>
      </c>
      <c r="C435" s="118" t="s">
        <v>852</v>
      </c>
      <c r="D435" s="30">
        <v>45066</v>
      </c>
      <c r="E435" s="108">
        <v>0.375</v>
      </c>
      <c r="F435" s="6" t="s">
        <v>871</v>
      </c>
      <c r="G435" s="82" t="s">
        <v>107</v>
      </c>
      <c r="H435" s="78" t="str">
        <f t="shared" si="22"/>
        <v>JU</v>
      </c>
      <c r="I435" s="6" t="s">
        <v>1002</v>
      </c>
      <c r="J435" s="78" t="s">
        <v>849</v>
      </c>
      <c r="K435" s="78" t="str">
        <f t="shared" si="23"/>
        <v>RF</v>
      </c>
      <c r="L435" s="6" t="s">
        <v>1001</v>
      </c>
      <c r="M435" s="6"/>
      <c r="N435" s="6" t="s">
        <v>1167</v>
      </c>
      <c r="O435" s="6" t="s">
        <v>1129</v>
      </c>
    </row>
    <row r="436" spans="1:15" hidden="1" x14ac:dyDescent="0.3">
      <c r="A436" s="117">
        <v>397</v>
      </c>
      <c r="B436" s="75" t="str">
        <f t="shared" si="21"/>
        <v>U-7 SL CowboysU-7 RF Rampage</v>
      </c>
      <c r="C436" s="118" t="s">
        <v>852</v>
      </c>
      <c r="D436" s="30">
        <v>45066</v>
      </c>
      <c r="E436" s="108">
        <v>0.375</v>
      </c>
      <c r="F436" s="6" t="s">
        <v>877</v>
      </c>
      <c r="G436" s="82" t="s">
        <v>107</v>
      </c>
      <c r="H436" s="78" t="str">
        <f t="shared" si="22"/>
        <v>SL</v>
      </c>
      <c r="I436" s="6" t="s">
        <v>1011</v>
      </c>
      <c r="J436" s="78" t="s">
        <v>849</v>
      </c>
      <c r="K436" s="78" t="str">
        <f t="shared" si="23"/>
        <v>RF</v>
      </c>
      <c r="L436" s="6" t="s">
        <v>1006</v>
      </c>
      <c r="M436" s="6"/>
      <c r="N436" s="6" t="s">
        <v>1167</v>
      </c>
      <c r="O436" s="6"/>
    </row>
    <row r="437" spans="1:15" hidden="1" x14ac:dyDescent="0.3">
      <c r="A437" s="117">
        <v>400</v>
      </c>
      <c r="B437" s="75" t="str">
        <f t="shared" si="21"/>
        <v>U-8 KW RaysU-8 RF Hammerheads</v>
      </c>
      <c r="C437" s="118" t="s">
        <v>852</v>
      </c>
      <c r="D437" s="30">
        <v>45066</v>
      </c>
      <c r="E437" s="108">
        <v>0.375</v>
      </c>
      <c r="F437" s="6" t="s">
        <v>876</v>
      </c>
      <c r="G437" s="82" t="s">
        <v>142</v>
      </c>
      <c r="H437" s="78" t="str">
        <f t="shared" si="22"/>
        <v>KW</v>
      </c>
      <c r="I437" s="6" t="s">
        <v>983</v>
      </c>
      <c r="J437" s="78" t="s">
        <v>849</v>
      </c>
      <c r="K437" s="78" t="str">
        <f t="shared" si="23"/>
        <v>RF</v>
      </c>
      <c r="L437" s="6" t="s">
        <v>985</v>
      </c>
      <c r="M437" s="6"/>
      <c r="N437" s="6" t="s">
        <v>1167</v>
      </c>
      <c r="O437" s="6"/>
    </row>
    <row r="438" spans="1:15" x14ac:dyDescent="0.3">
      <c r="A438" s="117">
        <v>438</v>
      </c>
      <c r="B438" s="75" t="str">
        <f t="shared" si="21"/>
        <v>U-8 RF HammerheadsU-8 SL Chargers</v>
      </c>
      <c r="C438" s="118" t="s">
        <v>852</v>
      </c>
      <c r="D438" s="30">
        <v>45031</v>
      </c>
      <c r="E438" s="108">
        <v>0.45833333333333331</v>
      </c>
      <c r="F438" s="6" t="s">
        <v>873</v>
      </c>
      <c r="G438" s="82" t="s">
        <v>142</v>
      </c>
      <c r="H438" s="78" t="str">
        <f t="shared" si="22"/>
        <v>RF</v>
      </c>
      <c r="I438" s="6" t="s">
        <v>985</v>
      </c>
      <c r="J438" s="78" t="s">
        <v>849</v>
      </c>
      <c r="K438" s="78" t="str">
        <f t="shared" si="23"/>
        <v>SL</v>
      </c>
      <c r="L438" s="6" t="s">
        <v>987</v>
      </c>
      <c r="M438" s="6"/>
      <c r="N438" s="6" t="s">
        <v>1167</v>
      </c>
      <c r="O438" s="6"/>
    </row>
    <row r="439" spans="1:15" hidden="1" x14ac:dyDescent="0.3">
      <c r="A439" s="117">
        <v>232</v>
      </c>
      <c r="B439" s="75" t="str">
        <f t="shared" si="21"/>
        <v>U12 EW Random Lake U12GU12 JK Phoenix</v>
      </c>
      <c r="C439" s="118" t="s">
        <v>852</v>
      </c>
      <c r="D439" s="30">
        <v>45066</v>
      </c>
      <c r="E439" s="108">
        <v>0.375</v>
      </c>
      <c r="F439" s="6" t="s">
        <v>889</v>
      </c>
      <c r="G439" s="82" t="s">
        <v>63</v>
      </c>
      <c r="H439" s="78" t="str">
        <f t="shared" si="22"/>
        <v>EW</v>
      </c>
      <c r="I439" s="82" t="s">
        <v>927</v>
      </c>
      <c r="J439" s="78" t="s">
        <v>849</v>
      </c>
      <c r="K439" s="78" t="str">
        <f t="shared" si="23"/>
        <v>JK</v>
      </c>
      <c r="L439" s="82" t="s">
        <v>929</v>
      </c>
      <c r="M439" s="82"/>
      <c r="N439" s="6" t="s">
        <v>1167</v>
      </c>
      <c r="O439" s="82"/>
    </row>
    <row r="440" spans="1:15" x14ac:dyDescent="0.3">
      <c r="A440" s="117">
        <v>432</v>
      </c>
      <c r="B440" s="75" t="str">
        <f t="shared" si="21"/>
        <v>U-8 RF TornadosU-8 SL Tigers</v>
      </c>
      <c r="C440" s="118" t="s">
        <v>852</v>
      </c>
      <c r="D440" s="30">
        <v>45031</v>
      </c>
      <c r="E440" s="108">
        <v>0.5</v>
      </c>
      <c r="F440" s="6" t="s">
        <v>872</v>
      </c>
      <c r="G440" s="82" t="s">
        <v>142</v>
      </c>
      <c r="H440" s="78" t="str">
        <f t="shared" si="22"/>
        <v>RF</v>
      </c>
      <c r="I440" s="82" t="s">
        <v>975</v>
      </c>
      <c r="J440" s="78" t="s">
        <v>849</v>
      </c>
      <c r="K440" s="78" t="str">
        <f t="shared" si="23"/>
        <v>SL</v>
      </c>
      <c r="L440" s="82" t="s">
        <v>977</v>
      </c>
      <c r="M440" s="82"/>
      <c r="N440" s="6" t="s">
        <v>1167</v>
      </c>
      <c r="O440" s="6" t="s">
        <v>1054</v>
      </c>
    </row>
    <row r="441" spans="1:15" x14ac:dyDescent="0.3">
      <c r="A441" s="117">
        <v>439</v>
      </c>
      <c r="B441" s="75" t="str">
        <f t="shared" si="21"/>
        <v>U-8 SL LionsU-8 SL Cardinals</v>
      </c>
      <c r="C441" s="118" t="s">
        <v>852</v>
      </c>
      <c r="D441" s="30">
        <v>45031</v>
      </c>
      <c r="E441" s="108">
        <v>0.5</v>
      </c>
      <c r="F441" s="6" t="s">
        <v>873</v>
      </c>
      <c r="G441" s="82" t="s">
        <v>142</v>
      </c>
      <c r="H441" s="78" t="str">
        <f t="shared" si="22"/>
        <v>SL</v>
      </c>
      <c r="I441" s="6" t="s">
        <v>988</v>
      </c>
      <c r="J441" s="78" t="s">
        <v>849</v>
      </c>
      <c r="K441" s="78" t="str">
        <f t="shared" si="23"/>
        <v>SL</v>
      </c>
      <c r="L441" s="6" t="s">
        <v>986</v>
      </c>
      <c r="M441" s="6"/>
      <c r="N441" s="6" t="s">
        <v>1167</v>
      </c>
      <c r="O441" s="6"/>
    </row>
    <row r="442" spans="1:15" x14ac:dyDescent="0.3">
      <c r="A442" s="117">
        <v>440</v>
      </c>
      <c r="B442" s="75" t="str">
        <f t="shared" si="21"/>
        <v>U-8 SL LiverpoolU-8 SL Comets</v>
      </c>
      <c r="C442" s="118" t="s">
        <v>852</v>
      </c>
      <c r="D442" s="30">
        <v>45031</v>
      </c>
      <c r="E442" s="108">
        <v>0.54166666666666663</v>
      </c>
      <c r="F442" s="6" t="s">
        <v>873</v>
      </c>
      <c r="G442" s="82" t="s">
        <v>142</v>
      </c>
      <c r="H442" s="78" t="str">
        <f t="shared" si="22"/>
        <v>SL</v>
      </c>
      <c r="I442" s="6" t="s">
        <v>995</v>
      </c>
      <c r="J442" s="78" t="s">
        <v>849</v>
      </c>
      <c r="K442" s="78" t="str">
        <f t="shared" si="23"/>
        <v>SL</v>
      </c>
      <c r="L442" s="6" t="s">
        <v>992</v>
      </c>
      <c r="M442" s="6"/>
      <c r="N442" s="6" t="s">
        <v>1167</v>
      </c>
      <c r="O442" s="6"/>
    </row>
    <row r="443" spans="1:15" x14ac:dyDescent="0.3">
      <c r="A443" s="117">
        <v>434</v>
      </c>
      <c r="B443" s="75" t="str">
        <f t="shared" si="21"/>
        <v>U-8 WB SharksU-8 SL Avengers</v>
      </c>
      <c r="C443" s="118" t="s">
        <v>852</v>
      </c>
      <c r="D443" s="30">
        <v>45031</v>
      </c>
      <c r="E443" s="108">
        <v>0.58333333333333337</v>
      </c>
      <c r="F443" s="6" t="s">
        <v>872</v>
      </c>
      <c r="G443" s="82" t="s">
        <v>142</v>
      </c>
      <c r="H443" s="78" t="str">
        <f t="shared" si="22"/>
        <v>WB</v>
      </c>
      <c r="I443" s="6" t="s">
        <v>1114</v>
      </c>
      <c r="J443" s="78" t="s">
        <v>849</v>
      </c>
      <c r="K443" s="78" t="str">
        <f t="shared" si="23"/>
        <v>SL</v>
      </c>
      <c r="L443" s="6" t="s">
        <v>1107</v>
      </c>
      <c r="M443" s="6"/>
      <c r="N443" s="6" t="s">
        <v>1167</v>
      </c>
      <c r="O443" s="6"/>
    </row>
    <row r="444" spans="1:15" x14ac:dyDescent="0.3">
      <c r="A444" s="117">
        <v>452</v>
      </c>
      <c r="B444" s="75" t="str">
        <f t="shared" si="21"/>
        <v>U-8 SL AvengersU-8 SL Bears</v>
      </c>
      <c r="C444" s="118" t="s">
        <v>852</v>
      </c>
      <c r="D444" s="30">
        <v>45038</v>
      </c>
      <c r="E444" s="108">
        <v>0.375</v>
      </c>
      <c r="F444" s="6" t="s">
        <v>872</v>
      </c>
      <c r="G444" s="82" t="s">
        <v>142</v>
      </c>
      <c r="H444" s="78" t="str">
        <f t="shared" si="22"/>
        <v>SL</v>
      </c>
      <c r="I444" s="6" t="s">
        <v>1107</v>
      </c>
      <c r="J444" s="78" t="s">
        <v>849</v>
      </c>
      <c r="K444" s="78" t="str">
        <f t="shared" si="23"/>
        <v>SL</v>
      </c>
      <c r="L444" s="6" t="s">
        <v>1111</v>
      </c>
      <c r="M444" s="6"/>
      <c r="N444" s="6" t="s">
        <v>1167</v>
      </c>
      <c r="O444" s="6"/>
    </row>
    <row r="445" spans="1:15" hidden="1" x14ac:dyDescent="0.3">
      <c r="A445" s="117">
        <v>575</v>
      </c>
      <c r="B445" s="75" t="str">
        <f t="shared" si="21"/>
        <v>U-8 WB StarsU-8 WB Sharks</v>
      </c>
      <c r="C445" s="118" t="s">
        <v>852</v>
      </c>
      <c r="D445" s="30">
        <v>45066</v>
      </c>
      <c r="E445" s="108">
        <v>0.375</v>
      </c>
      <c r="F445" s="6" t="s">
        <v>869</v>
      </c>
      <c r="G445" s="82" t="s">
        <v>142</v>
      </c>
      <c r="H445" s="78" t="str">
        <f t="shared" si="22"/>
        <v>WB</v>
      </c>
      <c r="I445" s="6" t="s">
        <v>1108</v>
      </c>
      <c r="J445" s="78" t="s">
        <v>849</v>
      </c>
      <c r="K445" s="78" t="str">
        <f t="shared" si="23"/>
        <v>WB</v>
      </c>
      <c r="L445" s="6" t="s">
        <v>1114</v>
      </c>
      <c r="M445" s="6"/>
      <c r="N445" s="6" t="s">
        <v>1167</v>
      </c>
      <c r="O445" s="6"/>
    </row>
    <row r="446" spans="1:15" hidden="1" x14ac:dyDescent="0.3">
      <c r="A446" s="117">
        <v>227</v>
      </c>
      <c r="B446" s="75" t="str">
        <f t="shared" si="21"/>
        <v>U14 KW FireU14 JK Valkyries 1</v>
      </c>
      <c r="C446" s="118" t="s">
        <v>852</v>
      </c>
      <c r="D446" s="30">
        <v>45059</v>
      </c>
      <c r="E446" s="108">
        <v>0.375</v>
      </c>
      <c r="F446" s="6" t="s">
        <v>891</v>
      </c>
      <c r="G446" s="82" t="s">
        <v>46</v>
      </c>
      <c r="H446" s="78" t="str">
        <f t="shared" si="22"/>
        <v>KW</v>
      </c>
      <c r="I446" s="82" t="s">
        <v>966</v>
      </c>
      <c r="J446" s="78" t="s">
        <v>849</v>
      </c>
      <c r="K446" s="78" t="str">
        <f t="shared" si="23"/>
        <v>JK</v>
      </c>
      <c r="L446" s="82" t="s">
        <v>964</v>
      </c>
      <c r="M446" s="82"/>
      <c r="N446" s="6" t="s">
        <v>1167</v>
      </c>
      <c r="O446" s="82" t="s">
        <v>1137</v>
      </c>
    </row>
    <row r="447" spans="1:15" x14ac:dyDescent="0.3">
      <c r="A447" s="117">
        <v>454</v>
      </c>
      <c r="B447" s="75" t="str">
        <f t="shared" si="21"/>
        <v>U-8 SL ChargersU-8 SL Cardinals</v>
      </c>
      <c r="C447" s="118" t="s">
        <v>852</v>
      </c>
      <c r="D447" s="30">
        <v>45038</v>
      </c>
      <c r="E447" s="108">
        <v>0.45833333333333331</v>
      </c>
      <c r="F447" s="6" t="s">
        <v>872</v>
      </c>
      <c r="G447" s="82" t="s">
        <v>142</v>
      </c>
      <c r="H447" s="78" t="str">
        <f t="shared" si="22"/>
        <v>SL</v>
      </c>
      <c r="I447" s="6" t="s">
        <v>987</v>
      </c>
      <c r="J447" s="78" t="s">
        <v>849</v>
      </c>
      <c r="K447" s="78" t="str">
        <f t="shared" si="23"/>
        <v>SL</v>
      </c>
      <c r="L447" s="6" t="s">
        <v>986</v>
      </c>
      <c r="M447" s="6"/>
      <c r="N447" s="6" t="s">
        <v>1167</v>
      </c>
      <c r="O447" s="6"/>
    </row>
    <row r="448" spans="1:15" hidden="1" x14ac:dyDescent="0.3">
      <c r="A448" s="117">
        <v>128</v>
      </c>
      <c r="B448" s="75" t="str">
        <f t="shared" si="21"/>
        <v>U-7 HT FalconsU-7 HT Orioles</v>
      </c>
      <c r="C448" s="118" t="s">
        <v>852</v>
      </c>
      <c r="D448" s="30">
        <v>45066</v>
      </c>
      <c r="E448" s="108">
        <v>0.375</v>
      </c>
      <c r="F448" s="6" t="s">
        <v>851</v>
      </c>
      <c r="G448" s="82" t="s">
        <v>107</v>
      </c>
      <c r="H448" s="78" t="str">
        <f t="shared" si="22"/>
        <v>HT</v>
      </c>
      <c r="I448" s="6" t="s">
        <v>1074</v>
      </c>
      <c r="J448" s="78" t="s">
        <v>849</v>
      </c>
      <c r="K448" s="78" t="str">
        <f t="shared" si="23"/>
        <v>HT</v>
      </c>
      <c r="L448" s="6" t="s">
        <v>1080</v>
      </c>
      <c r="M448" s="6"/>
      <c r="N448" s="6" t="s">
        <v>1167</v>
      </c>
      <c r="O448" s="6"/>
    </row>
    <row r="449" spans="1:15" hidden="1" x14ac:dyDescent="0.3">
      <c r="A449" s="117">
        <v>16</v>
      </c>
      <c r="B449" s="75" t="str">
        <f t="shared" si="21"/>
        <v>U-8 JU RageU-8 ER Leprechauns</v>
      </c>
      <c r="C449" s="118" t="s">
        <v>852</v>
      </c>
      <c r="D449" s="30">
        <v>45045</v>
      </c>
      <c r="E449" s="108">
        <v>0.45833333333333331</v>
      </c>
      <c r="F449" s="6" t="s">
        <v>893</v>
      </c>
      <c r="G449" s="82" t="s">
        <v>142</v>
      </c>
      <c r="H449" s="78" t="str">
        <f t="shared" si="22"/>
        <v>JU</v>
      </c>
      <c r="I449" s="6" t="s">
        <v>982</v>
      </c>
      <c r="J449" s="78" t="s">
        <v>849</v>
      </c>
      <c r="K449" s="78" t="str">
        <f t="shared" si="23"/>
        <v>ER</v>
      </c>
      <c r="L449" s="6" t="s">
        <v>981</v>
      </c>
      <c r="M449" s="6"/>
      <c r="N449" s="6" t="s">
        <v>1167</v>
      </c>
      <c r="O449" s="6"/>
    </row>
    <row r="450" spans="1:15" hidden="1" x14ac:dyDescent="0.3">
      <c r="A450" s="117">
        <v>230</v>
      </c>
      <c r="B450" s="75" t="str">
        <f t="shared" si="21"/>
        <v>U-7 SL FoxesU-7 JK Avengers</v>
      </c>
      <c r="C450" s="118" t="s">
        <v>852</v>
      </c>
      <c r="D450" s="30">
        <v>45066</v>
      </c>
      <c r="E450" s="108">
        <v>0.41666666666666669</v>
      </c>
      <c r="F450" s="6" t="s">
        <v>875</v>
      </c>
      <c r="G450" s="82" t="s">
        <v>107</v>
      </c>
      <c r="H450" s="78" t="str">
        <f t="shared" si="22"/>
        <v>SL</v>
      </c>
      <c r="I450" s="6" t="s">
        <v>1079</v>
      </c>
      <c r="J450" s="78" t="s">
        <v>849</v>
      </c>
      <c r="K450" s="78" t="str">
        <f t="shared" si="23"/>
        <v>JK</v>
      </c>
      <c r="L450" s="6" t="s">
        <v>1081</v>
      </c>
      <c r="M450" s="6"/>
      <c r="N450" s="6" t="s">
        <v>1167</v>
      </c>
      <c r="O450" s="6"/>
    </row>
    <row r="451" spans="1:15" hidden="1" x14ac:dyDescent="0.3">
      <c r="A451" s="117">
        <v>314</v>
      </c>
      <c r="B451" s="75" t="str">
        <f t="shared" si="21"/>
        <v>U-8 JK Black widowsU-8 KW Suns</v>
      </c>
      <c r="C451" s="118" t="s">
        <v>852</v>
      </c>
      <c r="D451" s="30">
        <v>45066</v>
      </c>
      <c r="E451" s="108">
        <v>0.41666666666666669</v>
      </c>
      <c r="F451" s="6" t="s">
        <v>879</v>
      </c>
      <c r="G451" s="82" t="s">
        <v>142</v>
      </c>
      <c r="H451" s="78" t="str">
        <f t="shared" si="22"/>
        <v>JK</v>
      </c>
      <c r="I451" s="6" t="s">
        <v>1106</v>
      </c>
      <c r="J451" s="78" t="s">
        <v>849</v>
      </c>
      <c r="K451" s="78" t="str">
        <f t="shared" si="23"/>
        <v>KW</v>
      </c>
      <c r="L451" s="6" t="s">
        <v>1110</v>
      </c>
      <c r="M451" s="6"/>
      <c r="N451" s="6" t="s">
        <v>1167</v>
      </c>
      <c r="O451" s="6"/>
    </row>
    <row r="452" spans="1:15" hidden="1" x14ac:dyDescent="0.3">
      <c r="A452" s="117">
        <v>392</v>
      </c>
      <c r="B452" s="75" t="str">
        <f t="shared" si="21"/>
        <v>U-8 HU LightningU-8 RF Bandits</v>
      </c>
      <c r="C452" s="118" t="s">
        <v>852</v>
      </c>
      <c r="D452" s="30">
        <v>45066</v>
      </c>
      <c r="E452" s="108">
        <v>0.41666666666666669</v>
      </c>
      <c r="F452" s="6" t="s">
        <v>871</v>
      </c>
      <c r="G452" s="82" t="s">
        <v>142</v>
      </c>
      <c r="H452" s="78" t="str">
        <f t="shared" si="22"/>
        <v>HU</v>
      </c>
      <c r="I452" s="6" t="s">
        <v>972</v>
      </c>
      <c r="J452" s="78" t="s">
        <v>849</v>
      </c>
      <c r="K452" s="78" t="str">
        <f t="shared" si="23"/>
        <v>RF</v>
      </c>
      <c r="L452" s="6" t="s">
        <v>974</v>
      </c>
      <c r="M452" s="6"/>
      <c r="N452" s="6" t="s">
        <v>1167</v>
      </c>
      <c r="O452" s="6"/>
    </row>
    <row r="453" spans="1:15" hidden="1" x14ac:dyDescent="0.3">
      <c r="A453" s="117">
        <v>398</v>
      </c>
      <c r="B453" s="75" t="str">
        <f t="shared" si="21"/>
        <v>U-7 KW HurricanesU-7 RF Timberwolves</v>
      </c>
      <c r="C453" s="118" t="s">
        <v>852</v>
      </c>
      <c r="D453" s="30">
        <v>45066</v>
      </c>
      <c r="E453" s="108">
        <v>0.41666666666666669</v>
      </c>
      <c r="F453" s="6" t="s">
        <v>877</v>
      </c>
      <c r="G453" s="82" t="s">
        <v>107</v>
      </c>
      <c r="H453" s="78" t="str">
        <f t="shared" si="22"/>
        <v>KW</v>
      </c>
      <c r="I453" s="6" t="s">
        <v>1005</v>
      </c>
      <c r="J453" s="78" t="s">
        <v>849</v>
      </c>
      <c r="K453" s="78" t="str">
        <f t="shared" si="23"/>
        <v>RF</v>
      </c>
      <c r="L453" s="6" t="s">
        <v>1007</v>
      </c>
      <c r="M453" s="6"/>
      <c r="N453" s="6" t="s">
        <v>1167</v>
      </c>
      <c r="O453" s="6"/>
    </row>
    <row r="454" spans="1:15" hidden="1" x14ac:dyDescent="0.3">
      <c r="A454" s="117">
        <v>401</v>
      </c>
      <c r="B454" s="75" t="str">
        <f t="shared" si="21"/>
        <v>U-7 HT StrykersU-7 RF Cheetahs</v>
      </c>
      <c r="C454" s="118" t="s">
        <v>852</v>
      </c>
      <c r="D454" s="30">
        <v>45066</v>
      </c>
      <c r="E454" s="108">
        <v>0.41666666666666669</v>
      </c>
      <c r="F454" s="6" t="s">
        <v>876</v>
      </c>
      <c r="G454" s="82" t="s">
        <v>107</v>
      </c>
      <c r="H454" s="78" t="str">
        <f t="shared" si="22"/>
        <v>HT</v>
      </c>
      <c r="I454" s="6" t="s">
        <v>1069</v>
      </c>
      <c r="J454" s="78" t="s">
        <v>849</v>
      </c>
      <c r="K454" s="78" t="str">
        <f t="shared" si="23"/>
        <v>RF</v>
      </c>
      <c r="L454" s="6" t="s">
        <v>1071</v>
      </c>
      <c r="M454" s="6"/>
      <c r="N454" s="6" t="s">
        <v>1167</v>
      </c>
      <c r="O454" s="6"/>
    </row>
    <row r="455" spans="1:15" x14ac:dyDescent="0.3">
      <c r="A455" s="117">
        <v>455</v>
      </c>
      <c r="B455" s="75" t="str">
        <f t="shared" si="21"/>
        <v>U-8 HT PiratesU-8 SL Arsenal</v>
      </c>
      <c r="C455" s="118" t="s">
        <v>852</v>
      </c>
      <c r="D455" s="30">
        <v>45038</v>
      </c>
      <c r="E455" s="108">
        <v>0.5</v>
      </c>
      <c r="F455" s="6" t="s">
        <v>872</v>
      </c>
      <c r="G455" s="82" t="s">
        <v>142</v>
      </c>
      <c r="H455" s="78" t="str">
        <f t="shared" si="22"/>
        <v>HT</v>
      </c>
      <c r="I455" s="82" t="s">
        <v>971</v>
      </c>
      <c r="J455" s="78" t="s">
        <v>849</v>
      </c>
      <c r="K455" s="78" t="str">
        <f t="shared" si="23"/>
        <v>SL</v>
      </c>
      <c r="L455" s="82" t="s">
        <v>976</v>
      </c>
      <c r="M455" s="82"/>
      <c r="N455" s="6" t="s">
        <v>1167</v>
      </c>
      <c r="O455" s="6" t="s">
        <v>1131</v>
      </c>
    </row>
    <row r="456" spans="1:15" x14ac:dyDescent="0.3">
      <c r="A456" s="117">
        <v>459</v>
      </c>
      <c r="B456" s="75" t="str">
        <f t="shared" si="21"/>
        <v>U-8 SL GrizzliesU-8 SL Comets</v>
      </c>
      <c r="C456" s="118" t="s">
        <v>852</v>
      </c>
      <c r="D456" s="30">
        <v>45038</v>
      </c>
      <c r="E456" s="108">
        <v>0.5</v>
      </c>
      <c r="F456" s="6" t="s">
        <v>873</v>
      </c>
      <c r="G456" s="82" t="s">
        <v>142</v>
      </c>
      <c r="H456" s="78" t="str">
        <f t="shared" si="22"/>
        <v>SL</v>
      </c>
      <c r="I456" s="6" t="s">
        <v>991</v>
      </c>
      <c r="J456" s="78" t="s">
        <v>849</v>
      </c>
      <c r="K456" s="78" t="str">
        <f t="shared" si="23"/>
        <v>SL</v>
      </c>
      <c r="L456" s="6" t="s">
        <v>992</v>
      </c>
      <c r="M456" s="6"/>
      <c r="N456" s="6" t="s">
        <v>1167</v>
      </c>
      <c r="O456" s="6"/>
    </row>
    <row r="457" spans="1:15" hidden="1" x14ac:dyDescent="0.3">
      <c r="A457" s="117">
        <v>574</v>
      </c>
      <c r="B457" s="75" t="str">
        <f t="shared" si="21"/>
        <v>U-7 ER CloversU-7 WB Storm</v>
      </c>
      <c r="C457" s="118" t="s">
        <v>852</v>
      </c>
      <c r="D457" s="30">
        <v>45066</v>
      </c>
      <c r="E457" s="108">
        <v>0.41666666666666669</v>
      </c>
      <c r="F457" s="6" t="s">
        <v>869</v>
      </c>
      <c r="G457" s="82" t="s">
        <v>107</v>
      </c>
      <c r="H457" s="78" t="str">
        <f t="shared" si="22"/>
        <v>ER</v>
      </c>
      <c r="I457" s="6" t="s">
        <v>1076</v>
      </c>
      <c r="J457" s="78" t="s">
        <v>849</v>
      </c>
      <c r="K457" s="78" t="str">
        <f t="shared" si="23"/>
        <v>WB</v>
      </c>
      <c r="L457" s="6" t="s">
        <v>1078</v>
      </c>
      <c r="M457" s="6"/>
      <c r="N457" s="6" t="s">
        <v>1167</v>
      </c>
      <c r="O457" s="6"/>
    </row>
    <row r="458" spans="1:15" hidden="1" x14ac:dyDescent="0.3">
      <c r="A458" s="117">
        <v>576</v>
      </c>
      <c r="B458" s="75" t="str">
        <f t="shared" si="21"/>
        <v>U-7 KW ThunderU-7 WB Thunder</v>
      </c>
      <c r="C458" s="118" t="s">
        <v>852</v>
      </c>
      <c r="D458" s="30">
        <v>45066</v>
      </c>
      <c r="E458" s="108">
        <v>0.41666666666666669</v>
      </c>
      <c r="F458" s="6" t="s">
        <v>870</v>
      </c>
      <c r="G458" s="82" t="s">
        <v>107</v>
      </c>
      <c r="H458" s="78" t="str">
        <f t="shared" si="22"/>
        <v>KW</v>
      </c>
      <c r="I458" s="6" t="s">
        <v>1072</v>
      </c>
      <c r="J458" s="78" t="s">
        <v>849</v>
      </c>
      <c r="K458" s="78" t="str">
        <f t="shared" si="23"/>
        <v>WB</v>
      </c>
      <c r="L458" s="6" t="s">
        <v>1073</v>
      </c>
      <c r="M458" s="6"/>
      <c r="N458" s="6" t="s">
        <v>1167</v>
      </c>
      <c r="O458" s="6"/>
    </row>
    <row r="459" spans="1:15" hidden="1" x14ac:dyDescent="0.3">
      <c r="A459" s="117">
        <v>129</v>
      </c>
      <c r="B459" s="75" t="str">
        <f t="shared" si="21"/>
        <v>U-8 JK PhantomsU-8 HT Mustangs</v>
      </c>
      <c r="C459" s="118" t="s">
        <v>852</v>
      </c>
      <c r="D459" s="30">
        <v>45066</v>
      </c>
      <c r="E459" s="108">
        <v>0.41666666666666669</v>
      </c>
      <c r="F459" s="6" t="s">
        <v>851</v>
      </c>
      <c r="G459" s="82" t="s">
        <v>142</v>
      </c>
      <c r="H459" s="78" t="str">
        <f t="shared" si="22"/>
        <v>JK</v>
      </c>
      <c r="I459" s="6" t="s">
        <v>1103</v>
      </c>
      <c r="J459" s="78" t="s">
        <v>849</v>
      </c>
      <c r="K459" s="78" t="str">
        <f t="shared" si="23"/>
        <v>HT</v>
      </c>
      <c r="L459" s="6" t="s">
        <v>1112</v>
      </c>
      <c r="M459" s="6"/>
      <c r="N459" s="6" t="s">
        <v>1167</v>
      </c>
      <c r="O459" s="6"/>
    </row>
    <row r="460" spans="1:15" x14ac:dyDescent="0.3">
      <c r="A460" s="117">
        <v>472</v>
      </c>
      <c r="B460" s="75" t="str">
        <f t="shared" si="21"/>
        <v>U-8 SL ChargersU-8 SL Lions</v>
      </c>
      <c r="C460" s="118" t="s">
        <v>852</v>
      </c>
      <c r="D460" s="30">
        <v>45045</v>
      </c>
      <c r="E460" s="108">
        <v>0.375</v>
      </c>
      <c r="F460" s="6" t="s">
        <v>872</v>
      </c>
      <c r="G460" s="82" t="s">
        <v>142</v>
      </c>
      <c r="H460" s="78" t="str">
        <f t="shared" si="22"/>
        <v>SL</v>
      </c>
      <c r="I460" s="6" t="s">
        <v>987</v>
      </c>
      <c r="J460" s="78" t="s">
        <v>849</v>
      </c>
      <c r="K460" s="78" t="str">
        <f t="shared" si="23"/>
        <v>SL</v>
      </c>
      <c r="L460" s="6" t="s">
        <v>988</v>
      </c>
      <c r="M460" s="6"/>
      <c r="N460" s="6" t="s">
        <v>1167</v>
      </c>
      <c r="O460" s="6"/>
    </row>
    <row r="461" spans="1:15" hidden="1" x14ac:dyDescent="0.3">
      <c r="A461" s="117">
        <v>166</v>
      </c>
      <c r="B461" s="75" t="str">
        <f t="shared" si="21"/>
        <v>U12 SL PhoenixU12 HU Cyclones</v>
      </c>
      <c r="C461" s="118" t="s">
        <v>852</v>
      </c>
      <c r="D461" s="30">
        <v>45066</v>
      </c>
      <c r="E461" s="108">
        <v>0.4375</v>
      </c>
      <c r="F461" s="6" t="s">
        <v>882</v>
      </c>
      <c r="G461" s="82" t="s">
        <v>52</v>
      </c>
      <c r="H461" s="78" t="str">
        <f t="shared" si="22"/>
        <v>SL</v>
      </c>
      <c r="I461" s="6" t="s">
        <v>1045</v>
      </c>
      <c r="J461" s="78" t="s">
        <v>849</v>
      </c>
      <c r="K461" s="78" t="str">
        <f t="shared" si="23"/>
        <v>HU</v>
      </c>
      <c r="L461" s="6" t="s">
        <v>1042</v>
      </c>
      <c r="M461" s="6"/>
      <c r="N461" s="6" t="s">
        <v>1167</v>
      </c>
      <c r="O461" s="6"/>
    </row>
    <row r="462" spans="1:15" hidden="1" x14ac:dyDescent="0.3">
      <c r="A462" s="117">
        <v>168</v>
      </c>
      <c r="B462" s="75" t="str">
        <f t="shared" si="21"/>
        <v>U-7 JK VenomU-7 HU Panthers</v>
      </c>
      <c r="C462" s="118" t="s">
        <v>852</v>
      </c>
      <c r="D462" s="30">
        <v>45066</v>
      </c>
      <c r="E462" s="108">
        <v>0.4375</v>
      </c>
      <c r="F462" s="6" t="s">
        <v>874</v>
      </c>
      <c r="G462" s="82" t="s">
        <v>107</v>
      </c>
      <c r="H462" s="78" t="str">
        <f t="shared" si="22"/>
        <v>JK</v>
      </c>
      <c r="I462" s="6" t="s">
        <v>1010</v>
      </c>
      <c r="J462" s="78" t="s">
        <v>849</v>
      </c>
      <c r="K462" s="78" t="str">
        <f t="shared" si="23"/>
        <v>HU</v>
      </c>
      <c r="L462" s="6" t="s">
        <v>1008</v>
      </c>
      <c r="M462" s="6"/>
      <c r="N462" s="6" t="s">
        <v>1167</v>
      </c>
      <c r="O462" s="6"/>
    </row>
    <row r="463" spans="1:15" x14ac:dyDescent="0.3">
      <c r="A463" s="117">
        <v>475</v>
      </c>
      <c r="B463" s="75" t="str">
        <f t="shared" si="21"/>
        <v>U-8 HT MustangsU-8 SL Bears</v>
      </c>
      <c r="C463" s="118" t="s">
        <v>852</v>
      </c>
      <c r="D463" s="30">
        <v>45045</v>
      </c>
      <c r="E463" s="108">
        <v>0.5</v>
      </c>
      <c r="F463" s="6" t="s">
        <v>872</v>
      </c>
      <c r="G463" s="82" t="s">
        <v>142</v>
      </c>
      <c r="H463" s="78" t="str">
        <f t="shared" si="22"/>
        <v>HT</v>
      </c>
      <c r="I463" s="6" t="s">
        <v>1112</v>
      </c>
      <c r="J463" s="78" t="s">
        <v>849</v>
      </c>
      <c r="K463" s="78" t="str">
        <f t="shared" si="23"/>
        <v>SL</v>
      </c>
      <c r="L463" s="6" t="s">
        <v>1111</v>
      </c>
      <c r="M463" s="6"/>
      <c r="N463" s="6" t="s">
        <v>1167</v>
      </c>
      <c r="O463" s="6"/>
    </row>
    <row r="464" spans="1:15" hidden="1" x14ac:dyDescent="0.3">
      <c r="A464" s="117">
        <v>405</v>
      </c>
      <c r="B464" s="75" t="str">
        <f t="shared" si="21"/>
        <v>U-9 HT LionsU-9 RF Rampage</v>
      </c>
      <c r="C464" s="118" t="s">
        <v>852</v>
      </c>
      <c r="D464" s="30">
        <v>45066</v>
      </c>
      <c r="E464" s="108">
        <v>0.4375</v>
      </c>
      <c r="F464" s="6" t="s">
        <v>895</v>
      </c>
      <c r="G464" s="82" t="s">
        <v>19</v>
      </c>
      <c r="H464" s="78" t="str">
        <f t="shared" si="22"/>
        <v>HT</v>
      </c>
      <c r="I464" s="6" t="s">
        <v>1089</v>
      </c>
      <c r="J464" s="78" t="s">
        <v>849</v>
      </c>
      <c r="K464" s="78" t="str">
        <f t="shared" si="23"/>
        <v>RF</v>
      </c>
      <c r="L464" s="6" t="s">
        <v>1091</v>
      </c>
      <c r="M464" s="6"/>
      <c r="N464" s="6" t="s">
        <v>1167</v>
      </c>
      <c r="O464" s="6" t="s">
        <v>1127</v>
      </c>
    </row>
    <row r="465" spans="1:15" hidden="1" x14ac:dyDescent="0.3">
      <c r="A465" s="117">
        <v>408</v>
      </c>
      <c r="B465" s="75" t="str">
        <f t="shared" ref="B465:B528" si="24">I465&amp;L465</f>
        <v>U12 ER Lucky CharmsU12 RF NetBusters</v>
      </c>
      <c r="C465" s="118" t="s">
        <v>852</v>
      </c>
      <c r="D465" s="30">
        <v>45066</v>
      </c>
      <c r="E465" s="108">
        <v>0.4375</v>
      </c>
      <c r="F465" s="6" t="s">
        <v>864</v>
      </c>
      <c r="G465" s="82" t="s">
        <v>52</v>
      </c>
      <c r="H465" s="78" t="str">
        <f t="shared" ref="H465:H528" si="25">MID(I465,5,2)</f>
        <v>ER</v>
      </c>
      <c r="I465" s="6" t="s">
        <v>1040</v>
      </c>
      <c r="J465" s="78" t="s">
        <v>849</v>
      </c>
      <c r="K465" s="78" t="str">
        <f t="shared" ref="K465:K528" si="26">MID(L465,5,2)</f>
        <v>RF</v>
      </c>
      <c r="L465" s="6" t="s">
        <v>1043</v>
      </c>
      <c r="M465" s="6"/>
      <c r="N465" s="6" t="s">
        <v>1167</v>
      </c>
      <c r="O465" s="6" t="s">
        <v>1120</v>
      </c>
    </row>
    <row r="466" spans="1:15" x14ac:dyDescent="0.3">
      <c r="A466" s="117">
        <v>477</v>
      </c>
      <c r="B466" s="75" t="str">
        <f t="shared" si="24"/>
        <v>U-8 WB StarsU-8 SL Avengers</v>
      </c>
      <c r="C466" s="118" t="s">
        <v>852</v>
      </c>
      <c r="D466" s="30">
        <v>45045</v>
      </c>
      <c r="E466" s="108">
        <v>0.58333333333333337</v>
      </c>
      <c r="F466" s="6" t="s">
        <v>873</v>
      </c>
      <c r="G466" s="82" t="s">
        <v>142</v>
      </c>
      <c r="H466" s="78" t="str">
        <f t="shared" si="25"/>
        <v>WB</v>
      </c>
      <c r="I466" s="6" t="s">
        <v>1108</v>
      </c>
      <c r="J466" s="78" t="s">
        <v>849</v>
      </c>
      <c r="K466" s="78" t="str">
        <f t="shared" si="26"/>
        <v>SL</v>
      </c>
      <c r="L466" s="6" t="s">
        <v>1107</v>
      </c>
      <c r="M466" s="6"/>
      <c r="N466" s="6" t="s">
        <v>1167</v>
      </c>
      <c r="O466" s="6"/>
    </row>
    <row r="467" spans="1:15" x14ac:dyDescent="0.3">
      <c r="A467" s="117">
        <v>478</v>
      </c>
      <c r="B467" s="75" t="str">
        <f t="shared" si="24"/>
        <v>U-8 SL GrizzliesU-8 SL Liverpool</v>
      </c>
      <c r="C467" s="118" t="s">
        <v>852</v>
      </c>
      <c r="D467" s="30">
        <v>45045</v>
      </c>
      <c r="E467" s="108">
        <v>0.625</v>
      </c>
      <c r="F467" s="6" t="s">
        <v>873</v>
      </c>
      <c r="G467" s="82" t="s">
        <v>142</v>
      </c>
      <c r="H467" s="78" t="str">
        <f t="shared" si="25"/>
        <v>SL</v>
      </c>
      <c r="I467" s="6" t="s">
        <v>991</v>
      </c>
      <c r="J467" s="78" t="s">
        <v>849</v>
      </c>
      <c r="K467" s="78" t="str">
        <f t="shared" si="26"/>
        <v>SL</v>
      </c>
      <c r="L467" s="6" t="s">
        <v>995</v>
      </c>
      <c r="M467" s="6"/>
      <c r="N467" s="6" t="s">
        <v>1167</v>
      </c>
      <c r="O467" s="6"/>
    </row>
    <row r="468" spans="1:15" x14ac:dyDescent="0.3">
      <c r="A468" s="117">
        <v>484</v>
      </c>
      <c r="B468" s="75" t="str">
        <f t="shared" si="24"/>
        <v>U-8 KW SunsU-8 SL Avengers</v>
      </c>
      <c r="C468" s="118" t="s">
        <v>888</v>
      </c>
      <c r="D468" s="30">
        <v>45049</v>
      </c>
      <c r="E468" s="108">
        <v>0.75</v>
      </c>
      <c r="F468" s="6" t="s">
        <v>873</v>
      </c>
      <c r="G468" s="82" t="s">
        <v>142</v>
      </c>
      <c r="H468" s="78" t="str">
        <f t="shared" si="25"/>
        <v>KW</v>
      </c>
      <c r="I468" s="6" t="s">
        <v>1110</v>
      </c>
      <c r="J468" s="78" t="s">
        <v>849</v>
      </c>
      <c r="K468" s="78" t="str">
        <f t="shared" si="26"/>
        <v>SL</v>
      </c>
      <c r="L468" s="6" t="s">
        <v>1107</v>
      </c>
      <c r="M468" s="6"/>
      <c r="N468" s="6" t="s">
        <v>1167</v>
      </c>
      <c r="O468" s="6"/>
    </row>
    <row r="469" spans="1:15" hidden="1" x14ac:dyDescent="0.3">
      <c r="A469" s="117">
        <v>319</v>
      </c>
      <c r="B469" s="75" t="str">
        <f t="shared" si="24"/>
        <v>U14 HT ThunderU14 KW Fire</v>
      </c>
      <c r="C469" s="75" t="s">
        <v>852</v>
      </c>
      <c r="D469" s="30">
        <v>45066</v>
      </c>
      <c r="E469" s="108">
        <v>0.375</v>
      </c>
      <c r="F469" s="6" t="s">
        <v>860</v>
      </c>
      <c r="G469" s="82" t="s">
        <v>46</v>
      </c>
      <c r="H469" s="78" t="str">
        <f t="shared" si="25"/>
        <v>HT</v>
      </c>
      <c r="I469" s="6" t="s">
        <v>963</v>
      </c>
      <c r="J469" s="78" t="s">
        <v>849</v>
      </c>
      <c r="K469" s="78" t="str">
        <f t="shared" si="26"/>
        <v>KW</v>
      </c>
      <c r="L469" s="82" t="s">
        <v>966</v>
      </c>
      <c r="M469" s="82"/>
      <c r="N469" s="6" t="s">
        <v>1167</v>
      </c>
      <c r="O469" s="82" t="s">
        <v>1139</v>
      </c>
    </row>
    <row r="470" spans="1:15" x14ac:dyDescent="0.3">
      <c r="A470" s="117">
        <v>489</v>
      </c>
      <c r="B470" s="75" t="str">
        <f t="shared" si="24"/>
        <v>U-8 HU LightningU-8 SL Arsenal</v>
      </c>
      <c r="C470" s="75" t="s">
        <v>852</v>
      </c>
      <c r="D470" s="30">
        <v>45052</v>
      </c>
      <c r="E470" s="108">
        <v>0.375</v>
      </c>
      <c r="F470" s="6" t="s">
        <v>872</v>
      </c>
      <c r="G470" s="82" t="s">
        <v>142</v>
      </c>
      <c r="H470" s="78" t="str">
        <f t="shared" si="25"/>
        <v>HU</v>
      </c>
      <c r="I470" s="82" t="s">
        <v>972</v>
      </c>
      <c r="J470" s="78" t="s">
        <v>849</v>
      </c>
      <c r="K470" s="78" t="str">
        <f t="shared" si="26"/>
        <v>SL</v>
      </c>
      <c r="L470" s="82" t="s">
        <v>976</v>
      </c>
      <c r="M470" s="82"/>
      <c r="N470" s="6" t="s">
        <v>1167</v>
      </c>
      <c r="O470" s="82" t="s">
        <v>1130</v>
      </c>
    </row>
    <row r="471" spans="1:15" hidden="1" x14ac:dyDescent="0.3">
      <c r="A471" s="117">
        <v>127</v>
      </c>
      <c r="B471" s="75" t="str">
        <f t="shared" si="24"/>
        <v>U-9 JU RageU-9 HT Peaches</v>
      </c>
      <c r="C471" s="75" t="s">
        <v>852</v>
      </c>
      <c r="D471" s="30">
        <v>45066</v>
      </c>
      <c r="E471" s="108">
        <v>0.4375</v>
      </c>
      <c r="F471" s="6" t="s">
        <v>857</v>
      </c>
      <c r="G471" s="82" t="s">
        <v>19</v>
      </c>
      <c r="H471" s="78" t="str">
        <f t="shared" si="25"/>
        <v>JU</v>
      </c>
      <c r="I471" s="6" t="s">
        <v>1092</v>
      </c>
      <c r="J471" s="78" t="s">
        <v>849</v>
      </c>
      <c r="K471" s="78" t="str">
        <f t="shared" si="26"/>
        <v>HT</v>
      </c>
      <c r="L471" s="29" t="s">
        <v>1093</v>
      </c>
      <c r="M471" s="6"/>
      <c r="N471" s="6" t="s">
        <v>1167</v>
      </c>
      <c r="O471" s="6"/>
    </row>
    <row r="472" spans="1:15" hidden="1" x14ac:dyDescent="0.3">
      <c r="A472" s="117">
        <v>21</v>
      </c>
      <c r="B472" s="75" t="str">
        <f t="shared" si="24"/>
        <v>U-8 RF HammerheadsU-8 ER Leprechauns</v>
      </c>
      <c r="C472" s="75" t="s">
        <v>852</v>
      </c>
      <c r="D472" s="30">
        <v>45052</v>
      </c>
      <c r="E472" s="108">
        <v>0.41666666666666669</v>
      </c>
      <c r="F472" s="6" t="s">
        <v>893</v>
      </c>
      <c r="G472" s="82" t="s">
        <v>142</v>
      </c>
      <c r="H472" s="78" t="str">
        <f t="shared" si="25"/>
        <v>RF</v>
      </c>
      <c r="I472" s="6" t="s">
        <v>985</v>
      </c>
      <c r="J472" s="78" t="s">
        <v>849</v>
      </c>
      <c r="K472" s="78" t="str">
        <f t="shared" si="26"/>
        <v>ER</v>
      </c>
      <c r="L472" s="6" t="s">
        <v>981</v>
      </c>
      <c r="M472" s="6"/>
      <c r="N472" s="6" t="s">
        <v>1167</v>
      </c>
      <c r="O472" s="6"/>
    </row>
    <row r="473" spans="1:15" hidden="1" x14ac:dyDescent="0.3">
      <c r="A473" s="117">
        <v>315</v>
      </c>
      <c r="B473" s="75" t="str">
        <f t="shared" si="24"/>
        <v>U-8 SL AvengersU-8 KW Stars</v>
      </c>
      <c r="C473" s="75" t="s">
        <v>852</v>
      </c>
      <c r="D473" s="30">
        <v>45066</v>
      </c>
      <c r="E473" s="108">
        <v>0.45833333333333331</v>
      </c>
      <c r="F473" s="6" t="s">
        <v>879</v>
      </c>
      <c r="G473" s="82" t="s">
        <v>142</v>
      </c>
      <c r="H473" s="78" t="str">
        <f t="shared" si="25"/>
        <v>SL</v>
      </c>
      <c r="I473" s="6" t="s">
        <v>1107</v>
      </c>
      <c r="J473" s="78" t="s">
        <v>849</v>
      </c>
      <c r="K473" s="78" t="str">
        <f t="shared" si="26"/>
        <v>KW</v>
      </c>
      <c r="L473" s="6" t="s">
        <v>1113</v>
      </c>
      <c r="M473" s="6"/>
      <c r="N473" s="6" t="s">
        <v>1167</v>
      </c>
      <c r="O473" s="6"/>
    </row>
    <row r="474" spans="1:15" hidden="1" x14ac:dyDescent="0.3">
      <c r="A474" s="117">
        <v>393</v>
      </c>
      <c r="B474" s="75" t="str">
        <f t="shared" si="24"/>
        <v>U-8 SL CometsU-8 RF Raptors</v>
      </c>
      <c r="C474" s="75" t="s">
        <v>852</v>
      </c>
      <c r="D474" s="30">
        <v>45066</v>
      </c>
      <c r="E474" s="108">
        <v>0.45833333333333331</v>
      </c>
      <c r="F474" s="6" t="s">
        <v>871</v>
      </c>
      <c r="G474" s="82" t="s">
        <v>142</v>
      </c>
      <c r="H474" s="78" t="str">
        <f t="shared" si="25"/>
        <v>SL</v>
      </c>
      <c r="I474" s="6" t="s">
        <v>992</v>
      </c>
      <c r="J474" s="78" t="s">
        <v>849</v>
      </c>
      <c r="K474" s="78" t="str">
        <f t="shared" si="26"/>
        <v>RF</v>
      </c>
      <c r="L474" s="6" t="s">
        <v>996</v>
      </c>
      <c r="M474" s="6"/>
      <c r="N474" s="6" t="s">
        <v>1167</v>
      </c>
      <c r="O474" s="6" t="s">
        <v>1120</v>
      </c>
    </row>
    <row r="475" spans="1:15" hidden="1" x14ac:dyDescent="0.3">
      <c r="A475" s="117">
        <v>399</v>
      </c>
      <c r="B475" s="75" t="str">
        <f t="shared" si="24"/>
        <v>U-7 SL EaglesU-7 RF Gladiators</v>
      </c>
      <c r="C475" s="75" t="s">
        <v>852</v>
      </c>
      <c r="D475" s="30">
        <v>45066</v>
      </c>
      <c r="E475" s="108">
        <v>0.45833333333333331</v>
      </c>
      <c r="F475" s="6" t="s">
        <v>877</v>
      </c>
      <c r="G475" s="82" t="s">
        <v>107</v>
      </c>
      <c r="H475" s="78" t="str">
        <f t="shared" si="25"/>
        <v>SL</v>
      </c>
      <c r="I475" s="6" t="s">
        <v>1000</v>
      </c>
      <c r="J475" s="78" t="s">
        <v>849</v>
      </c>
      <c r="K475" s="78" t="str">
        <f t="shared" si="26"/>
        <v>RF</v>
      </c>
      <c r="L475" s="6" t="s">
        <v>1004</v>
      </c>
      <c r="M475" s="6"/>
      <c r="N475" s="6" t="s">
        <v>1167</v>
      </c>
      <c r="O475" s="6"/>
    </row>
    <row r="476" spans="1:15" hidden="1" x14ac:dyDescent="0.3">
      <c r="A476" s="117">
        <v>402</v>
      </c>
      <c r="B476" s="75" t="str">
        <f t="shared" si="24"/>
        <v>U-8 SL CardinalsU-8 RF Avengers</v>
      </c>
      <c r="C476" s="75" t="s">
        <v>852</v>
      </c>
      <c r="D476" s="30">
        <v>45066</v>
      </c>
      <c r="E476" s="108">
        <v>0.45833333333333331</v>
      </c>
      <c r="F476" s="6" t="s">
        <v>876</v>
      </c>
      <c r="G476" s="82" t="s">
        <v>142</v>
      </c>
      <c r="H476" s="78" t="str">
        <f t="shared" si="25"/>
        <v>SL</v>
      </c>
      <c r="I476" s="6" t="s">
        <v>986</v>
      </c>
      <c r="J476" s="78" t="s">
        <v>849</v>
      </c>
      <c r="K476" s="78" t="str">
        <f t="shared" si="26"/>
        <v>RF</v>
      </c>
      <c r="L476" s="6" t="s">
        <v>984</v>
      </c>
      <c r="M476" s="6"/>
      <c r="N476" s="6" t="s">
        <v>1167</v>
      </c>
      <c r="O476" s="6"/>
    </row>
    <row r="477" spans="1:15" x14ac:dyDescent="0.3">
      <c r="A477" s="117">
        <v>504</v>
      </c>
      <c r="B477" s="75" t="str">
        <f t="shared" si="24"/>
        <v>U-8 ER LeprechaunsU-8 SL Cardinals</v>
      </c>
      <c r="C477" s="75" t="s">
        <v>852</v>
      </c>
      <c r="D477" s="30">
        <v>45059</v>
      </c>
      <c r="E477" s="108">
        <v>0.41666666666666669</v>
      </c>
      <c r="F477" s="6" t="s">
        <v>872</v>
      </c>
      <c r="G477" s="82" t="s">
        <v>142</v>
      </c>
      <c r="H477" s="78" t="str">
        <f t="shared" si="25"/>
        <v>ER</v>
      </c>
      <c r="I477" s="6" t="s">
        <v>981</v>
      </c>
      <c r="J477" s="78" t="s">
        <v>849</v>
      </c>
      <c r="K477" s="78" t="str">
        <f t="shared" si="26"/>
        <v>SL</v>
      </c>
      <c r="L477" s="6" t="s">
        <v>986</v>
      </c>
      <c r="M477" s="6"/>
      <c r="N477" s="6" t="s">
        <v>1167</v>
      </c>
      <c r="O477" s="6"/>
    </row>
    <row r="478" spans="1:15" x14ac:dyDescent="0.3">
      <c r="A478" s="117">
        <v>510</v>
      </c>
      <c r="B478" s="75" t="str">
        <f t="shared" si="24"/>
        <v>U-8 JK TarantulasU-8 SL Liverpool</v>
      </c>
      <c r="C478" s="75" t="s">
        <v>852</v>
      </c>
      <c r="D478" s="30">
        <v>45059</v>
      </c>
      <c r="E478" s="108">
        <v>0.41666666666666669</v>
      </c>
      <c r="F478" s="6" t="s">
        <v>873</v>
      </c>
      <c r="G478" s="82" t="s">
        <v>142</v>
      </c>
      <c r="H478" s="78" t="str">
        <f t="shared" si="25"/>
        <v>JK</v>
      </c>
      <c r="I478" s="6" t="s">
        <v>994</v>
      </c>
      <c r="J478" s="78" t="s">
        <v>849</v>
      </c>
      <c r="K478" s="78" t="str">
        <f t="shared" si="26"/>
        <v>SL</v>
      </c>
      <c r="L478" s="6" t="s">
        <v>995</v>
      </c>
      <c r="M478" s="6"/>
      <c r="N478" s="6" t="s">
        <v>1167</v>
      </c>
      <c r="O478" s="6"/>
    </row>
    <row r="479" spans="1:15" hidden="1" x14ac:dyDescent="0.3">
      <c r="A479" s="117">
        <v>130</v>
      </c>
      <c r="B479" s="75" t="str">
        <f t="shared" si="24"/>
        <v>U-8 WB FireU-8 HT Bolts</v>
      </c>
      <c r="C479" s="75" t="s">
        <v>852</v>
      </c>
      <c r="D479" s="30">
        <v>45066</v>
      </c>
      <c r="E479" s="108">
        <v>0.45833333333333331</v>
      </c>
      <c r="F479" s="6" t="s">
        <v>851</v>
      </c>
      <c r="G479" s="82" t="s">
        <v>142</v>
      </c>
      <c r="H479" s="78" t="str">
        <f t="shared" si="25"/>
        <v>WB</v>
      </c>
      <c r="I479" s="6" t="s">
        <v>1105</v>
      </c>
      <c r="J479" s="78" t="s">
        <v>849</v>
      </c>
      <c r="K479" s="78" t="str">
        <f t="shared" si="26"/>
        <v>HT</v>
      </c>
      <c r="L479" s="6" t="s">
        <v>1109</v>
      </c>
      <c r="M479" s="6"/>
      <c r="N479" s="6" t="s">
        <v>1167</v>
      </c>
      <c r="O479" s="6"/>
    </row>
    <row r="480" spans="1:15" hidden="1" x14ac:dyDescent="0.3">
      <c r="A480" s="117">
        <v>164</v>
      </c>
      <c r="B480" s="75" t="str">
        <f t="shared" si="24"/>
        <v>U-9 KW SharksU-9 HU Cougars</v>
      </c>
      <c r="C480" s="75" t="s">
        <v>852</v>
      </c>
      <c r="D480" s="30">
        <v>45066</v>
      </c>
      <c r="E480" s="108">
        <v>0.5</v>
      </c>
      <c r="F480" s="6" t="s">
        <v>854</v>
      </c>
      <c r="G480" s="82" t="s">
        <v>19</v>
      </c>
      <c r="H480" s="78" t="str">
        <f t="shared" si="25"/>
        <v>KW</v>
      </c>
      <c r="I480" s="6" t="s">
        <v>1095</v>
      </c>
      <c r="J480" s="78" t="s">
        <v>849</v>
      </c>
      <c r="K480" s="78" t="str">
        <f t="shared" si="26"/>
        <v>HU</v>
      </c>
      <c r="L480" s="6" t="s">
        <v>1100</v>
      </c>
      <c r="M480" s="6"/>
      <c r="N480" s="6" t="s">
        <v>1167</v>
      </c>
      <c r="O480" s="6"/>
    </row>
    <row r="481" spans="1:15" hidden="1" x14ac:dyDescent="0.3">
      <c r="A481" s="117">
        <v>246</v>
      </c>
      <c r="B481" s="75" t="str">
        <f t="shared" si="24"/>
        <v>U14 KW FireU14 JK Valkyries 1</v>
      </c>
      <c r="C481" s="75" t="s">
        <v>852</v>
      </c>
      <c r="D481" s="30">
        <v>45073</v>
      </c>
      <c r="E481" s="108">
        <v>0.4375</v>
      </c>
      <c r="F481" s="6" t="s">
        <v>891</v>
      </c>
      <c r="G481" s="82" t="s">
        <v>46</v>
      </c>
      <c r="H481" s="78" t="str">
        <f t="shared" si="25"/>
        <v>KW</v>
      </c>
      <c r="I481" s="82" t="s">
        <v>966</v>
      </c>
      <c r="J481" s="78" t="s">
        <v>849</v>
      </c>
      <c r="K481" s="78" t="str">
        <f t="shared" si="26"/>
        <v>JK</v>
      </c>
      <c r="L481" s="82" t="s">
        <v>964</v>
      </c>
      <c r="M481" s="82"/>
      <c r="N481" s="6" t="s">
        <v>1167</v>
      </c>
      <c r="O481" s="82" t="s">
        <v>1137</v>
      </c>
    </row>
    <row r="482" spans="1:15" hidden="1" x14ac:dyDescent="0.3">
      <c r="A482" s="117">
        <v>260</v>
      </c>
      <c r="B482" s="75" t="str">
        <f t="shared" si="24"/>
        <v>U12 JK LeopardsU12 JU Rage</v>
      </c>
      <c r="C482" s="75" t="s">
        <v>852</v>
      </c>
      <c r="D482" s="30">
        <v>45066</v>
      </c>
      <c r="E482" s="108">
        <v>0.5</v>
      </c>
      <c r="F482" s="6" t="s">
        <v>898</v>
      </c>
      <c r="G482" s="82" t="s">
        <v>52</v>
      </c>
      <c r="H482" s="78" t="str">
        <f t="shared" si="25"/>
        <v>JK</v>
      </c>
      <c r="I482" s="6" t="s">
        <v>1035</v>
      </c>
      <c r="J482" s="78" t="s">
        <v>849</v>
      </c>
      <c r="K482" s="78" t="str">
        <f t="shared" si="26"/>
        <v>JU</v>
      </c>
      <c r="L482" s="6" t="s">
        <v>1034</v>
      </c>
      <c r="M482" s="6"/>
      <c r="N482" s="6" t="s">
        <v>1167</v>
      </c>
      <c r="O482" s="6" t="s">
        <v>1053</v>
      </c>
    </row>
    <row r="483" spans="1:15" hidden="1" x14ac:dyDescent="0.3">
      <c r="A483" s="117">
        <v>316</v>
      </c>
      <c r="B483" s="75" t="str">
        <f t="shared" si="24"/>
        <v>U-7 HT CheetahsU-7 KW Cyclones</v>
      </c>
      <c r="C483" s="75" t="s">
        <v>852</v>
      </c>
      <c r="D483" s="30">
        <v>45066</v>
      </c>
      <c r="E483" s="108">
        <v>0.5</v>
      </c>
      <c r="F483" s="6" t="s">
        <v>879</v>
      </c>
      <c r="G483" s="82" t="s">
        <v>107</v>
      </c>
      <c r="H483" s="78" t="str">
        <f t="shared" si="25"/>
        <v>HT</v>
      </c>
      <c r="I483" s="6" t="s">
        <v>1064</v>
      </c>
      <c r="J483" s="78" t="s">
        <v>849</v>
      </c>
      <c r="K483" s="78" t="str">
        <f t="shared" si="26"/>
        <v>KW</v>
      </c>
      <c r="L483" s="6" t="s">
        <v>1070</v>
      </c>
      <c r="M483" s="6"/>
      <c r="N483" s="6" t="s">
        <v>1167</v>
      </c>
      <c r="O483" s="6"/>
    </row>
    <row r="484" spans="1:15" hidden="1" x14ac:dyDescent="0.3">
      <c r="A484" s="117">
        <v>394</v>
      </c>
      <c r="B484" s="75" t="str">
        <f t="shared" si="24"/>
        <v>U-8 HT PiratesU-8 RF Tornados</v>
      </c>
      <c r="C484" s="75" t="s">
        <v>852</v>
      </c>
      <c r="D484" s="30">
        <v>45066</v>
      </c>
      <c r="E484" s="108">
        <v>0.5</v>
      </c>
      <c r="F484" s="6" t="s">
        <v>871</v>
      </c>
      <c r="G484" s="82" t="s">
        <v>142</v>
      </c>
      <c r="H484" s="78" t="str">
        <f t="shared" si="25"/>
        <v>HT</v>
      </c>
      <c r="I484" s="6" t="s">
        <v>971</v>
      </c>
      <c r="J484" s="78" t="s">
        <v>849</v>
      </c>
      <c r="K484" s="78" t="str">
        <f t="shared" si="26"/>
        <v>RF</v>
      </c>
      <c r="L484" s="6" t="s">
        <v>975</v>
      </c>
      <c r="M484" s="6"/>
      <c r="N484" s="6" t="s">
        <v>1167</v>
      </c>
      <c r="O484" s="6" t="s">
        <v>1028</v>
      </c>
    </row>
    <row r="485" spans="1:15" hidden="1" x14ac:dyDescent="0.3">
      <c r="A485" s="117">
        <v>403</v>
      </c>
      <c r="B485" s="75" t="str">
        <f t="shared" si="24"/>
        <v>U-8 JK TarantulasU-8 RF Storm</v>
      </c>
      <c r="C485" s="75" t="s">
        <v>852</v>
      </c>
      <c r="D485" s="30">
        <v>45066</v>
      </c>
      <c r="E485" s="108">
        <v>0.5</v>
      </c>
      <c r="F485" s="6" t="s">
        <v>876</v>
      </c>
      <c r="G485" s="82" t="s">
        <v>142</v>
      </c>
      <c r="H485" s="78" t="str">
        <f t="shared" si="25"/>
        <v>JK</v>
      </c>
      <c r="I485" s="6" t="s">
        <v>994</v>
      </c>
      <c r="J485" s="78" t="s">
        <v>849</v>
      </c>
      <c r="K485" s="78" t="str">
        <f t="shared" si="26"/>
        <v>RF</v>
      </c>
      <c r="L485" s="6" t="s">
        <v>993</v>
      </c>
      <c r="M485" s="6"/>
      <c r="N485" s="6" t="s">
        <v>1167</v>
      </c>
      <c r="O485" s="6"/>
    </row>
    <row r="486" spans="1:15" x14ac:dyDescent="0.3">
      <c r="A486" s="117">
        <v>505</v>
      </c>
      <c r="B486" s="75" t="str">
        <f t="shared" si="24"/>
        <v>U-8 RF BanditsU-8 SL Tigers</v>
      </c>
      <c r="C486" s="75" t="s">
        <v>852</v>
      </c>
      <c r="D486" s="30">
        <v>45059</v>
      </c>
      <c r="E486" s="108">
        <v>0.45833333333333331</v>
      </c>
      <c r="F486" s="6" t="s">
        <v>872</v>
      </c>
      <c r="G486" s="82" t="s">
        <v>142</v>
      </c>
      <c r="H486" s="78" t="str">
        <f t="shared" si="25"/>
        <v>RF</v>
      </c>
      <c r="I486" s="82" t="s">
        <v>974</v>
      </c>
      <c r="J486" s="78" t="s">
        <v>849</v>
      </c>
      <c r="K486" s="78" t="str">
        <f t="shared" si="26"/>
        <v>SL</v>
      </c>
      <c r="L486" s="82" t="s">
        <v>977</v>
      </c>
      <c r="M486" s="82"/>
      <c r="N486" s="6" t="s">
        <v>1167</v>
      </c>
      <c r="O486" s="6" t="s">
        <v>1054</v>
      </c>
    </row>
    <row r="487" spans="1:15" hidden="1" x14ac:dyDescent="0.3">
      <c r="A487" s="117">
        <v>409</v>
      </c>
      <c r="B487" s="75" t="str">
        <f t="shared" si="24"/>
        <v>U12 HT LightningU12 RF Thunder</v>
      </c>
      <c r="C487" s="75" t="s">
        <v>852</v>
      </c>
      <c r="D487" s="30">
        <v>45066</v>
      </c>
      <c r="E487" s="108">
        <v>0.5</v>
      </c>
      <c r="F487" s="6" t="s">
        <v>864</v>
      </c>
      <c r="G487" s="82" t="s">
        <v>52</v>
      </c>
      <c r="H487" s="78" t="str">
        <f t="shared" si="25"/>
        <v>HT</v>
      </c>
      <c r="I487" s="6" t="s">
        <v>1031</v>
      </c>
      <c r="J487" s="78" t="s">
        <v>849</v>
      </c>
      <c r="K487" s="78" t="str">
        <f t="shared" si="26"/>
        <v>RF</v>
      </c>
      <c r="L487" s="6" t="s">
        <v>1036</v>
      </c>
      <c r="M487" s="6"/>
      <c r="N487" s="6" t="s">
        <v>1167</v>
      </c>
      <c r="O487" s="6" t="s">
        <v>1139</v>
      </c>
    </row>
    <row r="488" spans="1:15" hidden="1" x14ac:dyDescent="0.3">
      <c r="A488" s="117">
        <v>233</v>
      </c>
      <c r="B488" s="75" t="str">
        <f t="shared" si="24"/>
        <v>U12 EW Kiel U12aU12 JK Panthers</v>
      </c>
      <c r="C488" s="75" t="s">
        <v>852</v>
      </c>
      <c r="D488" s="30">
        <v>45066</v>
      </c>
      <c r="E488" s="108">
        <v>0.5</v>
      </c>
      <c r="F488" s="6" t="s">
        <v>889</v>
      </c>
      <c r="G488" s="82" t="s">
        <v>52</v>
      </c>
      <c r="H488" s="78" t="str">
        <f t="shared" si="25"/>
        <v>EW</v>
      </c>
      <c r="I488" s="6" t="s">
        <v>1030</v>
      </c>
      <c r="J488" s="78" t="s">
        <v>849</v>
      </c>
      <c r="K488" s="78" t="str">
        <f t="shared" si="26"/>
        <v>JK</v>
      </c>
      <c r="L488" s="6" t="s">
        <v>1037</v>
      </c>
      <c r="M488" s="6"/>
      <c r="N488" s="6" t="s">
        <v>1167</v>
      </c>
      <c r="O488" s="6"/>
    </row>
    <row r="489" spans="1:15" x14ac:dyDescent="0.3">
      <c r="A489" s="117">
        <v>512</v>
      </c>
      <c r="B489" s="75" t="str">
        <f t="shared" si="24"/>
        <v>U-8 RF RaptorsU-8 SL Grizzlies</v>
      </c>
      <c r="C489" s="75" t="s">
        <v>852</v>
      </c>
      <c r="D489" s="30">
        <v>45059</v>
      </c>
      <c r="E489" s="108">
        <v>0.5</v>
      </c>
      <c r="F489" s="6" t="s">
        <v>873</v>
      </c>
      <c r="G489" s="82" t="s">
        <v>142</v>
      </c>
      <c r="H489" s="78" t="str">
        <f t="shared" si="25"/>
        <v>RF</v>
      </c>
      <c r="I489" s="6" t="s">
        <v>996</v>
      </c>
      <c r="J489" s="78" t="s">
        <v>849</v>
      </c>
      <c r="K489" s="78" t="str">
        <f t="shared" si="26"/>
        <v>SL</v>
      </c>
      <c r="L489" s="6" t="s">
        <v>991</v>
      </c>
      <c r="M489" s="6"/>
      <c r="N489" s="6" t="s">
        <v>1167</v>
      </c>
      <c r="O489" s="6" t="s">
        <v>1120</v>
      </c>
    </row>
    <row r="490" spans="1:15" x14ac:dyDescent="0.3">
      <c r="A490" s="117">
        <v>513</v>
      </c>
      <c r="B490" s="75" t="str">
        <f t="shared" si="24"/>
        <v>U-8 RF AvengersU-8 SL Chargers</v>
      </c>
      <c r="C490" s="75" t="s">
        <v>852</v>
      </c>
      <c r="D490" s="30">
        <v>45059</v>
      </c>
      <c r="E490" s="108">
        <v>0.54166666666666663</v>
      </c>
      <c r="F490" s="6" t="s">
        <v>873</v>
      </c>
      <c r="G490" s="82" t="s">
        <v>142</v>
      </c>
      <c r="H490" s="78" t="str">
        <f t="shared" si="25"/>
        <v>RF</v>
      </c>
      <c r="I490" s="6" t="s">
        <v>984</v>
      </c>
      <c r="J490" s="78" t="s">
        <v>849</v>
      </c>
      <c r="K490" s="78" t="str">
        <f t="shared" si="26"/>
        <v>SL</v>
      </c>
      <c r="L490" s="6" t="s">
        <v>987</v>
      </c>
      <c r="M490" s="6"/>
      <c r="N490" s="6" t="s">
        <v>1167</v>
      </c>
      <c r="O490" s="6"/>
    </row>
    <row r="491" spans="1:15" x14ac:dyDescent="0.3">
      <c r="A491" s="117">
        <v>514</v>
      </c>
      <c r="B491" s="75" t="str">
        <f t="shared" si="24"/>
        <v>U-8 KW RaysU-8 SL Lions</v>
      </c>
      <c r="C491" s="75" t="s">
        <v>852</v>
      </c>
      <c r="D491" s="30">
        <v>45059</v>
      </c>
      <c r="E491" s="108">
        <v>0.58333333333333337</v>
      </c>
      <c r="F491" s="6" t="s">
        <v>873</v>
      </c>
      <c r="G491" s="82" t="s">
        <v>142</v>
      </c>
      <c r="H491" s="78" t="str">
        <f t="shared" si="25"/>
        <v>KW</v>
      </c>
      <c r="I491" s="6" t="s">
        <v>983</v>
      </c>
      <c r="J491" s="78" t="s">
        <v>849</v>
      </c>
      <c r="K491" s="78" t="str">
        <f t="shared" si="26"/>
        <v>SL</v>
      </c>
      <c r="L491" s="6" t="s">
        <v>988</v>
      </c>
      <c r="M491" s="6"/>
      <c r="N491" s="6" t="s">
        <v>1167</v>
      </c>
      <c r="O491" s="6"/>
    </row>
    <row r="492" spans="1:15" x14ac:dyDescent="0.3">
      <c r="A492" s="117">
        <v>515</v>
      </c>
      <c r="B492" s="75" t="str">
        <f t="shared" si="24"/>
        <v>U-8 HT DragonsU-8 SL Comets</v>
      </c>
      <c r="C492" s="75" t="s">
        <v>888</v>
      </c>
      <c r="D492" s="30">
        <v>45063</v>
      </c>
      <c r="E492" s="108">
        <v>0.75</v>
      </c>
      <c r="F492" s="6" t="s">
        <v>873</v>
      </c>
      <c r="G492" s="82" t="s">
        <v>142</v>
      </c>
      <c r="H492" s="78" t="str">
        <f t="shared" si="25"/>
        <v>HT</v>
      </c>
      <c r="I492" s="6" t="s">
        <v>989</v>
      </c>
      <c r="J492" s="78" t="s">
        <v>849</v>
      </c>
      <c r="K492" s="78" t="str">
        <f t="shared" si="26"/>
        <v>SL</v>
      </c>
      <c r="L492" s="6" t="s">
        <v>992</v>
      </c>
      <c r="M492" s="6"/>
      <c r="N492" s="6" t="s">
        <v>1167</v>
      </c>
      <c r="O492" s="6" t="s">
        <v>1119</v>
      </c>
    </row>
    <row r="493" spans="1:15" x14ac:dyDescent="0.3">
      <c r="A493" s="117">
        <v>548</v>
      </c>
      <c r="B493" s="75" t="str">
        <f t="shared" si="24"/>
        <v>U-8 SL TigersU-8 SL Arsenal</v>
      </c>
      <c r="C493" s="75" t="s">
        <v>1174</v>
      </c>
      <c r="D493" s="30">
        <v>45065</v>
      </c>
      <c r="E493" s="108">
        <v>0.75</v>
      </c>
      <c r="F493" s="6" t="s">
        <v>872</v>
      </c>
      <c r="G493" s="82" t="s">
        <v>142</v>
      </c>
      <c r="H493" s="78" t="str">
        <f t="shared" si="25"/>
        <v>SL</v>
      </c>
      <c r="I493" s="6" t="s">
        <v>977</v>
      </c>
      <c r="J493" s="78" t="s">
        <v>849</v>
      </c>
      <c r="K493" s="78" t="str">
        <f t="shared" si="26"/>
        <v>SL</v>
      </c>
      <c r="L493" s="6" t="s">
        <v>976</v>
      </c>
      <c r="M493" s="6"/>
      <c r="N493" s="6" t="s">
        <v>1167</v>
      </c>
      <c r="O493" s="6" t="s">
        <v>1132</v>
      </c>
    </row>
    <row r="494" spans="1:15" hidden="1" x14ac:dyDescent="0.3">
      <c r="A494" s="117">
        <v>131</v>
      </c>
      <c r="B494" s="75" t="str">
        <f t="shared" si="24"/>
        <v>U12 KW PredatorsU12 HT Raptors</v>
      </c>
      <c r="C494" s="75" t="s">
        <v>852</v>
      </c>
      <c r="D494" s="30">
        <v>45066</v>
      </c>
      <c r="E494" s="108">
        <v>0.5</v>
      </c>
      <c r="F494" s="6" t="s">
        <v>896</v>
      </c>
      <c r="G494" s="82" t="s">
        <v>52</v>
      </c>
      <c r="H494" s="78" t="str">
        <f t="shared" si="25"/>
        <v>KW</v>
      </c>
      <c r="I494" s="6" t="s">
        <v>1047</v>
      </c>
      <c r="J494" s="78" t="s">
        <v>849</v>
      </c>
      <c r="K494" s="78" t="str">
        <f t="shared" si="26"/>
        <v>HT</v>
      </c>
      <c r="L494" s="6" t="s">
        <v>1048</v>
      </c>
      <c r="M494" s="6" t="s">
        <v>1187</v>
      </c>
      <c r="N494" s="6" t="s">
        <v>1167</v>
      </c>
      <c r="O494" s="6" t="s">
        <v>1029</v>
      </c>
    </row>
    <row r="495" spans="1:15" x14ac:dyDescent="0.3">
      <c r="A495" s="117">
        <v>530</v>
      </c>
      <c r="B495" s="75" t="str">
        <f t="shared" si="24"/>
        <v>U-8 ER LeprechaunsU-8 SL Chargers</v>
      </c>
      <c r="C495" s="75" t="s">
        <v>852</v>
      </c>
      <c r="D495" s="30">
        <v>45066</v>
      </c>
      <c r="E495" s="108">
        <v>0.375</v>
      </c>
      <c r="F495" s="6" t="s">
        <v>873</v>
      </c>
      <c r="G495" s="82" t="s">
        <v>142</v>
      </c>
      <c r="H495" s="78" t="str">
        <f t="shared" si="25"/>
        <v>ER</v>
      </c>
      <c r="I495" s="6" t="s">
        <v>981</v>
      </c>
      <c r="J495" s="78" t="s">
        <v>849</v>
      </c>
      <c r="K495" s="78" t="str">
        <f t="shared" si="26"/>
        <v>SL</v>
      </c>
      <c r="L495" s="6" t="s">
        <v>987</v>
      </c>
      <c r="M495" s="6"/>
      <c r="N495" s="6" t="s">
        <v>1167</v>
      </c>
      <c r="O495" s="6"/>
    </row>
    <row r="496" spans="1:15" hidden="1" x14ac:dyDescent="0.3">
      <c r="A496" s="117">
        <v>320</v>
      </c>
      <c r="B496" s="75" t="str">
        <f t="shared" si="24"/>
        <v>U14 ER WolfhoundsU14 KW Panthers</v>
      </c>
      <c r="C496" s="118" t="s">
        <v>852</v>
      </c>
      <c r="D496" s="30">
        <v>45066</v>
      </c>
      <c r="E496" s="108">
        <v>0.54166666666666663</v>
      </c>
      <c r="F496" s="6" t="s">
        <v>860</v>
      </c>
      <c r="G496" s="82" t="s">
        <v>12</v>
      </c>
      <c r="H496" s="78" t="str">
        <f t="shared" si="25"/>
        <v>ER</v>
      </c>
      <c r="I496" s="82" t="s">
        <v>946</v>
      </c>
      <c r="J496" s="78" t="s">
        <v>849</v>
      </c>
      <c r="K496" s="78" t="str">
        <f t="shared" si="26"/>
        <v>KW</v>
      </c>
      <c r="L496" s="82" t="s">
        <v>949</v>
      </c>
      <c r="M496" s="82"/>
      <c r="N496" s="6" t="s">
        <v>1167</v>
      </c>
      <c r="O496" s="78" t="s">
        <v>1183</v>
      </c>
    </row>
    <row r="497" spans="1:15" x14ac:dyDescent="0.3">
      <c r="A497" s="117">
        <v>531</v>
      </c>
      <c r="B497" s="75" t="str">
        <f t="shared" si="24"/>
        <v>U-8 HT DragonsU-8 SL Grizzlies</v>
      </c>
      <c r="C497" s="118" t="s">
        <v>852</v>
      </c>
      <c r="D497" s="30">
        <v>45066</v>
      </c>
      <c r="E497" s="108">
        <v>0.41666666666666669</v>
      </c>
      <c r="F497" s="6" t="s">
        <v>873</v>
      </c>
      <c r="G497" s="82" t="s">
        <v>142</v>
      </c>
      <c r="H497" s="78" t="str">
        <f t="shared" si="25"/>
        <v>HT</v>
      </c>
      <c r="I497" s="6" t="s">
        <v>989</v>
      </c>
      <c r="J497" s="78" t="s">
        <v>849</v>
      </c>
      <c r="K497" s="78" t="str">
        <f t="shared" si="26"/>
        <v>SL</v>
      </c>
      <c r="L497" s="6" t="s">
        <v>991</v>
      </c>
      <c r="M497" s="6"/>
      <c r="N497" s="6" t="s">
        <v>1167</v>
      </c>
      <c r="O497" s="6"/>
    </row>
    <row r="498" spans="1:15" x14ac:dyDescent="0.3">
      <c r="A498" s="117">
        <v>532</v>
      </c>
      <c r="B498" s="75" t="str">
        <f t="shared" si="24"/>
        <v>U-8 JK GalaxyU-8 SL Liverpool</v>
      </c>
      <c r="C498" s="118" t="s">
        <v>852</v>
      </c>
      <c r="D498" s="30">
        <v>45066</v>
      </c>
      <c r="E498" s="108">
        <v>0.45833333333333331</v>
      </c>
      <c r="F498" s="6" t="s">
        <v>873</v>
      </c>
      <c r="G498" s="82" t="s">
        <v>142</v>
      </c>
      <c r="H498" s="78" t="str">
        <f t="shared" si="25"/>
        <v>JK</v>
      </c>
      <c r="I498" s="6" t="s">
        <v>990</v>
      </c>
      <c r="J498" s="78" t="s">
        <v>849</v>
      </c>
      <c r="K498" s="78" t="str">
        <f t="shared" si="26"/>
        <v>SL</v>
      </c>
      <c r="L498" s="6" t="s">
        <v>995</v>
      </c>
      <c r="M498" s="6"/>
      <c r="N498" s="6" t="s">
        <v>1167</v>
      </c>
      <c r="O498" s="6"/>
    </row>
    <row r="499" spans="1:15" hidden="1" x14ac:dyDescent="0.3">
      <c r="A499" s="117">
        <v>407</v>
      </c>
      <c r="B499" s="75" t="str">
        <f t="shared" si="24"/>
        <v>U14 KW CometsU14 RF Kickers</v>
      </c>
      <c r="C499" s="118" t="s">
        <v>852</v>
      </c>
      <c r="D499" s="30">
        <v>45066</v>
      </c>
      <c r="E499" s="108">
        <v>0.5625</v>
      </c>
      <c r="F499" s="125" t="s">
        <v>897</v>
      </c>
      <c r="G499" s="82" t="s">
        <v>12</v>
      </c>
      <c r="H499" s="78" t="str">
        <f t="shared" si="25"/>
        <v>KW</v>
      </c>
      <c r="I499" s="82" t="s">
        <v>941</v>
      </c>
      <c r="J499" s="78" t="s">
        <v>849</v>
      </c>
      <c r="K499" s="78" t="str">
        <f t="shared" si="26"/>
        <v>RF</v>
      </c>
      <c r="L499" s="82" t="s">
        <v>950</v>
      </c>
      <c r="M499" s="82"/>
      <c r="N499" s="6" t="s">
        <v>1167</v>
      </c>
      <c r="O499" s="82" t="s">
        <v>934</v>
      </c>
    </row>
    <row r="500" spans="1:15" x14ac:dyDescent="0.3">
      <c r="A500" s="117">
        <v>528</v>
      </c>
      <c r="B500" s="75" t="str">
        <f t="shared" si="24"/>
        <v>U-8 HT FirehawksU-8 SL Tigers</v>
      </c>
      <c r="C500" s="118" t="s">
        <v>852</v>
      </c>
      <c r="D500" s="30">
        <v>45066</v>
      </c>
      <c r="E500" s="108">
        <v>0.5</v>
      </c>
      <c r="F500" s="6" t="s">
        <v>872</v>
      </c>
      <c r="G500" s="82" t="s">
        <v>142</v>
      </c>
      <c r="H500" s="78" t="str">
        <f t="shared" si="25"/>
        <v>HT</v>
      </c>
      <c r="I500" s="82" t="s">
        <v>970</v>
      </c>
      <c r="J500" s="78" t="s">
        <v>849</v>
      </c>
      <c r="K500" s="78" t="str">
        <f t="shared" si="26"/>
        <v>SL</v>
      </c>
      <c r="L500" s="82" t="s">
        <v>977</v>
      </c>
      <c r="M500" s="82"/>
      <c r="N500" s="6" t="s">
        <v>1167</v>
      </c>
      <c r="O500" s="6" t="s">
        <v>1054</v>
      </c>
    </row>
    <row r="501" spans="1:15" hidden="1" x14ac:dyDescent="0.3">
      <c r="A501" s="117">
        <v>132</v>
      </c>
      <c r="B501" s="75" t="str">
        <f t="shared" si="24"/>
        <v>U14 EW Waubedonia U14U14 HT Spurs</v>
      </c>
      <c r="C501" s="118" t="s">
        <v>852</v>
      </c>
      <c r="D501" s="30">
        <v>45066</v>
      </c>
      <c r="E501" s="108">
        <v>0.5625</v>
      </c>
      <c r="F501" s="6" t="s">
        <v>861</v>
      </c>
      <c r="G501" s="82" t="s">
        <v>12</v>
      </c>
      <c r="H501" s="78" t="str">
        <f t="shared" si="25"/>
        <v>EW</v>
      </c>
      <c r="I501" s="82" t="s">
        <v>938</v>
      </c>
      <c r="J501" s="78" t="s">
        <v>849</v>
      </c>
      <c r="K501" s="78" t="str">
        <f t="shared" si="26"/>
        <v>HT</v>
      </c>
      <c r="L501" s="82" t="s">
        <v>947</v>
      </c>
      <c r="M501" s="82"/>
      <c r="N501" s="6" t="s">
        <v>1167</v>
      </c>
      <c r="O501" s="82"/>
    </row>
    <row r="502" spans="1:15" x14ac:dyDescent="0.3">
      <c r="A502" s="117">
        <v>533</v>
      </c>
      <c r="B502" s="75" t="str">
        <f t="shared" si="24"/>
        <v>U-8 JU RageU-8 SL Lions</v>
      </c>
      <c r="C502" s="118" t="s">
        <v>852</v>
      </c>
      <c r="D502" s="30">
        <v>45066</v>
      </c>
      <c r="E502" s="108">
        <v>0.5</v>
      </c>
      <c r="F502" s="6" t="s">
        <v>873</v>
      </c>
      <c r="G502" s="82" t="s">
        <v>142</v>
      </c>
      <c r="H502" s="78" t="str">
        <f t="shared" si="25"/>
        <v>JU</v>
      </c>
      <c r="I502" s="6" t="s">
        <v>982</v>
      </c>
      <c r="J502" s="78" t="s">
        <v>849</v>
      </c>
      <c r="K502" s="78" t="str">
        <f t="shared" si="26"/>
        <v>SL</v>
      </c>
      <c r="L502" s="6" t="s">
        <v>988</v>
      </c>
      <c r="M502" s="6"/>
      <c r="N502" s="6" t="s">
        <v>1167</v>
      </c>
      <c r="O502" s="6"/>
    </row>
    <row r="503" spans="1:15" hidden="1" x14ac:dyDescent="0.3">
      <c r="A503" s="117">
        <v>579</v>
      </c>
      <c r="B503" s="75" t="str">
        <f t="shared" si="24"/>
        <v>U12 HU CyclonesU12 BR Brownsville U12</v>
      </c>
      <c r="C503" s="118" t="s">
        <v>852</v>
      </c>
      <c r="D503" s="30">
        <v>45066</v>
      </c>
      <c r="E503" s="108">
        <v>0.58333333333333337</v>
      </c>
      <c r="F503" s="6" t="s">
        <v>1192</v>
      </c>
      <c r="G503" s="82" t="s">
        <v>52</v>
      </c>
      <c r="H503" s="78" t="str">
        <f t="shared" si="25"/>
        <v>HU</v>
      </c>
      <c r="I503" s="6" t="s">
        <v>1042</v>
      </c>
      <c r="J503" s="78" t="s">
        <v>849</v>
      </c>
      <c r="K503" s="78" t="str">
        <f t="shared" si="26"/>
        <v>BR</v>
      </c>
      <c r="L503" s="6" t="s">
        <v>1038</v>
      </c>
      <c r="M503" s="6"/>
      <c r="N503" s="6" t="s">
        <v>1167</v>
      </c>
      <c r="O503" s="6"/>
    </row>
    <row r="504" spans="1:15" hidden="1" x14ac:dyDescent="0.3">
      <c r="A504" s="117">
        <v>395</v>
      </c>
      <c r="B504" s="75" t="str">
        <f t="shared" si="24"/>
        <v>U12 SL BreezeU12 RF Strikers</v>
      </c>
      <c r="C504" s="118" t="s">
        <v>852</v>
      </c>
      <c r="D504" s="30">
        <v>45066</v>
      </c>
      <c r="E504" s="108">
        <v>0.72916666666666663</v>
      </c>
      <c r="F504" s="6" t="s">
        <v>862</v>
      </c>
      <c r="G504" s="82" t="s">
        <v>63</v>
      </c>
      <c r="H504" s="78" t="str">
        <f t="shared" si="25"/>
        <v>SL</v>
      </c>
      <c r="I504" s="82" t="s">
        <v>924</v>
      </c>
      <c r="J504" s="78" t="s">
        <v>849</v>
      </c>
      <c r="K504" s="78" t="str">
        <f t="shared" si="26"/>
        <v>RF</v>
      </c>
      <c r="L504" s="82" t="s">
        <v>930</v>
      </c>
      <c r="M504" s="82"/>
      <c r="N504" s="6" t="s">
        <v>1167</v>
      </c>
      <c r="O504" s="82"/>
    </row>
    <row r="505" spans="1:15" hidden="1" x14ac:dyDescent="0.3">
      <c r="A505" s="117">
        <v>333</v>
      </c>
      <c r="B505" s="75" t="str">
        <f t="shared" si="24"/>
        <v>U12 JK PhoenixU12 KW Storm</v>
      </c>
      <c r="C505" s="118" t="s">
        <v>1168</v>
      </c>
      <c r="D505" s="30">
        <v>45067</v>
      </c>
      <c r="E505" s="108">
        <v>0.5</v>
      </c>
      <c r="F505" s="6" t="s">
        <v>858</v>
      </c>
      <c r="G505" s="82" t="s">
        <v>63</v>
      </c>
      <c r="H505" s="78" t="str">
        <f t="shared" si="25"/>
        <v>JK</v>
      </c>
      <c r="I505" s="82" t="s">
        <v>929</v>
      </c>
      <c r="J505" s="78" t="s">
        <v>849</v>
      </c>
      <c r="K505" s="78" t="str">
        <f t="shared" si="26"/>
        <v>KW</v>
      </c>
      <c r="L505" s="82" t="s">
        <v>923</v>
      </c>
      <c r="M505" s="82"/>
      <c r="N505" s="6" t="s">
        <v>1167</v>
      </c>
      <c r="O505" s="82"/>
    </row>
    <row r="506" spans="1:15" x14ac:dyDescent="0.3">
      <c r="A506" s="117">
        <v>552</v>
      </c>
      <c r="B506" s="75" t="str">
        <f t="shared" si="24"/>
        <v>U-8 WB SharksU-8 SL Bears</v>
      </c>
      <c r="C506" s="118" t="s">
        <v>888</v>
      </c>
      <c r="D506" s="30">
        <v>45070</v>
      </c>
      <c r="E506" s="108">
        <v>0.75</v>
      </c>
      <c r="F506" s="6" t="s">
        <v>872</v>
      </c>
      <c r="G506" s="82" t="s">
        <v>142</v>
      </c>
      <c r="H506" s="78" t="str">
        <f t="shared" si="25"/>
        <v>WB</v>
      </c>
      <c r="I506" s="6" t="s">
        <v>1114</v>
      </c>
      <c r="J506" s="78" t="s">
        <v>849</v>
      </c>
      <c r="K506" s="78" t="str">
        <f t="shared" si="26"/>
        <v>SL</v>
      </c>
      <c r="L506" s="6" t="s">
        <v>1111</v>
      </c>
      <c r="M506" s="6"/>
      <c r="N506" s="6" t="s">
        <v>1167</v>
      </c>
      <c r="O506" s="6"/>
    </row>
    <row r="507" spans="1:15" hidden="1" x14ac:dyDescent="0.3">
      <c r="A507" s="117">
        <v>133</v>
      </c>
      <c r="B507" s="75" t="str">
        <f t="shared" si="24"/>
        <v>U14 HU RenegadesU14 HT Spurs</v>
      </c>
      <c r="C507" s="118" t="s">
        <v>885</v>
      </c>
      <c r="D507" s="30">
        <v>45069</v>
      </c>
      <c r="E507" s="108">
        <v>0.72916666666666663</v>
      </c>
      <c r="F507" s="6" t="s">
        <v>861</v>
      </c>
      <c r="G507" s="82" t="s">
        <v>12</v>
      </c>
      <c r="H507" s="78" t="str">
        <f t="shared" si="25"/>
        <v>HU</v>
      </c>
      <c r="I507" s="82" t="s">
        <v>939</v>
      </c>
      <c r="J507" s="78" t="s">
        <v>849</v>
      </c>
      <c r="K507" s="78" t="str">
        <f t="shared" si="26"/>
        <v>HT</v>
      </c>
      <c r="L507" s="82" t="s">
        <v>947</v>
      </c>
      <c r="M507" s="82"/>
      <c r="N507" s="6" t="s">
        <v>1167</v>
      </c>
      <c r="O507" s="82"/>
    </row>
    <row r="508" spans="1:15" hidden="1" x14ac:dyDescent="0.3">
      <c r="A508" s="117">
        <v>577</v>
      </c>
      <c r="B508" s="75" t="str">
        <f t="shared" si="24"/>
        <v>U-7 HT FalconsU-7 WB Storm</v>
      </c>
      <c r="C508" s="118" t="s">
        <v>885</v>
      </c>
      <c r="D508" s="30">
        <v>45069</v>
      </c>
      <c r="E508" s="108">
        <v>0.75</v>
      </c>
      <c r="F508" s="6" t="s">
        <v>869</v>
      </c>
      <c r="G508" s="82" t="s">
        <v>107</v>
      </c>
      <c r="H508" s="78" t="str">
        <f t="shared" si="25"/>
        <v>HT</v>
      </c>
      <c r="I508" s="6" t="s">
        <v>1074</v>
      </c>
      <c r="J508" s="78" t="s">
        <v>849</v>
      </c>
      <c r="K508" s="78" t="str">
        <f t="shared" si="26"/>
        <v>WB</v>
      </c>
      <c r="L508" s="6" t="s">
        <v>1078</v>
      </c>
      <c r="M508" s="6"/>
      <c r="N508" s="6" t="s">
        <v>1167</v>
      </c>
      <c r="O508" s="6"/>
    </row>
    <row r="509" spans="1:15" hidden="1" x14ac:dyDescent="0.3">
      <c r="A509" s="117">
        <v>322</v>
      </c>
      <c r="B509" s="75" t="str">
        <f t="shared" si="24"/>
        <v>U14 JK LynxU14 KW Panthers</v>
      </c>
      <c r="C509" s="118" t="s">
        <v>888</v>
      </c>
      <c r="D509" s="30">
        <v>45070</v>
      </c>
      <c r="E509" s="108">
        <v>0.72916666666666663</v>
      </c>
      <c r="F509" s="6" t="s">
        <v>860</v>
      </c>
      <c r="G509" s="82" t="s">
        <v>12</v>
      </c>
      <c r="H509" s="78" t="str">
        <f t="shared" si="25"/>
        <v>JK</v>
      </c>
      <c r="I509" s="82" t="s">
        <v>948</v>
      </c>
      <c r="J509" s="78" t="s">
        <v>849</v>
      </c>
      <c r="K509" s="78" t="str">
        <f t="shared" si="26"/>
        <v>KW</v>
      </c>
      <c r="L509" s="82" t="s">
        <v>949</v>
      </c>
      <c r="M509" s="82"/>
      <c r="N509" s="6" t="s">
        <v>1167</v>
      </c>
      <c r="O509" s="82" t="s">
        <v>956</v>
      </c>
    </row>
    <row r="510" spans="1:15" hidden="1" x14ac:dyDescent="0.3">
      <c r="A510" s="117">
        <v>410</v>
      </c>
      <c r="B510" s="75" t="str">
        <f t="shared" si="24"/>
        <v>U-8 RF StormU-8 RF Raptors</v>
      </c>
      <c r="C510" s="118" t="s">
        <v>888</v>
      </c>
      <c r="D510" s="30">
        <v>45070</v>
      </c>
      <c r="E510" s="108">
        <v>0.72916666666666663</v>
      </c>
      <c r="F510" s="6" t="s">
        <v>871</v>
      </c>
      <c r="G510" s="82" t="s">
        <v>142</v>
      </c>
      <c r="H510" s="78" t="str">
        <f t="shared" si="25"/>
        <v>RF</v>
      </c>
      <c r="I510" s="6" t="s">
        <v>993</v>
      </c>
      <c r="J510" s="78" t="s">
        <v>849</v>
      </c>
      <c r="K510" s="78" t="str">
        <f t="shared" si="26"/>
        <v>RF</v>
      </c>
      <c r="L510" s="6" t="s">
        <v>996</v>
      </c>
      <c r="M510" s="6"/>
      <c r="N510" s="6" t="s">
        <v>1167</v>
      </c>
      <c r="O510" s="6" t="s">
        <v>1120</v>
      </c>
    </row>
    <row r="511" spans="1:15" x14ac:dyDescent="0.3">
      <c r="A511" s="117">
        <v>553</v>
      </c>
      <c r="B511" s="75" t="str">
        <f t="shared" si="24"/>
        <v>U-8 HT DragonsU-8 SL Liverpool</v>
      </c>
      <c r="C511" s="118" t="s">
        <v>888</v>
      </c>
      <c r="D511" s="30">
        <v>45070</v>
      </c>
      <c r="E511" s="108">
        <v>0.75</v>
      </c>
      <c r="F511" s="6" t="s">
        <v>873</v>
      </c>
      <c r="G511" s="82" t="s">
        <v>142</v>
      </c>
      <c r="H511" s="78" t="str">
        <f t="shared" si="25"/>
        <v>HT</v>
      </c>
      <c r="I511" s="6" t="s">
        <v>989</v>
      </c>
      <c r="J511" s="78" t="s">
        <v>849</v>
      </c>
      <c r="K511" s="78" t="str">
        <f t="shared" si="26"/>
        <v>SL</v>
      </c>
      <c r="L511" s="6" t="s">
        <v>995</v>
      </c>
      <c r="M511" s="6"/>
      <c r="N511" s="6" t="s">
        <v>1167</v>
      </c>
      <c r="O511" s="6"/>
    </row>
    <row r="512" spans="1:15" hidden="1" x14ac:dyDescent="0.3">
      <c r="A512" s="117">
        <v>135</v>
      </c>
      <c r="B512" s="75" t="str">
        <f t="shared" si="24"/>
        <v>U-7 WB ThunderU-7 HT Strykers</v>
      </c>
      <c r="C512" s="118" t="s">
        <v>888</v>
      </c>
      <c r="D512" s="30">
        <v>45070</v>
      </c>
      <c r="E512" s="108">
        <v>0.72916666666666663</v>
      </c>
      <c r="F512" s="6" t="s">
        <v>881</v>
      </c>
      <c r="G512" s="82" t="s">
        <v>107</v>
      </c>
      <c r="H512" s="78" t="str">
        <f t="shared" si="25"/>
        <v>WB</v>
      </c>
      <c r="I512" s="6" t="s">
        <v>1073</v>
      </c>
      <c r="J512" s="78" t="s">
        <v>849</v>
      </c>
      <c r="K512" s="78" t="str">
        <f t="shared" si="26"/>
        <v>HT</v>
      </c>
      <c r="L512" s="6" t="s">
        <v>1069</v>
      </c>
      <c r="M512" s="6"/>
      <c r="N512" s="6" t="s">
        <v>1167</v>
      </c>
      <c r="O512" s="6"/>
    </row>
    <row r="513" spans="1:15" hidden="1" x14ac:dyDescent="0.3">
      <c r="A513" s="117">
        <v>136</v>
      </c>
      <c r="B513" s="75" t="str">
        <f t="shared" si="24"/>
        <v>U12 HU AvengersU12 HT Orioles</v>
      </c>
      <c r="C513" s="118" t="s">
        <v>888</v>
      </c>
      <c r="D513" s="30">
        <v>45070</v>
      </c>
      <c r="E513" s="108">
        <v>0.72916666666666663</v>
      </c>
      <c r="F513" s="6" t="s">
        <v>896</v>
      </c>
      <c r="G513" s="82" t="s">
        <v>63</v>
      </c>
      <c r="H513" s="78" t="str">
        <f t="shared" si="25"/>
        <v>HU</v>
      </c>
      <c r="I513" s="82" t="s">
        <v>928</v>
      </c>
      <c r="J513" s="78" t="s">
        <v>849</v>
      </c>
      <c r="K513" s="78" t="str">
        <f t="shared" si="26"/>
        <v>HT</v>
      </c>
      <c r="L513" s="82" t="s">
        <v>921</v>
      </c>
      <c r="M513" s="82"/>
      <c r="N513" s="6" t="s">
        <v>1167</v>
      </c>
      <c r="O513" s="82" t="s">
        <v>855</v>
      </c>
    </row>
    <row r="514" spans="1:15" x14ac:dyDescent="0.3">
      <c r="A514" s="117">
        <v>551</v>
      </c>
      <c r="B514" s="75" t="str">
        <f t="shared" si="24"/>
        <v>U-8 ER LeprechaunsU-8 SL Lions</v>
      </c>
      <c r="C514" s="118" t="s">
        <v>890</v>
      </c>
      <c r="D514" s="30">
        <v>45071</v>
      </c>
      <c r="E514" s="108">
        <v>0.75</v>
      </c>
      <c r="F514" s="6" t="s">
        <v>873</v>
      </c>
      <c r="G514" s="82" t="s">
        <v>142</v>
      </c>
      <c r="H514" s="78" t="str">
        <f t="shared" si="25"/>
        <v>ER</v>
      </c>
      <c r="I514" s="6" t="s">
        <v>981</v>
      </c>
      <c r="J514" s="78" t="s">
        <v>849</v>
      </c>
      <c r="K514" s="78" t="str">
        <f t="shared" si="26"/>
        <v>SL</v>
      </c>
      <c r="L514" s="6" t="s">
        <v>988</v>
      </c>
      <c r="M514" s="6"/>
      <c r="N514" s="6" t="s">
        <v>1167</v>
      </c>
      <c r="O514" s="6"/>
    </row>
    <row r="515" spans="1:15" x14ac:dyDescent="0.3">
      <c r="A515" s="117">
        <v>423</v>
      </c>
      <c r="B515" s="75" t="str">
        <f t="shared" si="24"/>
        <v>U-9 HT PeachesU-9 SL Bobcats</v>
      </c>
      <c r="C515" s="118" t="s">
        <v>852</v>
      </c>
      <c r="D515" s="30">
        <v>45031</v>
      </c>
      <c r="E515" s="108">
        <v>0.5</v>
      </c>
      <c r="F515" s="6" t="s">
        <v>853</v>
      </c>
      <c r="G515" s="82" t="s">
        <v>19</v>
      </c>
      <c r="H515" s="78" t="str">
        <f t="shared" si="25"/>
        <v>HT</v>
      </c>
      <c r="I515" s="6" t="s">
        <v>1093</v>
      </c>
      <c r="J515" s="78" t="s">
        <v>849</v>
      </c>
      <c r="K515" s="78" t="str">
        <f t="shared" si="26"/>
        <v>SL</v>
      </c>
      <c r="L515" s="6" t="s">
        <v>1088</v>
      </c>
      <c r="M515" s="6"/>
      <c r="N515" s="6" t="s">
        <v>1167</v>
      </c>
      <c r="O515" s="6"/>
    </row>
    <row r="516" spans="1:15" x14ac:dyDescent="0.3">
      <c r="A516" s="117">
        <v>427</v>
      </c>
      <c r="B516" s="75" t="str">
        <f t="shared" si="24"/>
        <v>U-9 JU RageU-9 SL Jam</v>
      </c>
      <c r="C516" s="118" t="s">
        <v>852</v>
      </c>
      <c r="D516" s="30">
        <v>45031</v>
      </c>
      <c r="E516" s="108">
        <v>0.5</v>
      </c>
      <c r="F516" s="6" t="s">
        <v>865</v>
      </c>
      <c r="G516" s="82" t="s">
        <v>19</v>
      </c>
      <c r="H516" s="78" t="str">
        <f t="shared" si="25"/>
        <v>JU</v>
      </c>
      <c r="I516" s="6" t="s">
        <v>1092</v>
      </c>
      <c r="J516" s="78" t="s">
        <v>849</v>
      </c>
      <c r="K516" s="78" t="str">
        <f t="shared" si="26"/>
        <v>SL</v>
      </c>
      <c r="L516" s="6" t="s">
        <v>1087</v>
      </c>
      <c r="M516" s="6"/>
      <c r="N516" s="6" t="s">
        <v>1167</v>
      </c>
      <c r="O516" s="6"/>
    </row>
    <row r="517" spans="1:15" hidden="1" x14ac:dyDescent="0.3">
      <c r="A517" s="117">
        <v>559</v>
      </c>
      <c r="B517" s="75" t="str">
        <f t="shared" si="24"/>
        <v>U10 HU ThunderU10 WA WSC Infinity</v>
      </c>
      <c r="C517" s="118" t="s">
        <v>852</v>
      </c>
      <c r="D517" s="30">
        <v>45031</v>
      </c>
      <c r="E517" s="108">
        <v>0.5625</v>
      </c>
      <c r="F517" s="120" t="s">
        <v>1176</v>
      </c>
      <c r="G517" s="82" t="s">
        <v>96</v>
      </c>
      <c r="H517" s="78" t="str">
        <f t="shared" si="25"/>
        <v>HU</v>
      </c>
      <c r="I517" s="78" t="s">
        <v>904</v>
      </c>
      <c r="J517" s="78" t="s">
        <v>849</v>
      </c>
      <c r="K517" s="78" t="str">
        <f t="shared" si="26"/>
        <v>WA</v>
      </c>
      <c r="L517" s="78" t="s">
        <v>908</v>
      </c>
      <c r="M517" s="78"/>
      <c r="N517" s="6" t="s">
        <v>1167</v>
      </c>
      <c r="O517" s="82" t="s">
        <v>919</v>
      </c>
    </row>
    <row r="518" spans="1:15" hidden="1" x14ac:dyDescent="0.3">
      <c r="A518" s="117">
        <v>411</v>
      </c>
      <c r="B518" s="75" t="str">
        <f t="shared" si="24"/>
        <v>U-8 HT MustangsU-8 RF Lions</v>
      </c>
      <c r="C518" s="118" t="s">
        <v>890</v>
      </c>
      <c r="D518" s="30">
        <v>45071</v>
      </c>
      <c r="E518" s="108">
        <v>0.72916666666666663</v>
      </c>
      <c r="F518" s="6" t="s">
        <v>877</v>
      </c>
      <c r="G518" s="82" t="s">
        <v>142</v>
      </c>
      <c r="H518" s="78" t="str">
        <f t="shared" si="25"/>
        <v>HT</v>
      </c>
      <c r="I518" s="6" t="s">
        <v>1112</v>
      </c>
      <c r="J518" s="78" t="s">
        <v>849</v>
      </c>
      <c r="K518" s="78" t="str">
        <f t="shared" si="26"/>
        <v>RF</v>
      </c>
      <c r="L518" s="6" t="s">
        <v>1104</v>
      </c>
      <c r="M518" s="6"/>
      <c r="N518" s="6" t="s">
        <v>1167</v>
      </c>
      <c r="O518" s="6" t="s">
        <v>1115</v>
      </c>
    </row>
    <row r="519" spans="1:15" x14ac:dyDescent="0.3">
      <c r="A519" s="117">
        <v>424</v>
      </c>
      <c r="B519" s="75" t="str">
        <f t="shared" si="24"/>
        <v>U-9 KW BarracudasU-9 SL Blitz</v>
      </c>
      <c r="C519" s="118" t="s">
        <v>852</v>
      </c>
      <c r="D519" s="30">
        <v>45031</v>
      </c>
      <c r="E519" s="108">
        <v>0.5625</v>
      </c>
      <c r="F519" s="6" t="s">
        <v>853</v>
      </c>
      <c r="G519" s="82" t="s">
        <v>19</v>
      </c>
      <c r="H519" s="78" t="str">
        <f t="shared" si="25"/>
        <v>KW</v>
      </c>
      <c r="I519" s="6" t="s">
        <v>1090</v>
      </c>
      <c r="J519" s="78" t="s">
        <v>849</v>
      </c>
      <c r="K519" s="78" t="str">
        <f t="shared" si="26"/>
        <v>SL</v>
      </c>
      <c r="L519" s="6" t="s">
        <v>1085</v>
      </c>
      <c r="M519" s="6"/>
      <c r="N519" s="6" t="s">
        <v>1167</v>
      </c>
      <c r="O519" s="6"/>
    </row>
    <row r="520" spans="1:15" hidden="1" x14ac:dyDescent="0.3">
      <c r="A520" s="117">
        <v>138</v>
      </c>
      <c r="B520" s="75" t="str">
        <f t="shared" si="24"/>
        <v>U12 RF NetBustersU12 HT Raptors</v>
      </c>
      <c r="C520" s="118" t="s">
        <v>890</v>
      </c>
      <c r="D520" s="30">
        <v>45071</v>
      </c>
      <c r="E520" s="108">
        <v>0.72916666666666663</v>
      </c>
      <c r="F520" s="6" t="s">
        <v>896</v>
      </c>
      <c r="G520" s="82" t="s">
        <v>52</v>
      </c>
      <c r="H520" s="78" t="str">
        <f t="shared" si="25"/>
        <v>RF</v>
      </c>
      <c r="I520" s="6" t="s">
        <v>1043</v>
      </c>
      <c r="J520" s="78" t="s">
        <v>849</v>
      </c>
      <c r="K520" s="78" t="str">
        <f t="shared" si="26"/>
        <v>HT</v>
      </c>
      <c r="L520" s="6" t="s">
        <v>1048</v>
      </c>
      <c r="M520" s="6"/>
      <c r="N520" s="6" t="s">
        <v>1167</v>
      </c>
      <c r="O520" s="6" t="s">
        <v>1121</v>
      </c>
    </row>
    <row r="521" spans="1:15" x14ac:dyDescent="0.3">
      <c r="A521" s="117">
        <v>450</v>
      </c>
      <c r="B521" s="75" t="str">
        <f t="shared" si="24"/>
        <v>U-9 HU CougarsU-9 SL Torpedoes</v>
      </c>
      <c r="C521" s="118" t="s">
        <v>852</v>
      </c>
      <c r="D521" s="30">
        <v>45038</v>
      </c>
      <c r="E521" s="108">
        <v>0.5</v>
      </c>
      <c r="F521" s="6" t="s">
        <v>853</v>
      </c>
      <c r="G521" s="82" t="s">
        <v>19</v>
      </c>
      <c r="H521" s="78" t="str">
        <f t="shared" si="25"/>
        <v>HU</v>
      </c>
      <c r="I521" s="6" t="s">
        <v>1100</v>
      </c>
      <c r="J521" s="78" t="s">
        <v>849</v>
      </c>
      <c r="K521" s="78" t="str">
        <f t="shared" si="26"/>
        <v>SL</v>
      </c>
      <c r="L521" s="6" t="s">
        <v>1098</v>
      </c>
      <c r="M521" s="6"/>
      <c r="N521" s="6" t="s">
        <v>1167</v>
      </c>
      <c r="O521" s="6" t="s">
        <v>1125</v>
      </c>
    </row>
    <row r="522" spans="1:15" x14ac:dyDescent="0.3">
      <c r="A522" s="117">
        <v>546</v>
      </c>
      <c r="B522" s="75" t="str">
        <f t="shared" si="24"/>
        <v>U-9 JK EliminatorsU-9 SL Bobcats</v>
      </c>
      <c r="C522" s="118" t="s">
        <v>1172</v>
      </c>
      <c r="D522" s="30">
        <v>45040</v>
      </c>
      <c r="E522" s="108">
        <v>0.75</v>
      </c>
      <c r="F522" s="6" t="s">
        <v>865</v>
      </c>
      <c r="G522" s="82" t="s">
        <v>19</v>
      </c>
      <c r="H522" s="78" t="str">
        <f t="shared" si="25"/>
        <v>JK</v>
      </c>
      <c r="I522" s="6" t="s">
        <v>1084</v>
      </c>
      <c r="J522" s="78" t="s">
        <v>849</v>
      </c>
      <c r="K522" s="78" t="str">
        <f t="shared" si="26"/>
        <v>SL</v>
      </c>
      <c r="L522" s="6" t="s">
        <v>1088</v>
      </c>
      <c r="M522" s="6"/>
      <c r="N522" s="6" t="s">
        <v>1167</v>
      </c>
      <c r="O522" s="6"/>
    </row>
    <row r="523" spans="1:15" x14ac:dyDescent="0.3">
      <c r="A523" s="117">
        <v>544</v>
      </c>
      <c r="B523" s="75" t="str">
        <f t="shared" si="24"/>
        <v>U-9 RF RampageU-9 SL Blitz</v>
      </c>
      <c r="C523" s="118" t="s">
        <v>1174</v>
      </c>
      <c r="D523" s="30">
        <v>45044</v>
      </c>
      <c r="E523" s="108">
        <v>0.75</v>
      </c>
      <c r="F523" s="6" t="s">
        <v>853</v>
      </c>
      <c r="G523" s="82" t="s">
        <v>19</v>
      </c>
      <c r="H523" s="78" t="str">
        <f t="shared" si="25"/>
        <v>RF</v>
      </c>
      <c r="I523" s="6" t="s">
        <v>1091</v>
      </c>
      <c r="J523" s="78" t="s">
        <v>849</v>
      </c>
      <c r="K523" s="78" t="str">
        <f t="shared" si="26"/>
        <v>SL</v>
      </c>
      <c r="L523" s="6" t="s">
        <v>1085</v>
      </c>
      <c r="M523" s="6"/>
      <c r="N523" s="6" t="s">
        <v>1167</v>
      </c>
      <c r="O523" s="6" t="s">
        <v>1127</v>
      </c>
    </row>
    <row r="524" spans="1:15" hidden="1" x14ac:dyDescent="0.3">
      <c r="A524" s="117">
        <v>323</v>
      </c>
      <c r="B524" s="75" t="str">
        <f t="shared" si="24"/>
        <v>U-8 HT FirehawksU-8 KW Galaxy</v>
      </c>
      <c r="C524" s="118" t="s">
        <v>852</v>
      </c>
      <c r="D524" s="30">
        <v>45073</v>
      </c>
      <c r="E524" s="108">
        <v>0.33333333333333331</v>
      </c>
      <c r="F524" s="6" t="s">
        <v>879</v>
      </c>
      <c r="G524" s="82" t="s">
        <v>142</v>
      </c>
      <c r="H524" s="78" t="str">
        <f t="shared" si="25"/>
        <v>HT</v>
      </c>
      <c r="I524" s="6" t="s">
        <v>970</v>
      </c>
      <c r="J524" s="78" t="s">
        <v>849</v>
      </c>
      <c r="K524" s="78" t="str">
        <f t="shared" si="26"/>
        <v>KW</v>
      </c>
      <c r="L524" s="6" t="s">
        <v>973</v>
      </c>
      <c r="M524" s="6"/>
      <c r="N524" s="6" t="s">
        <v>1167</v>
      </c>
      <c r="O524" s="6"/>
    </row>
    <row r="525" spans="1:15" hidden="1" x14ac:dyDescent="0.3">
      <c r="A525" s="117">
        <v>326</v>
      </c>
      <c r="B525" s="75" t="str">
        <f t="shared" si="24"/>
        <v>U-8 WB FireU-8 KW Suns</v>
      </c>
      <c r="C525" s="118" t="s">
        <v>852</v>
      </c>
      <c r="D525" s="30">
        <v>45073</v>
      </c>
      <c r="E525" s="108">
        <v>0.33333333333333331</v>
      </c>
      <c r="F525" s="6" t="s">
        <v>892</v>
      </c>
      <c r="G525" s="82" t="s">
        <v>142</v>
      </c>
      <c r="H525" s="78" t="str">
        <f t="shared" si="25"/>
        <v>WB</v>
      </c>
      <c r="I525" s="6" t="s">
        <v>1105</v>
      </c>
      <c r="J525" s="78" t="s">
        <v>849</v>
      </c>
      <c r="K525" s="78" t="str">
        <f t="shared" si="26"/>
        <v>KW</v>
      </c>
      <c r="L525" s="6" t="s">
        <v>1110</v>
      </c>
      <c r="M525" s="6"/>
      <c r="N525" s="6" t="s">
        <v>1167</v>
      </c>
      <c r="O525" s="6"/>
    </row>
    <row r="526" spans="1:15" hidden="1" x14ac:dyDescent="0.3">
      <c r="A526" s="117">
        <v>332</v>
      </c>
      <c r="B526" s="75" t="str">
        <f t="shared" si="24"/>
        <v>U12 RF StrikersU12 KW Rebels</v>
      </c>
      <c r="C526" s="118" t="s">
        <v>852</v>
      </c>
      <c r="D526" s="30">
        <v>45073</v>
      </c>
      <c r="E526" s="108">
        <v>0.33333333333333331</v>
      </c>
      <c r="F526" s="6" t="s">
        <v>858</v>
      </c>
      <c r="G526" s="82" t="s">
        <v>63</v>
      </c>
      <c r="H526" s="78" t="str">
        <f t="shared" si="25"/>
        <v>RF</v>
      </c>
      <c r="I526" s="82" t="s">
        <v>930</v>
      </c>
      <c r="J526" s="78" t="s">
        <v>849</v>
      </c>
      <c r="K526" s="78" t="str">
        <f t="shared" si="26"/>
        <v>KW</v>
      </c>
      <c r="L526" s="82" t="s">
        <v>922</v>
      </c>
      <c r="M526" s="82"/>
      <c r="N526" s="6" t="s">
        <v>1167</v>
      </c>
      <c r="O526" s="82"/>
    </row>
    <row r="527" spans="1:15" x14ac:dyDescent="0.3">
      <c r="A527" s="117">
        <v>466</v>
      </c>
      <c r="B527" s="75" t="str">
        <f t="shared" si="24"/>
        <v>U-9 KW StingraysU-9 SL Torpedoes</v>
      </c>
      <c r="C527" s="118" t="s">
        <v>852</v>
      </c>
      <c r="D527" s="30">
        <v>45045</v>
      </c>
      <c r="E527" s="108">
        <v>0.4375</v>
      </c>
      <c r="F527" s="6" t="s">
        <v>865</v>
      </c>
      <c r="G527" s="82" t="s">
        <v>19</v>
      </c>
      <c r="H527" s="78" t="str">
        <f t="shared" si="25"/>
        <v>KW</v>
      </c>
      <c r="I527" s="6" t="s">
        <v>1097</v>
      </c>
      <c r="J527" s="78" t="s">
        <v>849</v>
      </c>
      <c r="K527" s="78" t="str">
        <f t="shared" si="26"/>
        <v>SL</v>
      </c>
      <c r="L527" s="6" t="s">
        <v>1098</v>
      </c>
      <c r="M527" s="6"/>
      <c r="N527" s="6" t="s">
        <v>1167</v>
      </c>
      <c r="O527" s="6" t="s">
        <v>1125</v>
      </c>
    </row>
    <row r="528" spans="1:15" hidden="1" x14ac:dyDescent="0.3">
      <c r="A528" s="117">
        <v>174</v>
      </c>
      <c r="B528" s="75" t="str">
        <f t="shared" si="24"/>
        <v>U-7 JK RattlesnakesU-7 HU Panthers</v>
      </c>
      <c r="C528" s="118" t="s">
        <v>852</v>
      </c>
      <c r="D528" s="30">
        <v>45073</v>
      </c>
      <c r="E528" s="108">
        <v>0.375</v>
      </c>
      <c r="F528" s="6" t="s">
        <v>874</v>
      </c>
      <c r="G528" s="82" t="s">
        <v>107</v>
      </c>
      <c r="H528" s="78" t="str">
        <f t="shared" si="25"/>
        <v>JK</v>
      </c>
      <c r="I528" s="6" t="s">
        <v>1012</v>
      </c>
      <c r="J528" s="78" t="s">
        <v>849</v>
      </c>
      <c r="K528" s="78" t="str">
        <f t="shared" si="26"/>
        <v>HU</v>
      </c>
      <c r="L528" s="6" t="s">
        <v>1008</v>
      </c>
      <c r="M528" s="6"/>
      <c r="N528" s="6" t="s">
        <v>1167</v>
      </c>
      <c r="O528" s="6"/>
    </row>
    <row r="529" spans="1:15" hidden="1" x14ac:dyDescent="0.3">
      <c r="A529" s="117">
        <v>235</v>
      </c>
      <c r="B529" s="75" t="str">
        <f t="shared" ref="B529:B575" si="27">I529&amp;L529</f>
        <v>U-8 HT BoltsU-8 JK Black widows</v>
      </c>
      <c r="C529" s="118" t="s">
        <v>852</v>
      </c>
      <c r="D529" s="30">
        <v>45073</v>
      </c>
      <c r="E529" s="108">
        <v>0.375</v>
      </c>
      <c r="F529" s="6" t="s">
        <v>875</v>
      </c>
      <c r="G529" s="82" t="s">
        <v>142</v>
      </c>
      <c r="H529" s="78" t="str">
        <f t="shared" ref="H529:H575" si="28">MID(I529,5,2)</f>
        <v>HT</v>
      </c>
      <c r="I529" s="6" t="s">
        <v>1109</v>
      </c>
      <c r="J529" s="78" t="s">
        <v>849</v>
      </c>
      <c r="K529" s="78" t="str">
        <f t="shared" ref="K529:K575" si="29">MID(L529,5,2)</f>
        <v>JK</v>
      </c>
      <c r="L529" s="6" t="s">
        <v>1106</v>
      </c>
      <c r="M529" s="6"/>
      <c r="N529" s="6" t="s">
        <v>1167</v>
      </c>
      <c r="O529" s="6"/>
    </row>
    <row r="530" spans="1:15" hidden="1" x14ac:dyDescent="0.3">
      <c r="A530" s="117">
        <v>238</v>
      </c>
      <c r="B530" s="75" t="str">
        <f t="shared" si="27"/>
        <v>U-7 RF CheetahsU-7 JK Adrenaline</v>
      </c>
      <c r="C530" s="118" t="s">
        <v>852</v>
      </c>
      <c r="D530" s="30">
        <v>45073</v>
      </c>
      <c r="E530" s="108">
        <v>0.375</v>
      </c>
      <c r="F530" s="6" t="s">
        <v>878</v>
      </c>
      <c r="G530" s="82" t="s">
        <v>107</v>
      </c>
      <c r="H530" s="78" t="str">
        <f t="shared" si="28"/>
        <v>RF</v>
      </c>
      <c r="I530" s="6" t="s">
        <v>1071</v>
      </c>
      <c r="J530" s="78" t="s">
        <v>849</v>
      </c>
      <c r="K530" s="78" t="str">
        <f t="shared" si="29"/>
        <v>JK</v>
      </c>
      <c r="L530" s="6" t="s">
        <v>1065</v>
      </c>
      <c r="M530" s="6"/>
      <c r="N530" s="6" t="s">
        <v>1167</v>
      </c>
      <c r="O530" s="6"/>
    </row>
    <row r="531" spans="1:15" x14ac:dyDescent="0.3">
      <c r="A531" s="117">
        <v>470</v>
      </c>
      <c r="B531" s="75" t="str">
        <f t="shared" si="27"/>
        <v>U-9 HT LionsU-9 SL Bobcats</v>
      </c>
      <c r="C531" s="118" t="s">
        <v>852</v>
      </c>
      <c r="D531" s="30">
        <v>45045</v>
      </c>
      <c r="E531" s="108">
        <v>0.5</v>
      </c>
      <c r="F531" s="6" t="s">
        <v>865</v>
      </c>
      <c r="G531" s="82" t="s">
        <v>19</v>
      </c>
      <c r="H531" s="78" t="str">
        <f t="shared" si="28"/>
        <v>HT</v>
      </c>
      <c r="I531" s="6" t="s">
        <v>1089</v>
      </c>
      <c r="J531" s="78" t="s">
        <v>849</v>
      </c>
      <c r="K531" s="78" t="str">
        <f t="shared" si="29"/>
        <v>SL</v>
      </c>
      <c r="L531" s="6" t="s">
        <v>1088</v>
      </c>
      <c r="M531" s="6"/>
      <c r="N531" s="6" t="s">
        <v>1167</v>
      </c>
      <c r="O531" s="6"/>
    </row>
    <row r="532" spans="1:15" hidden="1" x14ac:dyDescent="0.3">
      <c r="A532" s="117">
        <v>243</v>
      </c>
      <c r="B532" s="75" t="str">
        <f t="shared" si="27"/>
        <v>U12 JU RageU12 JK Panthers</v>
      </c>
      <c r="C532" s="118" t="s">
        <v>852</v>
      </c>
      <c r="D532" s="30">
        <v>45073</v>
      </c>
      <c r="E532" s="108">
        <v>0.375</v>
      </c>
      <c r="F532" s="6" t="s">
        <v>889</v>
      </c>
      <c r="G532" s="82" t="s">
        <v>52</v>
      </c>
      <c r="H532" s="78" t="str">
        <f t="shared" si="28"/>
        <v>JU</v>
      </c>
      <c r="I532" s="6" t="s">
        <v>1034</v>
      </c>
      <c r="J532" s="78" t="s">
        <v>849</v>
      </c>
      <c r="K532" s="78" t="str">
        <f t="shared" si="29"/>
        <v>JK</v>
      </c>
      <c r="L532" s="6" t="s">
        <v>1037</v>
      </c>
      <c r="M532" s="6"/>
      <c r="N532" s="6" t="s">
        <v>1167</v>
      </c>
      <c r="O532" s="6" t="s">
        <v>1053</v>
      </c>
    </row>
    <row r="533" spans="1:15" hidden="1" x14ac:dyDescent="0.3">
      <c r="A533" s="117">
        <v>262</v>
      </c>
      <c r="B533" s="75" t="str">
        <f t="shared" si="27"/>
        <v>U-8 SL ChargersU-8 JU Rage</v>
      </c>
      <c r="C533" s="118" t="s">
        <v>852</v>
      </c>
      <c r="D533" s="30">
        <v>45073</v>
      </c>
      <c r="E533" s="108">
        <v>0.375</v>
      </c>
      <c r="F533" s="6" t="s">
        <v>887</v>
      </c>
      <c r="G533" s="82" t="s">
        <v>142</v>
      </c>
      <c r="H533" s="78" t="str">
        <f t="shared" si="28"/>
        <v>SL</v>
      </c>
      <c r="I533" s="6" t="s">
        <v>987</v>
      </c>
      <c r="J533" s="78" t="s">
        <v>849</v>
      </c>
      <c r="K533" s="78" t="str">
        <f t="shared" si="29"/>
        <v>JU</v>
      </c>
      <c r="L533" s="6" t="s">
        <v>982</v>
      </c>
      <c r="M533" s="6"/>
      <c r="N533" s="6" t="s">
        <v>1167</v>
      </c>
      <c r="O533" s="6"/>
    </row>
    <row r="534" spans="1:15" x14ac:dyDescent="0.3">
      <c r="A534" s="117">
        <v>468</v>
      </c>
      <c r="B534" s="75" t="str">
        <f t="shared" si="27"/>
        <v>U-9 RF Red FoxesU-9 SL Blitz</v>
      </c>
      <c r="C534" s="118" t="s">
        <v>852</v>
      </c>
      <c r="D534" s="30">
        <v>45045</v>
      </c>
      <c r="E534" s="108">
        <v>0.5625</v>
      </c>
      <c r="F534" s="75" t="s">
        <v>853</v>
      </c>
      <c r="G534" s="82" t="s">
        <v>19</v>
      </c>
      <c r="H534" s="78" t="str">
        <f t="shared" si="28"/>
        <v>RF</v>
      </c>
      <c r="I534" s="6" t="s">
        <v>1086</v>
      </c>
      <c r="J534" s="78" t="s">
        <v>849</v>
      </c>
      <c r="K534" s="78" t="str">
        <f t="shared" si="29"/>
        <v>SL</v>
      </c>
      <c r="L534" s="6" t="s">
        <v>1085</v>
      </c>
      <c r="M534" s="6"/>
      <c r="N534" s="6" t="s">
        <v>1167</v>
      </c>
      <c r="O534" s="6"/>
    </row>
    <row r="535" spans="1:15" hidden="1" x14ac:dyDescent="0.3">
      <c r="A535" s="117">
        <v>412</v>
      </c>
      <c r="B535" s="75" t="str">
        <f t="shared" si="27"/>
        <v>U-7 RF RocketsU-7 RF Gladiators</v>
      </c>
      <c r="C535" s="118" t="s">
        <v>852</v>
      </c>
      <c r="D535" s="30">
        <v>45073</v>
      </c>
      <c r="E535" s="108">
        <v>0.375</v>
      </c>
      <c r="F535" s="6" t="s">
        <v>877</v>
      </c>
      <c r="G535" s="82" t="s">
        <v>107</v>
      </c>
      <c r="H535" s="78" t="str">
        <f t="shared" si="28"/>
        <v>RF</v>
      </c>
      <c r="I535" s="6" t="s">
        <v>1001</v>
      </c>
      <c r="J535" s="78" t="s">
        <v>849</v>
      </c>
      <c r="K535" s="78" t="str">
        <f t="shared" si="29"/>
        <v>RF</v>
      </c>
      <c r="L535" s="6" t="s">
        <v>1004</v>
      </c>
      <c r="M535" s="6"/>
      <c r="N535" s="6" t="s">
        <v>1167</v>
      </c>
      <c r="O535" s="6" t="s">
        <v>1127</v>
      </c>
    </row>
    <row r="536" spans="1:15" hidden="1" x14ac:dyDescent="0.3">
      <c r="A536" s="117">
        <v>417</v>
      </c>
      <c r="B536" s="75" t="str">
        <f t="shared" si="27"/>
        <v>U-9 KW StingraysU-9 RF Lightning</v>
      </c>
      <c r="C536" s="118" t="s">
        <v>852</v>
      </c>
      <c r="D536" s="30">
        <v>45073</v>
      </c>
      <c r="E536" s="108">
        <v>0.375</v>
      </c>
      <c r="F536" s="6" t="s">
        <v>899</v>
      </c>
      <c r="G536" s="82" t="s">
        <v>19</v>
      </c>
      <c r="H536" s="78" t="str">
        <f t="shared" si="28"/>
        <v>KW</v>
      </c>
      <c r="I536" s="6" t="s">
        <v>1097</v>
      </c>
      <c r="J536" s="78" t="s">
        <v>849</v>
      </c>
      <c r="K536" s="78" t="str">
        <f t="shared" si="29"/>
        <v>RF</v>
      </c>
      <c r="L536" s="6" t="s">
        <v>1099</v>
      </c>
      <c r="M536" s="6"/>
      <c r="N536" s="6" t="s">
        <v>1167</v>
      </c>
      <c r="O536" s="6"/>
    </row>
    <row r="537" spans="1:15" hidden="1" x14ac:dyDescent="0.3">
      <c r="A537" s="117">
        <v>418</v>
      </c>
      <c r="B537" s="75" t="str">
        <f t="shared" si="27"/>
        <v>U-9 SL JamU-9 RF Red Foxes</v>
      </c>
      <c r="C537" s="118" t="s">
        <v>852</v>
      </c>
      <c r="D537" s="30">
        <v>45073</v>
      </c>
      <c r="E537" s="108">
        <v>0.375</v>
      </c>
      <c r="F537" s="6" t="s">
        <v>867</v>
      </c>
      <c r="G537" s="82" t="s">
        <v>19</v>
      </c>
      <c r="H537" s="78" t="str">
        <f t="shared" si="28"/>
        <v>SL</v>
      </c>
      <c r="I537" s="6" t="s">
        <v>1087</v>
      </c>
      <c r="J537" s="78" t="s">
        <v>849</v>
      </c>
      <c r="K537" s="78" t="str">
        <f t="shared" si="29"/>
        <v>RF</v>
      </c>
      <c r="L537" s="6" t="s">
        <v>1086</v>
      </c>
      <c r="M537" s="6"/>
      <c r="N537" s="6" t="s">
        <v>1167</v>
      </c>
      <c r="O537" s="6"/>
    </row>
    <row r="538" spans="1:15" hidden="1" x14ac:dyDescent="0.3">
      <c r="A538" s="117">
        <v>335</v>
      </c>
      <c r="B538" s="75" t="str">
        <f t="shared" si="27"/>
        <v>U12 HT Hartford Soccer Club OrangeU12 KW Predators</v>
      </c>
      <c r="C538" s="118" t="s">
        <v>852</v>
      </c>
      <c r="D538" s="30">
        <v>45073</v>
      </c>
      <c r="E538" s="108">
        <v>0.39583333333333331</v>
      </c>
      <c r="F538" s="6" t="s">
        <v>858</v>
      </c>
      <c r="G538" s="82" t="s">
        <v>52</v>
      </c>
      <c r="H538" s="78" t="str">
        <f t="shared" si="28"/>
        <v>HT</v>
      </c>
      <c r="I538" s="6" t="s">
        <v>1041</v>
      </c>
      <c r="J538" s="78" t="s">
        <v>849</v>
      </c>
      <c r="K538" s="78" t="str">
        <f t="shared" si="29"/>
        <v>KW</v>
      </c>
      <c r="L538" s="6" t="s">
        <v>1047</v>
      </c>
      <c r="M538" s="6"/>
      <c r="N538" s="6" t="s">
        <v>1167</v>
      </c>
      <c r="O538" s="6"/>
    </row>
    <row r="539" spans="1:15" hidden="1" x14ac:dyDescent="0.3">
      <c r="A539" s="117">
        <v>29</v>
      </c>
      <c r="B539" s="75" t="str">
        <f t="shared" si="27"/>
        <v>U-8 SL BearsU-8 ER Shamrocks</v>
      </c>
      <c r="C539" s="75" t="s">
        <v>852</v>
      </c>
      <c r="D539" s="30">
        <v>45066</v>
      </c>
      <c r="E539" s="108">
        <v>0.45833333333333331</v>
      </c>
      <c r="F539" s="75" t="s">
        <v>893</v>
      </c>
      <c r="G539" s="82" t="s">
        <v>142</v>
      </c>
      <c r="H539" s="78" t="str">
        <f t="shared" si="28"/>
        <v>SL</v>
      </c>
      <c r="I539" s="6" t="s">
        <v>1111</v>
      </c>
      <c r="J539" s="78" t="s">
        <v>849</v>
      </c>
      <c r="K539" s="78" t="str">
        <f t="shared" si="29"/>
        <v>ER</v>
      </c>
      <c r="L539" s="6" t="s">
        <v>1102</v>
      </c>
      <c r="M539" s="6"/>
      <c r="N539" s="6" t="s">
        <v>1167</v>
      </c>
      <c r="O539" s="6"/>
    </row>
    <row r="540" spans="1:15" hidden="1" x14ac:dyDescent="0.3">
      <c r="A540" s="117">
        <v>236</v>
      </c>
      <c r="B540" s="75" t="str">
        <f t="shared" si="27"/>
        <v>U-8 SL GrizzliesU-8 JK Galaxy</v>
      </c>
      <c r="C540" s="118" t="s">
        <v>852</v>
      </c>
      <c r="D540" s="30">
        <v>45073</v>
      </c>
      <c r="E540" s="108">
        <v>0.41666666666666669</v>
      </c>
      <c r="F540" s="6" t="s">
        <v>875</v>
      </c>
      <c r="G540" s="82" t="s">
        <v>142</v>
      </c>
      <c r="H540" s="78" t="str">
        <f t="shared" si="28"/>
        <v>SL</v>
      </c>
      <c r="I540" s="6" t="s">
        <v>991</v>
      </c>
      <c r="J540" s="78" t="s">
        <v>849</v>
      </c>
      <c r="K540" s="78" t="str">
        <f t="shared" si="29"/>
        <v>JK</v>
      </c>
      <c r="L540" s="6" t="s">
        <v>990</v>
      </c>
      <c r="M540" s="6"/>
      <c r="N540" s="6" t="s">
        <v>1167</v>
      </c>
      <c r="O540" s="6"/>
    </row>
    <row r="541" spans="1:15" hidden="1" x14ac:dyDescent="0.3">
      <c r="A541" s="117">
        <v>239</v>
      </c>
      <c r="B541" s="75" t="str">
        <f t="shared" si="27"/>
        <v>U-7 SL PanthersU-7 JK Power</v>
      </c>
      <c r="C541" s="118" t="s">
        <v>852</v>
      </c>
      <c r="D541" s="30">
        <v>45073</v>
      </c>
      <c r="E541" s="108">
        <v>0.41666666666666669</v>
      </c>
      <c r="F541" s="6" t="s">
        <v>878</v>
      </c>
      <c r="G541" s="82" t="s">
        <v>107</v>
      </c>
      <c r="H541" s="78" t="str">
        <f t="shared" si="28"/>
        <v>SL</v>
      </c>
      <c r="I541" s="6" t="s">
        <v>999</v>
      </c>
      <c r="J541" s="78" t="s">
        <v>849</v>
      </c>
      <c r="K541" s="78" t="str">
        <f t="shared" si="29"/>
        <v>JK</v>
      </c>
      <c r="L541" s="6" t="s">
        <v>998</v>
      </c>
      <c r="M541" s="6"/>
      <c r="N541" s="6" t="s">
        <v>1167</v>
      </c>
      <c r="O541" s="6"/>
    </row>
    <row r="542" spans="1:15" hidden="1" x14ac:dyDescent="0.3">
      <c r="A542" s="117">
        <v>325</v>
      </c>
      <c r="B542" s="75" t="str">
        <f t="shared" si="27"/>
        <v>U-8 SL CardinalsU-8 KW Rays</v>
      </c>
      <c r="C542" s="118" t="s">
        <v>852</v>
      </c>
      <c r="D542" s="30">
        <v>45073</v>
      </c>
      <c r="E542" s="108">
        <v>0.41666666666666669</v>
      </c>
      <c r="F542" s="6" t="s">
        <v>879</v>
      </c>
      <c r="G542" s="82" t="s">
        <v>142</v>
      </c>
      <c r="H542" s="78" t="str">
        <f t="shared" si="28"/>
        <v>SL</v>
      </c>
      <c r="I542" s="6" t="s">
        <v>986</v>
      </c>
      <c r="J542" s="78" t="s">
        <v>849</v>
      </c>
      <c r="K542" s="78" t="str">
        <f t="shared" si="29"/>
        <v>KW</v>
      </c>
      <c r="L542" s="6" t="s">
        <v>983</v>
      </c>
      <c r="M542" s="6"/>
      <c r="N542" s="6" t="s">
        <v>1167</v>
      </c>
      <c r="O542" s="6"/>
    </row>
    <row r="543" spans="1:15" hidden="1" x14ac:dyDescent="0.3">
      <c r="A543" s="117">
        <v>327</v>
      </c>
      <c r="B543" s="75" t="str">
        <f t="shared" si="27"/>
        <v>U-8 WB StarsU-8 KW Stars</v>
      </c>
      <c r="C543" s="75" t="s">
        <v>852</v>
      </c>
      <c r="D543" s="30">
        <v>45073</v>
      </c>
      <c r="E543" s="108">
        <v>0.41666666666666669</v>
      </c>
      <c r="F543" s="6" t="s">
        <v>892</v>
      </c>
      <c r="G543" s="82" t="s">
        <v>142</v>
      </c>
      <c r="H543" s="78" t="str">
        <f t="shared" si="28"/>
        <v>WB</v>
      </c>
      <c r="I543" s="6" t="s">
        <v>1108</v>
      </c>
      <c r="J543" s="78" t="s">
        <v>849</v>
      </c>
      <c r="K543" s="78" t="str">
        <f t="shared" si="29"/>
        <v>KW</v>
      </c>
      <c r="L543" s="6" t="s">
        <v>1113</v>
      </c>
      <c r="M543" s="6"/>
      <c r="N543" s="6" t="s">
        <v>1167</v>
      </c>
      <c r="O543" s="6"/>
    </row>
    <row r="544" spans="1:15" hidden="1" x14ac:dyDescent="0.3">
      <c r="A544" s="117">
        <v>413</v>
      </c>
      <c r="B544" s="75" t="str">
        <f t="shared" si="27"/>
        <v>U-8 RF HammerheadsU-8 RF Avengers</v>
      </c>
      <c r="C544" s="75" t="s">
        <v>852</v>
      </c>
      <c r="D544" s="30">
        <v>45073</v>
      </c>
      <c r="E544" s="108">
        <v>0.41666666666666669</v>
      </c>
      <c r="F544" s="6" t="s">
        <v>877</v>
      </c>
      <c r="G544" s="82" t="s">
        <v>142</v>
      </c>
      <c r="H544" s="78" t="str">
        <f t="shared" si="28"/>
        <v>RF</v>
      </c>
      <c r="I544" s="6" t="s">
        <v>985</v>
      </c>
      <c r="J544" s="78" t="s">
        <v>849</v>
      </c>
      <c r="K544" s="78" t="str">
        <f t="shared" si="29"/>
        <v>RF</v>
      </c>
      <c r="L544" s="6" t="s">
        <v>984</v>
      </c>
      <c r="M544" s="6"/>
      <c r="N544" s="6" t="s">
        <v>1167</v>
      </c>
      <c r="O544" s="6"/>
    </row>
    <row r="545" spans="1:15" hidden="1" x14ac:dyDescent="0.3">
      <c r="A545" s="117">
        <v>171</v>
      </c>
      <c r="B545" s="75" t="str">
        <f t="shared" si="27"/>
        <v>U-9 HT SC HartfordU-9 HU Cougars</v>
      </c>
      <c r="C545" s="75" t="s">
        <v>852</v>
      </c>
      <c r="D545" s="30">
        <v>45073</v>
      </c>
      <c r="E545" s="108">
        <v>0.4375</v>
      </c>
      <c r="F545" s="6" t="s">
        <v>854</v>
      </c>
      <c r="G545" s="82" t="s">
        <v>19</v>
      </c>
      <c r="H545" s="78" t="str">
        <f t="shared" si="28"/>
        <v>HT</v>
      </c>
      <c r="I545" s="6" t="s">
        <v>1094</v>
      </c>
      <c r="J545" s="78" t="s">
        <v>849</v>
      </c>
      <c r="K545" s="78" t="str">
        <f t="shared" si="29"/>
        <v>HU</v>
      </c>
      <c r="L545" s="6" t="s">
        <v>1100</v>
      </c>
      <c r="M545" s="6"/>
      <c r="N545" s="6" t="s">
        <v>1167</v>
      </c>
      <c r="O545" s="6"/>
    </row>
    <row r="546" spans="1:15" hidden="1" x14ac:dyDescent="0.3">
      <c r="A546" s="117">
        <v>173</v>
      </c>
      <c r="B546" s="75" t="str">
        <f t="shared" si="27"/>
        <v>U-7 JK AvengersU-7 HU Vipers</v>
      </c>
      <c r="C546" s="75" t="s">
        <v>852</v>
      </c>
      <c r="D546" s="30">
        <v>45073</v>
      </c>
      <c r="E546" s="108">
        <v>0.4375</v>
      </c>
      <c r="F546" s="6" t="s">
        <v>874</v>
      </c>
      <c r="G546" s="82" t="s">
        <v>107</v>
      </c>
      <c r="H546" s="78" t="str">
        <f t="shared" si="28"/>
        <v>JK</v>
      </c>
      <c r="I546" s="6" t="s">
        <v>1081</v>
      </c>
      <c r="J546" s="78" t="s">
        <v>849</v>
      </c>
      <c r="K546" s="78" t="str">
        <f t="shared" si="29"/>
        <v>HU</v>
      </c>
      <c r="L546" s="6" t="s">
        <v>1075</v>
      </c>
      <c r="M546" s="6"/>
      <c r="N546" s="6" t="s">
        <v>1167</v>
      </c>
      <c r="O546" s="6"/>
    </row>
    <row r="547" spans="1:15" x14ac:dyDescent="0.3">
      <c r="A547" s="117">
        <v>471</v>
      </c>
      <c r="B547" s="75" t="str">
        <f t="shared" si="27"/>
        <v>U-9 HT PeachesU-9 SL Jam</v>
      </c>
      <c r="C547" s="75" t="s">
        <v>852</v>
      </c>
      <c r="D547" s="30">
        <v>45045</v>
      </c>
      <c r="E547" s="108">
        <v>0.5625</v>
      </c>
      <c r="F547" s="6" t="s">
        <v>865</v>
      </c>
      <c r="G547" s="82" t="s">
        <v>19</v>
      </c>
      <c r="H547" s="78" t="str">
        <f t="shared" si="28"/>
        <v>HT</v>
      </c>
      <c r="I547" s="6" t="s">
        <v>1093</v>
      </c>
      <c r="J547" s="78" t="s">
        <v>849</v>
      </c>
      <c r="K547" s="78" t="str">
        <f t="shared" si="29"/>
        <v>SL</v>
      </c>
      <c r="L547" s="6" t="s">
        <v>1087</v>
      </c>
      <c r="M547" s="6"/>
      <c r="N547" s="6" t="s">
        <v>1167</v>
      </c>
      <c r="O547" s="6"/>
    </row>
    <row r="548" spans="1:15" x14ac:dyDescent="0.3">
      <c r="A548" s="117">
        <v>486</v>
      </c>
      <c r="B548" s="75" t="str">
        <f t="shared" si="27"/>
        <v>U-9 SL BobcatsU-9 SL Blitz</v>
      </c>
      <c r="C548" s="75" t="s">
        <v>852</v>
      </c>
      <c r="D548" s="30">
        <v>45052</v>
      </c>
      <c r="E548" s="108">
        <v>0.375</v>
      </c>
      <c r="F548" s="6" t="s">
        <v>853</v>
      </c>
      <c r="G548" s="82" t="s">
        <v>19</v>
      </c>
      <c r="H548" s="78" t="str">
        <f t="shared" si="28"/>
        <v>SL</v>
      </c>
      <c r="I548" s="6" t="s">
        <v>1088</v>
      </c>
      <c r="J548" s="78" t="s">
        <v>849</v>
      </c>
      <c r="K548" s="78" t="str">
        <f t="shared" si="29"/>
        <v>SL</v>
      </c>
      <c r="L548" s="6" t="s">
        <v>1085</v>
      </c>
      <c r="M548" s="6"/>
      <c r="N548" s="6" t="s">
        <v>1167</v>
      </c>
      <c r="O548" s="6"/>
    </row>
    <row r="549" spans="1:15" hidden="1" x14ac:dyDescent="0.3">
      <c r="A549" s="117">
        <v>264</v>
      </c>
      <c r="B549" s="75" t="str">
        <f t="shared" si="27"/>
        <v>U-9 KW BarracudasU-9 JU Rage</v>
      </c>
      <c r="C549" s="75" t="s">
        <v>852</v>
      </c>
      <c r="D549" s="30">
        <v>45073</v>
      </c>
      <c r="E549" s="108">
        <v>0.4375</v>
      </c>
      <c r="F549" s="6" t="s">
        <v>884</v>
      </c>
      <c r="G549" s="82" t="s">
        <v>19</v>
      </c>
      <c r="H549" s="78" t="str">
        <f t="shared" si="28"/>
        <v>KW</v>
      </c>
      <c r="I549" s="6" t="s">
        <v>1090</v>
      </c>
      <c r="J549" s="78" t="s">
        <v>849</v>
      </c>
      <c r="K549" s="78" t="str">
        <f t="shared" si="29"/>
        <v>JU</v>
      </c>
      <c r="L549" s="6" t="s">
        <v>1092</v>
      </c>
      <c r="M549" s="6"/>
      <c r="N549" s="6" t="s">
        <v>1167</v>
      </c>
      <c r="O549" s="6"/>
    </row>
    <row r="550" spans="1:15" hidden="1" x14ac:dyDescent="0.3">
      <c r="A550" s="117">
        <v>331</v>
      </c>
      <c r="B550" s="75" t="str">
        <f t="shared" si="27"/>
        <v>U-9 ER CyclonesU-9 KW Sharks</v>
      </c>
      <c r="C550" s="75" t="s">
        <v>852</v>
      </c>
      <c r="D550" s="30">
        <v>45073</v>
      </c>
      <c r="E550" s="108">
        <v>0.4375</v>
      </c>
      <c r="F550" s="6" t="s">
        <v>866</v>
      </c>
      <c r="G550" s="82" t="s">
        <v>19</v>
      </c>
      <c r="H550" s="78" t="str">
        <f t="shared" si="28"/>
        <v>ER</v>
      </c>
      <c r="I550" s="6" t="s">
        <v>1096</v>
      </c>
      <c r="J550" s="78" t="s">
        <v>849</v>
      </c>
      <c r="K550" s="78" t="str">
        <f t="shared" si="29"/>
        <v>KW</v>
      </c>
      <c r="L550" s="6" t="s">
        <v>1095</v>
      </c>
      <c r="M550" s="6"/>
      <c r="N550" s="6" t="s">
        <v>1167</v>
      </c>
      <c r="O550" s="6"/>
    </row>
    <row r="551" spans="1:15" hidden="1" x14ac:dyDescent="0.3">
      <c r="A551" s="117">
        <v>34</v>
      </c>
      <c r="B551" s="75" t="str">
        <f t="shared" si="27"/>
        <v>U-8 JK PhantomsU-8 ER Shamrocks</v>
      </c>
      <c r="C551" s="75" t="s">
        <v>852</v>
      </c>
      <c r="D551" s="30">
        <v>45073</v>
      </c>
      <c r="E551" s="108">
        <v>0.45833333333333331</v>
      </c>
      <c r="F551" s="75" t="s">
        <v>880</v>
      </c>
      <c r="G551" s="82" t="s">
        <v>142</v>
      </c>
      <c r="H551" s="78" t="str">
        <f t="shared" si="28"/>
        <v>JK</v>
      </c>
      <c r="I551" s="6" t="s">
        <v>1103</v>
      </c>
      <c r="J551" s="78" t="s">
        <v>849</v>
      </c>
      <c r="K551" s="78" t="str">
        <f t="shared" si="29"/>
        <v>ER</v>
      </c>
      <c r="L551" s="6" t="s">
        <v>1102</v>
      </c>
      <c r="M551" s="6"/>
      <c r="N551" s="6" t="s">
        <v>1167</v>
      </c>
      <c r="O551" s="82"/>
    </row>
    <row r="552" spans="1:15" hidden="1" x14ac:dyDescent="0.3">
      <c r="A552" s="117">
        <v>2</v>
      </c>
      <c r="B552" s="75" t="str">
        <f t="shared" si="27"/>
        <v>U-9 SL TorpedoesU-9 ER Cyclones</v>
      </c>
      <c r="C552" s="75" t="s">
        <v>852</v>
      </c>
      <c r="D552" s="30">
        <v>45031</v>
      </c>
      <c r="E552" s="108">
        <v>0.5</v>
      </c>
      <c r="F552" s="6" t="s">
        <v>868</v>
      </c>
      <c r="G552" s="82" t="s">
        <v>19</v>
      </c>
      <c r="H552" s="78" t="str">
        <f t="shared" si="28"/>
        <v>SL</v>
      </c>
      <c r="I552" s="6" t="s">
        <v>1098</v>
      </c>
      <c r="J552" s="78" t="s">
        <v>849</v>
      </c>
      <c r="K552" s="78" t="str">
        <f t="shared" si="29"/>
        <v>ER</v>
      </c>
      <c r="L552" s="6" t="s">
        <v>1096</v>
      </c>
      <c r="M552" s="6"/>
      <c r="N552" s="6" t="s">
        <v>1167</v>
      </c>
      <c r="O552" s="6" t="s">
        <v>1125</v>
      </c>
    </row>
    <row r="553" spans="1:15" hidden="1" x14ac:dyDescent="0.3">
      <c r="A553" s="117">
        <v>237</v>
      </c>
      <c r="B553" s="75" t="str">
        <f t="shared" si="27"/>
        <v>U-8 SL CometsU-8 JK Tarantulas</v>
      </c>
      <c r="C553" s="75" t="s">
        <v>852</v>
      </c>
      <c r="D553" s="30">
        <v>45073</v>
      </c>
      <c r="E553" s="108">
        <v>0.45833333333333331</v>
      </c>
      <c r="F553" s="6" t="s">
        <v>875</v>
      </c>
      <c r="G553" s="82" t="s">
        <v>142</v>
      </c>
      <c r="H553" s="78" t="str">
        <f t="shared" si="28"/>
        <v>SL</v>
      </c>
      <c r="I553" s="6" t="s">
        <v>992</v>
      </c>
      <c r="J553" s="78" t="s">
        <v>849</v>
      </c>
      <c r="K553" s="78" t="str">
        <f t="shared" si="29"/>
        <v>JK</v>
      </c>
      <c r="L553" s="6" t="s">
        <v>994</v>
      </c>
      <c r="M553" s="6"/>
      <c r="N553" s="6" t="s">
        <v>1167</v>
      </c>
      <c r="O553" s="6"/>
    </row>
    <row r="554" spans="1:15" hidden="1" x14ac:dyDescent="0.3">
      <c r="A554" s="117">
        <v>240</v>
      </c>
      <c r="B554" s="75" t="str">
        <f t="shared" si="27"/>
        <v>U-7 SL RaptorsU-7 JK Venom</v>
      </c>
      <c r="C554" s="75" t="s">
        <v>852</v>
      </c>
      <c r="D554" s="30">
        <v>45073</v>
      </c>
      <c r="E554" s="108">
        <v>0.45833333333333331</v>
      </c>
      <c r="F554" s="6" t="s">
        <v>878</v>
      </c>
      <c r="G554" s="82" t="s">
        <v>107</v>
      </c>
      <c r="H554" s="78" t="str">
        <f t="shared" si="28"/>
        <v>SL</v>
      </c>
      <c r="I554" s="6" t="s">
        <v>1009</v>
      </c>
      <c r="J554" s="78" t="s">
        <v>849</v>
      </c>
      <c r="K554" s="78" t="str">
        <f t="shared" si="29"/>
        <v>JK</v>
      </c>
      <c r="L554" s="6" t="s">
        <v>1010</v>
      </c>
      <c r="M554" s="6"/>
      <c r="N554" s="6" t="s">
        <v>1167</v>
      </c>
      <c r="O554" s="6"/>
    </row>
    <row r="555" spans="1:15" hidden="1" x14ac:dyDescent="0.3">
      <c r="A555" s="117">
        <v>324</v>
      </c>
      <c r="B555" s="75" t="str">
        <f t="shared" si="27"/>
        <v>U-7 SL ScorpionsU-7 KW Twisters</v>
      </c>
      <c r="C555" s="75" t="s">
        <v>852</v>
      </c>
      <c r="D555" s="30">
        <v>45073</v>
      </c>
      <c r="E555" s="108">
        <v>0.45833333333333331</v>
      </c>
      <c r="F555" s="6" t="s">
        <v>879</v>
      </c>
      <c r="G555" s="82" t="s">
        <v>107</v>
      </c>
      <c r="H555" s="78" t="str">
        <f t="shared" si="28"/>
        <v>SL</v>
      </c>
      <c r="I555" s="6" t="s">
        <v>1067</v>
      </c>
      <c r="J555" s="78" t="s">
        <v>849</v>
      </c>
      <c r="K555" s="78" t="str">
        <f t="shared" si="29"/>
        <v>KW</v>
      </c>
      <c r="L555" s="6" t="s">
        <v>1066</v>
      </c>
      <c r="M555" s="6"/>
      <c r="N555" s="6" t="s">
        <v>1167</v>
      </c>
      <c r="O555" s="82" t="s">
        <v>932</v>
      </c>
    </row>
    <row r="556" spans="1:15" hidden="1" x14ac:dyDescent="0.3">
      <c r="A556" s="117">
        <v>414</v>
      </c>
      <c r="B556" s="75" t="str">
        <f t="shared" si="27"/>
        <v>U-8 RF TornadosU-8 RF Bandits</v>
      </c>
      <c r="C556" s="75" t="s">
        <v>852</v>
      </c>
      <c r="D556" s="30">
        <v>45073</v>
      </c>
      <c r="E556" s="108">
        <v>0.45833333333333331</v>
      </c>
      <c r="F556" s="6" t="s">
        <v>877</v>
      </c>
      <c r="G556" s="82" t="s">
        <v>142</v>
      </c>
      <c r="H556" s="78" t="str">
        <f t="shared" si="28"/>
        <v>RF</v>
      </c>
      <c r="I556" s="6" t="s">
        <v>975</v>
      </c>
      <c r="J556" s="78" t="s">
        <v>849</v>
      </c>
      <c r="K556" s="78" t="str">
        <f t="shared" si="29"/>
        <v>RF</v>
      </c>
      <c r="L556" s="6" t="s">
        <v>974</v>
      </c>
      <c r="M556" s="6"/>
      <c r="N556" s="6" t="s">
        <v>1167</v>
      </c>
      <c r="O556" s="6"/>
    </row>
    <row r="557" spans="1:15" hidden="1" x14ac:dyDescent="0.3">
      <c r="A557" s="117">
        <v>580</v>
      </c>
      <c r="B557" s="75" t="str">
        <f t="shared" si="27"/>
        <v>U12 BR Brownsville U12U12 HT Lightning</v>
      </c>
      <c r="C557" s="75" t="s">
        <v>852</v>
      </c>
      <c r="D557" s="30">
        <v>45073</v>
      </c>
      <c r="E557" s="108">
        <v>0.45833333333333331</v>
      </c>
      <c r="F557" s="6" t="s">
        <v>896</v>
      </c>
      <c r="G557" s="82" t="s">
        <v>52</v>
      </c>
      <c r="H557" s="78" t="str">
        <f t="shared" si="28"/>
        <v>BR</v>
      </c>
      <c r="I557" s="6" t="s">
        <v>1038</v>
      </c>
      <c r="J557" s="78" t="s">
        <v>849</v>
      </c>
      <c r="K557" s="78" t="str">
        <f t="shared" si="29"/>
        <v>HT</v>
      </c>
      <c r="L557" s="6" t="s">
        <v>1031</v>
      </c>
      <c r="M557" s="6"/>
      <c r="N557" s="6" t="s">
        <v>1167</v>
      </c>
      <c r="O557" s="6" t="s">
        <v>1139</v>
      </c>
    </row>
    <row r="558" spans="1:15" hidden="1" x14ac:dyDescent="0.3">
      <c r="A558" s="117">
        <v>336</v>
      </c>
      <c r="B558" s="75" t="str">
        <f t="shared" si="27"/>
        <v>U14 RF KickersU14 KW Comets</v>
      </c>
      <c r="C558" s="75" t="s">
        <v>852</v>
      </c>
      <c r="D558" s="30">
        <v>45073</v>
      </c>
      <c r="E558" s="108">
        <v>0.47916666666666669</v>
      </c>
      <c r="F558" s="125" t="s">
        <v>860</v>
      </c>
      <c r="G558" s="82" t="s">
        <v>12</v>
      </c>
      <c r="H558" s="78" t="str">
        <f t="shared" si="28"/>
        <v>RF</v>
      </c>
      <c r="I558" s="82" t="s">
        <v>950</v>
      </c>
      <c r="J558" s="78" t="s">
        <v>849</v>
      </c>
      <c r="K558" s="78" t="str">
        <f t="shared" si="29"/>
        <v>KW</v>
      </c>
      <c r="L558" s="82" t="s">
        <v>941</v>
      </c>
      <c r="M558" s="82" t="s">
        <v>1186</v>
      </c>
      <c r="N558" s="6" t="s">
        <v>1167</v>
      </c>
      <c r="O558" s="82" t="s">
        <v>934</v>
      </c>
    </row>
    <row r="559" spans="1:15" hidden="1" x14ac:dyDescent="0.3">
      <c r="A559" s="117">
        <v>172</v>
      </c>
      <c r="B559" s="75" t="str">
        <f t="shared" si="27"/>
        <v>U12 SL WindU12 HU Cyclones</v>
      </c>
      <c r="C559" s="75" t="s">
        <v>852</v>
      </c>
      <c r="D559" s="30">
        <v>45073</v>
      </c>
      <c r="E559" s="108">
        <v>0.5</v>
      </c>
      <c r="F559" s="6" t="s">
        <v>882</v>
      </c>
      <c r="G559" s="82" t="s">
        <v>52</v>
      </c>
      <c r="H559" s="78" t="str">
        <f t="shared" si="28"/>
        <v>SL</v>
      </c>
      <c r="I559" s="6" t="s">
        <v>1044</v>
      </c>
      <c r="J559" s="78" t="s">
        <v>849</v>
      </c>
      <c r="K559" s="78" t="str">
        <f t="shared" si="29"/>
        <v>HU</v>
      </c>
      <c r="L559" s="6" t="s">
        <v>1042</v>
      </c>
      <c r="M559" s="6"/>
      <c r="N559" s="6" t="s">
        <v>1167</v>
      </c>
      <c r="O559" s="6"/>
    </row>
    <row r="560" spans="1:15" hidden="1" x14ac:dyDescent="0.3">
      <c r="A560" s="117">
        <v>244</v>
      </c>
      <c r="B560" s="75" t="str">
        <f t="shared" si="27"/>
        <v>U12 KW FlashU12 JK Leopards</v>
      </c>
      <c r="C560" s="75" t="s">
        <v>852</v>
      </c>
      <c r="D560" s="30">
        <v>45073</v>
      </c>
      <c r="E560" s="108">
        <v>0.5</v>
      </c>
      <c r="F560" s="6" t="s">
        <v>889</v>
      </c>
      <c r="G560" s="82" t="s">
        <v>52</v>
      </c>
      <c r="H560" s="78" t="str">
        <f t="shared" si="28"/>
        <v>KW</v>
      </c>
      <c r="I560" s="6" t="s">
        <v>1033</v>
      </c>
      <c r="J560" s="78" t="s">
        <v>849</v>
      </c>
      <c r="K560" s="78" t="str">
        <f t="shared" si="29"/>
        <v>JK</v>
      </c>
      <c r="L560" s="6" t="s">
        <v>1035</v>
      </c>
      <c r="M560" s="6"/>
      <c r="N560" s="6" t="s">
        <v>1167</v>
      </c>
      <c r="O560" s="6"/>
    </row>
    <row r="561" spans="1:15" hidden="1" x14ac:dyDescent="0.3">
      <c r="A561" s="117">
        <v>263</v>
      </c>
      <c r="B561" s="75" t="str">
        <f t="shared" si="27"/>
        <v>U-7 SL EaglesU-7 JU Rage</v>
      </c>
      <c r="C561" s="75" t="s">
        <v>852</v>
      </c>
      <c r="D561" s="30">
        <v>45073</v>
      </c>
      <c r="E561" s="108">
        <v>0.5</v>
      </c>
      <c r="F561" s="6" t="s">
        <v>887</v>
      </c>
      <c r="G561" s="82" t="s">
        <v>107</v>
      </c>
      <c r="H561" s="78" t="str">
        <f t="shared" si="28"/>
        <v>SL</v>
      </c>
      <c r="I561" s="6" t="s">
        <v>1000</v>
      </c>
      <c r="J561" s="78" t="s">
        <v>849</v>
      </c>
      <c r="K561" s="78" t="str">
        <f t="shared" si="29"/>
        <v>JU</v>
      </c>
      <c r="L561" s="6" t="s">
        <v>1002</v>
      </c>
      <c r="M561" s="6"/>
      <c r="N561" s="6" t="s">
        <v>1167</v>
      </c>
      <c r="O561" s="6" t="s">
        <v>1053</v>
      </c>
    </row>
    <row r="562" spans="1:15" hidden="1" x14ac:dyDescent="0.3">
      <c r="A562" s="117">
        <v>415</v>
      </c>
      <c r="B562" s="75" t="str">
        <f t="shared" si="27"/>
        <v>U-7 RF TimberwolvesU-7 RF Rampage</v>
      </c>
      <c r="C562" s="75" t="s">
        <v>852</v>
      </c>
      <c r="D562" s="30">
        <v>45073</v>
      </c>
      <c r="E562" s="108">
        <v>0.5</v>
      </c>
      <c r="F562" s="6" t="s">
        <v>877</v>
      </c>
      <c r="G562" s="82" t="s">
        <v>107</v>
      </c>
      <c r="H562" s="78" t="str">
        <f t="shared" si="28"/>
        <v>RF</v>
      </c>
      <c r="I562" s="6" t="s">
        <v>1007</v>
      </c>
      <c r="J562" s="78" t="s">
        <v>849</v>
      </c>
      <c r="K562" s="78" t="str">
        <f t="shared" si="29"/>
        <v>RF</v>
      </c>
      <c r="L562" s="6" t="s">
        <v>1006</v>
      </c>
      <c r="M562" s="6"/>
      <c r="N562" s="6" t="s">
        <v>1167</v>
      </c>
      <c r="O562" s="6"/>
    </row>
    <row r="563" spans="1:15" x14ac:dyDescent="0.3">
      <c r="A563" s="117">
        <v>487</v>
      </c>
      <c r="B563" s="75" t="str">
        <f t="shared" si="27"/>
        <v>U-9 HU CougarsU-9 SL Strikers</v>
      </c>
      <c r="C563" s="75" t="s">
        <v>852</v>
      </c>
      <c r="D563" s="30">
        <v>45052</v>
      </c>
      <c r="E563" s="108">
        <v>0.4375</v>
      </c>
      <c r="F563" s="6" t="s">
        <v>853</v>
      </c>
      <c r="G563" s="82" t="s">
        <v>19</v>
      </c>
      <c r="H563" s="78" t="str">
        <f t="shared" si="28"/>
        <v>HU</v>
      </c>
      <c r="I563" s="6" t="s">
        <v>1100</v>
      </c>
      <c r="J563" s="78" t="s">
        <v>849</v>
      </c>
      <c r="K563" s="78" t="str">
        <f t="shared" si="29"/>
        <v>SL</v>
      </c>
      <c r="L563" s="6" t="s">
        <v>1101</v>
      </c>
      <c r="M563" s="6"/>
      <c r="N563" s="6" t="s">
        <v>1167</v>
      </c>
      <c r="O563" s="82" t="s">
        <v>1130</v>
      </c>
    </row>
    <row r="564" spans="1:15" hidden="1" x14ac:dyDescent="0.3">
      <c r="A564" s="117">
        <v>23</v>
      </c>
      <c r="B564" s="75" t="str">
        <f t="shared" si="27"/>
        <v>U-9 SL StrikersU-9 ER Cyclones</v>
      </c>
      <c r="C564" s="75" t="s">
        <v>888</v>
      </c>
      <c r="D564" s="30">
        <v>45049</v>
      </c>
      <c r="E564" s="108">
        <v>0.75</v>
      </c>
      <c r="F564" s="6" t="s">
        <v>868</v>
      </c>
      <c r="G564" s="82" t="s">
        <v>19</v>
      </c>
      <c r="H564" s="78" t="str">
        <f t="shared" si="28"/>
        <v>SL</v>
      </c>
      <c r="I564" s="6" t="s">
        <v>1101</v>
      </c>
      <c r="J564" s="78" t="s">
        <v>849</v>
      </c>
      <c r="K564" s="78" t="str">
        <f t="shared" si="29"/>
        <v>ER</v>
      </c>
      <c r="L564" s="6" t="s">
        <v>1096</v>
      </c>
      <c r="M564" s="6"/>
      <c r="N564" s="6" t="s">
        <v>1167</v>
      </c>
      <c r="O564" s="82" t="s">
        <v>1190</v>
      </c>
    </row>
    <row r="565" spans="1:15" hidden="1" x14ac:dyDescent="0.3">
      <c r="A565" s="117">
        <v>334</v>
      </c>
      <c r="B565" s="75" t="str">
        <f t="shared" si="27"/>
        <v>U12 SL Lady OwlsU12 KW Storm</v>
      </c>
      <c r="C565" s="75" t="s">
        <v>852</v>
      </c>
      <c r="D565" s="30">
        <v>45073</v>
      </c>
      <c r="E565" s="108">
        <v>0.54166666666666663</v>
      </c>
      <c r="F565" s="6" t="s">
        <v>858</v>
      </c>
      <c r="G565" s="82" t="s">
        <v>63</v>
      </c>
      <c r="H565" s="78" t="str">
        <f t="shared" si="28"/>
        <v>SL</v>
      </c>
      <c r="I565" s="82" t="s">
        <v>931</v>
      </c>
      <c r="J565" s="78" t="s">
        <v>849</v>
      </c>
      <c r="K565" s="78" t="str">
        <f t="shared" si="29"/>
        <v>KW</v>
      </c>
      <c r="L565" s="82" t="s">
        <v>923</v>
      </c>
      <c r="M565" s="82"/>
      <c r="N565" s="6" t="s">
        <v>1167</v>
      </c>
      <c r="O565" s="82" t="s">
        <v>932</v>
      </c>
    </row>
    <row r="566" spans="1:15" hidden="1" x14ac:dyDescent="0.3">
      <c r="A566" s="117">
        <v>328</v>
      </c>
      <c r="B566" s="75" t="str">
        <f t="shared" si="27"/>
        <v>U-7 KW CyclonesU-7 KW Thunder</v>
      </c>
      <c r="C566" s="75" t="s">
        <v>852</v>
      </c>
      <c r="D566" s="30">
        <v>45073</v>
      </c>
      <c r="E566" s="108">
        <v>0.5625</v>
      </c>
      <c r="F566" s="6" t="s">
        <v>879</v>
      </c>
      <c r="G566" s="82" t="s">
        <v>107</v>
      </c>
      <c r="H566" s="78" t="str">
        <f t="shared" si="28"/>
        <v>KW</v>
      </c>
      <c r="I566" s="6" t="s">
        <v>1070</v>
      </c>
      <c r="J566" s="78" t="s">
        <v>849</v>
      </c>
      <c r="K566" s="78" t="str">
        <f t="shared" si="29"/>
        <v>KW</v>
      </c>
      <c r="L566" s="6" t="s">
        <v>1072</v>
      </c>
      <c r="M566" s="6"/>
      <c r="N566" s="6" t="s">
        <v>1167</v>
      </c>
      <c r="O566" s="6"/>
    </row>
    <row r="567" spans="1:15" hidden="1" x14ac:dyDescent="0.3">
      <c r="A567" s="117">
        <v>329</v>
      </c>
      <c r="B567" s="75" t="str">
        <f t="shared" si="27"/>
        <v>U-7 SL CowboysU-7 KW Hurricanes</v>
      </c>
      <c r="C567" s="75" t="s">
        <v>852</v>
      </c>
      <c r="D567" s="30">
        <v>45073</v>
      </c>
      <c r="E567" s="108">
        <v>0.5625</v>
      </c>
      <c r="F567" s="6" t="s">
        <v>892</v>
      </c>
      <c r="G567" s="82" t="s">
        <v>107</v>
      </c>
      <c r="H567" s="78" t="str">
        <f t="shared" si="28"/>
        <v>SL</v>
      </c>
      <c r="I567" s="6" t="s">
        <v>1011</v>
      </c>
      <c r="J567" s="78" t="s">
        <v>849</v>
      </c>
      <c r="K567" s="78" t="str">
        <f t="shared" si="29"/>
        <v>KW</v>
      </c>
      <c r="L567" s="6" t="s">
        <v>1005</v>
      </c>
      <c r="M567" s="6"/>
      <c r="N567" s="6" t="s">
        <v>1167</v>
      </c>
      <c r="O567" s="6"/>
    </row>
    <row r="568" spans="1:15" hidden="1" x14ac:dyDescent="0.3">
      <c r="A568" s="117">
        <v>27</v>
      </c>
      <c r="B568" s="75" t="str">
        <f t="shared" si="27"/>
        <v>U-9 HT SC HartfordU-9 ER Cyclones</v>
      </c>
      <c r="C568" s="75" t="s">
        <v>852</v>
      </c>
      <c r="D568" s="30">
        <v>45066</v>
      </c>
      <c r="E568" s="108">
        <v>0.375</v>
      </c>
      <c r="F568" s="6" t="s">
        <v>868</v>
      </c>
      <c r="G568" s="82" t="s">
        <v>19</v>
      </c>
      <c r="H568" s="78" t="str">
        <f t="shared" si="28"/>
        <v>HT</v>
      </c>
      <c r="I568" s="6" t="s">
        <v>1094</v>
      </c>
      <c r="J568" s="78" t="s">
        <v>849</v>
      </c>
      <c r="K568" s="78" t="str">
        <f t="shared" si="29"/>
        <v>ER</v>
      </c>
      <c r="L568" s="6" t="s">
        <v>1096</v>
      </c>
      <c r="M568" s="6"/>
      <c r="N568" s="6" t="s">
        <v>1167</v>
      </c>
      <c r="O568" s="6"/>
    </row>
    <row r="569" spans="1:15" x14ac:dyDescent="0.3">
      <c r="A569" s="117">
        <v>499</v>
      </c>
      <c r="B569" s="75" t="str">
        <f t="shared" si="27"/>
        <v>U-9 KW SharksU-9 SL Torpedoes</v>
      </c>
      <c r="C569" s="75" t="s">
        <v>852</v>
      </c>
      <c r="D569" s="30">
        <v>45059</v>
      </c>
      <c r="E569" s="108">
        <v>0.4375</v>
      </c>
      <c r="F569" s="6" t="s">
        <v>853</v>
      </c>
      <c r="G569" s="82" t="s">
        <v>19</v>
      </c>
      <c r="H569" s="78" t="str">
        <f t="shared" si="28"/>
        <v>KW</v>
      </c>
      <c r="I569" s="6" t="s">
        <v>1095</v>
      </c>
      <c r="J569" s="78" t="s">
        <v>849</v>
      </c>
      <c r="K569" s="78" t="str">
        <f t="shared" si="29"/>
        <v>SL</v>
      </c>
      <c r="L569" s="6" t="s">
        <v>1098</v>
      </c>
      <c r="M569" s="6"/>
      <c r="N569" s="6" t="s">
        <v>1167</v>
      </c>
      <c r="O569" s="6" t="s">
        <v>1125</v>
      </c>
    </row>
    <row r="570" spans="1:15" hidden="1" x14ac:dyDescent="0.3">
      <c r="A570" s="117">
        <v>35</v>
      </c>
      <c r="B570" s="75" t="str">
        <f t="shared" si="27"/>
        <v>U14 ER WolfhoundsU14 HT Spurs</v>
      </c>
      <c r="C570" s="75" t="s">
        <v>888</v>
      </c>
      <c r="D570" s="30">
        <v>45077</v>
      </c>
      <c r="E570" s="108">
        <v>0.72916666666666663</v>
      </c>
      <c r="F570" s="6" t="s">
        <v>1141</v>
      </c>
      <c r="G570" s="82" t="s">
        <v>12</v>
      </c>
      <c r="H570" s="78" t="str">
        <f t="shared" si="28"/>
        <v>ER</v>
      </c>
      <c r="I570" s="82" t="s">
        <v>946</v>
      </c>
      <c r="J570" s="78" t="s">
        <v>849</v>
      </c>
      <c r="K570" s="78" t="str">
        <f t="shared" si="29"/>
        <v>HT</v>
      </c>
      <c r="L570" s="82" t="s">
        <v>947</v>
      </c>
      <c r="M570" s="82"/>
      <c r="N570" s="6" t="s">
        <v>1167</v>
      </c>
      <c r="O570" s="82" t="s">
        <v>1141</v>
      </c>
    </row>
    <row r="571" spans="1:15" x14ac:dyDescent="0.3">
      <c r="A571" s="117">
        <v>543</v>
      </c>
      <c r="B571" s="75" t="str">
        <f t="shared" si="27"/>
        <v>U-9 SL TorpedoesU-9 SL Strikers</v>
      </c>
      <c r="C571" s="75" t="s">
        <v>888</v>
      </c>
      <c r="D571" s="30">
        <v>45063</v>
      </c>
      <c r="E571" s="108">
        <v>0.75</v>
      </c>
      <c r="F571" s="6" t="s">
        <v>853</v>
      </c>
      <c r="G571" s="82" t="s">
        <v>19</v>
      </c>
      <c r="H571" s="78" t="str">
        <f t="shared" si="28"/>
        <v>SL</v>
      </c>
      <c r="I571" s="6" t="s">
        <v>1098</v>
      </c>
      <c r="J571" s="78" t="s">
        <v>849</v>
      </c>
      <c r="K571" s="78" t="str">
        <f t="shared" si="29"/>
        <v>SL</v>
      </c>
      <c r="L571" s="6" t="s">
        <v>1101</v>
      </c>
      <c r="M571" s="6"/>
      <c r="N571" s="6" t="s">
        <v>1167</v>
      </c>
      <c r="O571" s="6" t="s">
        <v>1133</v>
      </c>
    </row>
    <row r="572" spans="1:15" x14ac:dyDescent="0.3">
      <c r="A572" s="117">
        <v>522</v>
      </c>
      <c r="B572" s="75" t="str">
        <f t="shared" si="27"/>
        <v>U-9 RF LightningU-9 SL Torpedoes</v>
      </c>
      <c r="C572" s="75" t="s">
        <v>852</v>
      </c>
      <c r="D572" s="30">
        <v>45066</v>
      </c>
      <c r="E572" s="108">
        <v>0.375</v>
      </c>
      <c r="F572" s="6" t="s">
        <v>865</v>
      </c>
      <c r="G572" s="82" t="s">
        <v>19</v>
      </c>
      <c r="H572" s="78" t="str">
        <f t="shared" si="28"/>
        <v>RF</v>
      </c>
      <c r="I572" s="6" t="s">
        <v>1099</v>
      </c>
      <c r="J572" s="78" t="s">
        <v>849</v>
      </c>
      <c r="K572" s="78" t="str">
        <f t="shared" si="29"/>
        <v>SL</v>
      </c>
      <c r="L572" s="6" t="s">
        <v>1098</v>
      </c>
      <c r="M572" s="6"/>
      <c r="N572" s="6" t="s">
        <v>1167</v>
      </c>
      <c r="O572" s="6" t="s">
        <v>1125</v>
      </c>
    </row>
    <row r="573" spans="1:15" x14ac:dyDescent="0.3">
      <c r="A573" s="117">
        <v>523</v>
      </c>
      <c r="B573" s="75" t="str">
        <f t="shared" si="27"/>
        <v>U-9 RF Red FoxesU-9 SL Bobcats</v>
      </c>
      <c r="C573" s="75" t="s">
        <v>852</v>
      </c>
      <c r="D573" s="30">
        <v>45066</v>
      </c>
      <c r="E573" s="108">
        <v>0.4375</v>
      </c>
      <c r="F573" s="6" t="s">
        <v>865</v>
      </c>
      <c r="G573" s="82" t="s">
        <v>19</v>
      </c>
      <c r="H573" s="78" t="str">
        <f t="shared" si="28"/>
        <v>RF</v>
      </c>
      <c r="I573" s="6" t="s">
        <v>1086</v>
      </c>
      <c r="J573" s="78" t="s">
        <v>849</v>
      </c>
      <c r="K573" s="78" t="str">
        <f t="shared" si="29"/>
        <v>SL</v>
      </c>
      <c r="L573" s="6" t="s">
        <v>1088</v>
      </c>
      <c r="M573" s="6"/>
      <c r="N573" s="6" t="s">
        <v>1167</v>
      </c>
      <c r="O573" s="6"/>
    </row>
    <row r="574" spans="1:15" x14ac:dyDescent="0.3">
      <c r="A574" s="117">
        <v>520</v>
      </c>
      <c r="B574" s="75" t="str">
        <f t="shared" si="27"/>
        <v>U-9 KW StingraysU-9 SL Strikers</v>
      </c>
      <c r="C574" s="75" t="s">
        <v>852</v>
      </c>
      <c r="D574" s="30">
        <v>45066</v>
      </c>
      <c r="E574" s="108">
        <v>0.5</v>
      </c>
      <c r="F574" s="6" t="s">
        <v>853</v>
      </c>
      <c r="G574" s="82" t="s">
        <v>19</v>
      </c>
      <c r="H574" s="78" t="str">
        <f t="shared" si="28"/>
        <v>KW</v>
      </c>
      <c r="I574" s="6" t="s">
        <v>1097</v>
      </c>
      <c r="J574" s="78" t="s">
        <v>849</v>
      </c>
      <c r="K574" s="78" t="str">
        <f t="shared" si="29"/>
        <v>SL</v>
      </c>
      <c r="L574" s="6" t="s">
        <v>1101</v>
      </c>
      <c r="M574" s="6"/>
      <c r="N574" s="6" t="s">
        <v>1167</v>
      </c>
      <c r="O574" s="82" t="s">
        <v>1130</v>
      </c>
    </row>
    <row r="575" spans="1:15" x14ac:dyDescent="0.3">
      <c r="A575" s="117">
        <v>521</v>
      </c>
      <c r="B575" s="75" t="str">
        <f t="shared" si="27"/>
        <v>U-9 SL BlitzU-9 SL Jam</v>
      </c>
      <c r="C575" s="75" t="s">
        <v>852</v>
      </c>
      <c r="D575" s="30">
        <v>45066</v>
      </c>
      <c r="E575" s="108">
        <v>0.5625</v>
      </c>
      <c r="F575" s="6" t="s">
        <v>853</v>
      </c>
      <c r="G575" s="82" t="s">
        <v>19</v>
      </c>
      <c r="H575" s="78" t="str">
        <f t="shared" si="28"/>
        <v>SL</v>
      </c>
      <c r="I575" s="6" t="s">
        <v>1085</v>
      </c>
      <c r="J575" s="78" t="s">
        <v>849</v>
      </c>
      <c r="K575" s="78" t="str">
        <f t="shared" si="29"/>
        <v>SL</v>
      </c>
      <c r="L575" s="6" t="s">
        <v>1087</v>
      </c>
      <c r="M575" s="6"/>
      <c r="N575" s="6" t="s">
        <v>1167</v>
      </c>
      <c r="O575" s="6"/>
    </row>
    <row r="576" spans="1:15" x14ac:dyDescent="0.3">
      <c r="I576" s="78"/>
    </row>
  </sheetData>
  <autoFilter ref="A1:O575" xr:uid="{00000000-0009-0000-0000-000000000000}">
    <filterColumn colId="10">
      <filters>
        <filter val="SL"/>
      </filters>
    </filterColumn>
    <sortState xmlns:xlrd2="http://schemas.microsoft.com/office/spreadsheetml/2017/richdata2" ref="A17:O575">
      <sortCondition ref="G1:G575"/>
    </sortState>
  </autoFilter>
  <phoneticPr fontId="2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4E6C1-B4E3-461D-BABF-850779E8F0D2}">
  <sheetPr codeName="Sheet12">
    <tabColor rgb="FF0000FF"/>
  </sheetPr>
  <dimension ref="A1:T150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27" sqref="H27"/>
    </sheetView>
  </sheetViews>
  <sheetFormatPr defaultRowHeight="14.4" x14ac:dyDescent="0.3"/>
  <cols>
    <col min="1" max="1" width="14.6640625" customWidth="1"/>
    <col min="2" max="2" width="27.5546875" customWidth="1"/>
    <col min="3" max="3" width="23.6640625" bestFit="1" customWidth="1"/>
    <col min="4" max="4" width="14.6640625" bestFit="1" customWidth="1"/>
    <col min="5" max="5" width="20.5546875" bestFit="1" customWidth="1"/>
    <col min="6" max="7" width="9.5546875" bestFit="1" customWidth="1"/>
    <col min="8" max="8" width="10.33203125" bestFit="1" customWidth="1"/>
    <col min="9" max="9" width="17.33203125" bestFit="1" customWidth="1"/>
    <col min="10" max="10" width="10.44140625" bestFit="1" customWidth="1"/>
    <col min="11" max="11" width="34.88671875" bestFit="1" customWidth="1"/>
    <col min="12" max="12" width="5.6640625" bestFit="1" customWidth="1"/>
    <col min="13" max="13" width="28.33203125" bestFit="1" customWidth="1"/>
    <col min="14" max="14" width="15.44140625" bestFit="1" customWidth="1"/>
    <col min="15" max="15" width="18.33203125" bestFit="1" customWidth="1"/>
    <col min="16" max="16" width="30.109375" bestFit="1" customWidth="1"/>
    <col min="17" max="17" width="20.88671875" bestFit="1" customWidth="1"/>
    <col min="18" max="18" width="18.6640625" bestFit="1" customWidth="1"/>
    <col min="19" max="19" width="32.5546875" bestFit="1" customWidth="1"/>
    <col min="20" max="20" width="52.664062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1680</v>
      </c>
      <c r="B2" s="154" t="str">
        <f>VLOOKUP(A2,'Team Info'!E:J,6,FALSE)</f>
        <v>U12G BR Blue Heron Yellow</v>
      </c>
      <c r="C2" s="154" t="str">
        <f>VLOOKUP(A2,'Team Info'!E:L,8,FALSE)</f>
        <v>Josh Herring</v>
      </c>
      <c r="D2" s="154" t="str">
        <f>VLOOKUP(A2,'Team Info'!E:M,9,FALSE)</f>
        <v>920-263-0000</v>
      </c>
      <c r="E2" s="154" t="str">
        <f>VLOOKUP(A2,'Team Info'!E:N,10,FALSE)</f>
        <v>ndfsa9@gmail.com</v>
      </c>
      <c r="F2" s="180" t="str">
        <f t="shared" ref="F2:F23" si="0">IF(WEEKDAY(H2)=7,"Sat",IF(WEEKDAY(H2)=6,"Fri",IF(WEEKDAY(H2)=5,"Thu",IF(WEEKDAY(H2)=4,"Wed",IF(WEEKDAY(H2)=3,"Tue",IF(WEEKDAY(H2)=2,"Mon",IF(WEEKDAY(H2)=1,"Sun")))))))</f>
        <v>Sat</v>
      </c>
      <c r="G2" s="180">
        <v>61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12U South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U12G SL Lady Owls</v>
      </c>
      <c r="L2" s="177" t="s">
        <v>849</v>
      </c>
      <c r="M2" s="177" t="str">
        <f>VLOOKUP(G2,'Master FINAL 2024 8-19-24'!A:O,15,FALSE)</f>
        <v>U12G BR Blue Heron Yellow</v>
      </c>
      <c r="N2" s="154" t="str">
        <f>VLOOKUP(K2,'Team Info'!J:L,3,FALSE)</f>
        <v>Dave Zukowski</v>
      </c>
      <c r="O2" s="154" t="str">
        <f>VLOOKUP(K2,'Team Info'!J:M,4,FALSE)</f>
        <v>414-324-9256</v>
      </c>
      <c r="P2" s="154" t="str">
        <f>VLOOKUP(K2,'Team Info'!J:N,5,FALSE)</f>
        <v>bevndave@outlook.com</v>
      </c>
      <c r="Q2" s="188" t="str">
        <f>VLOOKUP(M2,'Team Info'!J:L,3,FALSE)</f>
        <v>Josh Herring</v>
      </c>
      <c r="R2" s="188" t="str">
        <f>VLOOKUP(M2,'Team Info'!J:M,4,FALSE)</f>
        <v>920-263-0000</v>
      </c>
      <c r="S2" s="188" t="str">
        <f>VLOOKUP(M2,'Team Info'!J:N,5,FALSE)</f>
        <v>ndfsa9@gmail.com</v>
      </c>
      <c r="T2" t="str">
        <f t="shared" ref="T2:T23" si="1">H2&amp;K2&amp;M2</f>
        <v>45542U12G SL Lady OwlsU12G BR Blue Heron Yellow</v>
      </c>
    </row>
    <row r="3" spans="1:20" x14ac:dyDescent="0.3">
      <c r="A3" s="154" t="s">
        <v>1680</v>
      </c>
      <c r="B3" s="154" t="str">
        <f>VLOOKUP(A3,'Team Info'!E:J,6,FALSE)</f>
        <v>U12G BR Blue Heron Yellow</v>
      </c>
      <c r="C3" s="154" t="str">
        <f>VLOOKUP(A3,'Team Info'!E:L,8,FALSE)</f>
        <v>Josh Herring</v>
      </c>
      <c r="D3" s="154" t="str">
        <f>VLOOKUP(A3,'Team Info'!E:M,9,FALSE)</f>
        <v>920-263-0000</v>
      </c>
      <c r="E3" s="154" t="str">
        <f>VLOOKUP(A3,'Team Info'!E:N,10,FALSE)</f>
        <v>ndfsa9@gmail.com</v>
      </c>
      <c r="F3" s="180" t="str">
        <f t="shared" si="0"/>
        <v>Wed</v>
      </c>
      <c r="G3" s="180">
        <v>67</v>
      </c>
      <c r="H3" s="184">
        <f>VLOOKUP(G3,'Master FINAL 2024 8-19-24'!A:G,7,FALSE)</f>
        <v>45546</v>
      </c>
      <c r="I3" s="153" t="str">
        <f>IF(ISBLANK((VLOOKUP(G3,'Master FINAL 2024 8-19-24'!A:H,8,FALSE)))=TRUE,"",VLOOKUP(G3,'Master FINAL 2024 8-19-24'!A:H,8,FALSE))</f>
        <v>12U South</v>
      </c>
      <c r="J3" s="183">
        <f>IF(ISBLANK((VLOOKUP(G3,'Master FINAL 2024 8-19-24'!A:I,9,FALSE)))=TRUE,"",VLOOKUP(G3,'Master FINAL 2024 8-19-24'!A:I,9,FALSE))</f>
        <v>0.73958333333333337</v>
      </c>
      <c r="K3" s="169" t="str">
        <f>VLOOKUP(G3,'Master FINAL 2024 8-19-24'!A:L,12,FALSE)</f>
        <v>U12G RF Gunners</v>
      </c>
      <c r="L3" s="177" t="s">
        <v>849</v>
      </c>
      <c r="M3" s="177" t="str">
        <f>VLOOKUP(G3,'Master FINAL 2024 8-19-24'!A:O,15,FALSE)</f>
        <v>U12G BR Blue Heron Yellow</v>
      </c>
      <c r="N3" s="154" t="str">
        <f>VLOOKUP(K3,'Team Info'!J:L,3,FALSE)</f>
        <v>Matthew Weston</v>
      </c>
      <c r="O3" s="154" t="str">
        <f>VLOOKUP(K3,'Team Info'!J:M,4,FALSE)</f>
        <v>414-559-3132</v>
      </c>
      <c r="P3" s="154" t="str">
        <f>VLOOKUP(K3,'Team Info'!J:N,5,FALSE)</f>
        <v>mweston@mcw.edu</v>
      </c>
      <c r="Q3" s="188" t="str">
        <f>VLOOKUP(M3,'Team Info'!J:L,3,FALSE)</f>
        <v>Josh Herring</v>
      </c>
      <c r="R3" s="188" t="str">
        <f>VLOOKUP(M3,'Team Info'!J:M,4,FALSE)</f>
        <v>920-263-0000</v>
      </c>
      <c r="S3" s="188" t="str">
        <f>VLOOKUP(M3,'Team Info'!J:N,5,FALSE)</f>
        <v>ndfsa9@gmail.com</v>
      </c>
      <c r="T3" t="str">
        <f t="shared" si="1"/>
        <v>45546U12G RF GunnersU12G BR Blue Heron Yellow</v>
      </c>
    </row>
    <row r="4" spans="1:20" x14ac:dyDescent="0.3">
      <c r="A4" s="154" t="s">
        <v>1680</v>
      </c>
      <c r="B4" s="154" t="str">
        <f>VLOOKUP(A4,'Team Info'!E:J,6,FALSE)</f>
        <v>U12G BR Blue Heron Yellow</v>
      </c>
      <c r="C4" s="154" t="str">
        <f>VLOOKUP(A4,'Team Info'!E:L,8,FALSE)</f>
        <v>Josh Herring</v>
      </c>
      <c r="D4" s="154" t="str">
        <f>VLOOKUP(A4,'Team Info'!E:M,9,FALSE)</f>
        <v>920-263-0000</v>
      </c>
      <c r="E4" s="154" t="str">
        <f>VLOOKUP(A4,'Team Info'!E:N,10,FALSE)</f>
        <v>ndfsa9@gmail.com</v>
      </c>
      <c r="F4" s="180" t="str">
        <f t="shared" si="0"/>
        <v>Sat</v>
      </c>
      <c r="G4" s="180">
        <v>74</v>
      </c>
      <c r="H4" s="184">
        <f>VLOOKUP(G4,'Master FINAL 2024 8-19-24'!A:G,7,FALSE)</f>
        <v>45549</v>
      </c>
      <c r="I4" s="153" t="str">
        <f>IF(ISBLANK((VLOOKUP(G4,'Master FINAL 2024 8-19-24'!A:H,8,FALSE)))=TRUE,"",VLOOKUP(G4,'Master FINAL 2024 8-19-24'!A:H,8,FALSE))</f>
        <v>12U South</v>
      </c>
      <c r="J4" s="183">
        <f>IF(ISBLANK((VLOOKUP(G4,'Master FINAL 2024 8-19-24'!A:I,9,FALSE)))=TRUE,"",VLOOKUP(G4,'Master FINAL 2024 8-19-24'!A:I,9,FALSE))</f>
        <v>0.5</v>
      </c>
      <c r="K4" s="169" t="str">
        <f>VLOOKUP(G4,'Master FINAL 2024 8-19-24'!A:L,12,FALSE)</f>
        <v>U12G BR Blue Heron Yellow</v>
      </c>
      <c r="L4" s="177" t="s">
        <v>849</v>
      </c>
      <c r="M4" s="177" t="str">
        <f>VLOOKUP(G4,'Master FINAL 2024 8-19-24'!A:O,15,FALSE)</f>
        <v>U12G BR Blue Heron Blue</v>
      </c>
      <c r="N4" s="154" t="str">
        <f>VLOOKUP(K4,'Team Info'!J:L,3,FALSE)</f>
        <v>Josh Herring</v>
      </c>
      <c r="O4" s="154" t="str">
        <f>VLOOKUP(K4,'Team Info'!J:M,4,FALSE)</f>
        <v>920-263-0000</v>
      </c>
      <c r="P4" s="154" t="str">
        <f>VLOOKUP(K4,'Team Info'!J:N,5,FALSE)</f>
        <v>ndfsa9@gmail.com</v>
      </c>
      <c r="Q4" s="188" t="str">
        <f>VLOOKUP(M4,'Team Info'!J:L,3,FALSE)</f>
        <v>Josh Herring</v>
      </c>
      <c r="R4" s="188" t="str">
        <f>VLOOKUP(M4,'Team Info'!J:M,4,FALSE)</f>
        <v>920-263-0000</v>
      </c>
      <c r="S4" s="188" t="str">
        <f>VLOOKUP(M4,'Team Info'!J:N,5,FALSE)</f>
        <v>ndfsa9@gmail.com</v>
      </c>
      <c r="T4" t="str">
        <f t="shared" si="1"/>
        <v>45549U12G BR Blue Heron YellowU12G BR Blue Heron Blue</v>
      </c>
    </row>
    <row r="5" spans="1:20" x14ac:dyDescent="0.3">
      <c r="A5" s="154" t="s">
        <v>1680</v>
      </c>
      <c r="B5" s="154" t="str">
        <f>VLOOKUP(A5,'Team Info'!E:J,6,FALSE)</f>
        <v>U12G BR Blue Heron Yellow</v>
      </c>
      <c r="C5" s="154" t="str">
        <f>VLOOKUP(A5,'Team Info'!E:L,8,FALSE)</f>
        <v>Josh Herring</v>
      </c>
      <c r="D5" s="154" t="str">
        <f>VLOOKUP(A5,'Team Info'!E:M,9,FALSE)</f>
        <v>920-263-0000</v>
      </c>
      <c r="E5" s="154" t="str">
        <f>VLOOKUP(A5,'Team Info'!E:N,10,FALSE)</f>
        <v>ndfsa9@gmail.com</v>
      </c>
      <c r="F5" s="180" t="str">
        <f>IF(WEEKDAY(H5)=7,"Sat",IF(WEEKDAY(H5)=6,"Fri",IF(WEEKDAY(H5)=5,"Thu",IF(WEEKDAY(H5)=4,"Wed",IF(WEEKDAY(H5)=3,"Tue",IF(WEEKDAY(H5)=2,"Mon",IF(WEEKDAY(H5)=1,"Sun")))))))</f>
        <v>Fri</v>
      </c>
      <c r="G5" s="180">
        <v>87</v>
      </c>
      <c r="H5" s="184">
        <f>VLOOKUP(G5,'Master FINAL 2024 8-19-24'!A:G,7,FALSE)</f>
        <v>45555</v>
      </c>
      <c r="I5" s="153">
        <f>IF(ISBLANK((VLOOKUP(G5,'Master FINAL 2024 8-19-24'!A:H,8,FALSE)))=TRUE,"",VLOOKUP(G5,'Master FINAL 2024 8-19-24'!A:H,8,FALSE))</f>
        <v>5</v>
      </c>
      <c r="J5" s="183">
        <f>IF(ISBLANK((VLOOKUP(G5,'Master FINAL 2024 8-19-24'!A:I,9,FALSE)))=TRUE,"",VLOOKUP(G5,'Master FINAL 2024 8-19-24'!A:I,9,FALSE))</f>
        <v>0.73958333333333337</v>
      </c>
      <c r="K5" s="169" t="str">
        <f>VLOOKUP(G5,'Master FINAL 2024 8-19-24'!A:L,12,FALSE)</f>
        <v>U12G BR Blue Heron Yellow</v>
      </c>
      <c r="L5" s="177" t="s">
        <v>849</v>
      </c>
      <c r="M5" s="177" t="str">
        <f>VLOOKUP(G5,'Master FINAL 2024 8-19-24'!A:O,15,FALSE)</f>
        <v>U12G SL Lady Owls</v>
      </c>
      <c r="N5" s="154" t="str">
        <f>VLOOKUP(K5,'Team Info'!J:L,3,FALSE)</f>
        <v>Josh Herring</v>
      </c>
      <c r="O5" s="154" t="str">
        <f>VLOOKUP(K5,'Team Info'!J:M,4,FALSE)</f>
        <v>920-263-0000</v>
      </c>
      <c r="P5" s="154" t="str">
        <f>VLOOKUP(K5,'Team Info'!J:N,5,FALSE)</f>
        <v>ndfsa9@gmail.com</v>
      </c>
      <c r="Q5" s="188" t="str">
        <f>VLOOKUP(M5,'Team Info'!J:L,3,FALSE)</f>
        <v>Dave Zukowski</v>
      </c>
      <c r="R5" s="188" t="str">
        <f>VLOOKUP(M5,'Team Info'!J:M,4,FALSE)</f>
        <v>414-324-9256</v>
      </c>
      <c r="S5" s="188" t="str">
        <f>VLOOKUP(M5,'Team Info'!J:N,5,FALSE)</f>
        <v>bevndave@outlook.com</v>
      </c>
      <c r="T5" t="str">
        <f>H5&amp;K5&amp;M5</f>
        <v>45555U12G BR Blue Heron YellowU12G SL Lady Owls</v>
      </c>
    </row>
    <row r="6" spans="1:20" x14ac:dyDescent="0.3">
      <c r="A6" s="154" t="s">
        <v>1680</v>
      </c>
      <c r="B6" s="154" t="str">
        <f>VLOOKUP(A6,'Team Info'!E:J,6,FALSE)</f>
        <v>U12G BR Blue Heron Yellow</v>
      </c>
      <c r="C6" s="154" t="str">
        <f>VLOOKUP(A6,'Team Info'!E:L,8,FALSE)</f>
        <v>Josh Herring</v>
      </c>
      <c r="D6" s="154" t="str">
        <f>VLOOKUP(A6,'Team Info'!E:M,9,FALSE)</f>
        <v>920-263-0000</v>
      </c>
      <c r="E6" s="154" t="str">
        <f>VLOOKUP(A6,'Team Info'!E:N,10,FALSE)</f>
        <v>ndfsa9@gmail.com</v>
      </c>
      <c r="F6" s="180" t="str">
        <f t="shared" si="0"/>
        <v>Thu</v>
      </c>
      <c r="G6" s="180">
        <v>101</v>
      </c>
      <c r="H6" s="184">
        <f>VLOOKUP(G6,'Master FINAL 2024 8-19-24'!A:G,7,FALSE)</f>
        <v>45568</v>
      </c>
      <c r="I6" s="153" t="str">
        <f>IF(ISBLANK((VLOOKUP(G6,'Master FINAL 2024 8-19-24'!A:H,8,FALSE)))=TRUE,"",VLOOKUP(G6,'Master FINAL 2024 8-19-24'!A:H,8,FALSE))</f>
        <v>12U South</v>
      </c>
      <c r="J6" s="183">
        <f>IF(ISBLANK((VLOOKUP(G6,'Master FINAL 2024 8-19-24'!A:I,9,FALSE)))=TRUE,"",VLOOKUP(G6,'Master FINAL 2024 8-19-24'!A:I,9,FALSE))</f>
        <v>0.72916666666666663</v>
      </c>
      <c r="K6" s="169" t="str">
        <f>VLOOKUP(G6,'Master FINAL 2024 8-19-24'!A:L,12,FALSE)</f>
        <v>U12G HT Crazy Lady Lightning Leopards</v>
      </c>
      <c r="L6" s="177" t="s">
        <v>849</v>
      </c>
      <c r="M6" s="177" t="str">
        <f>VLOOKUP(G6,'Master FINAL 2024 8-19-24'!A:O,15,FALSE)</f>
        <v>U12G BR Blue Heron Yellow</v>
      </c>
      <c r="N6" s="154" t="str">
        <f>VLOOKUP(K6,'Team Info'!J:L,3,FALSE)</f>
        <v>Rachael Kaul</v>
      </c>
      <c r="O6" s="154" t="str">
        <f>VLOOKUP(K6,'Team Info'!J:M,4,FALSE)</f>
        <v xml:space="preserve">920-246-9829
</v>
      </c>
      <c r="P6" s="154" t="str">
        <f>VLOOKUP(K6,'Team Info'!J:N,5,FALSE)</f>
        <v>kaulrv12@yahoo.com</v>
      </c>
      <c r="Q6" s="188" t="str">
        <f>VLOOKUP(M6,'Team Info'!J:L,3,FALSE)</f>
        <v>Josh Herring</v>
      </c>
      <c r="R6" s="188" t="str">
        <f>VLOOKUP(M6,'Team Info'!J:M,4,FALSE)</f>
        <v>920-263-0000</v>
      </c>
      <c r="S6" s="188" t="str">
        <f>VLOOKUP(M6,'Team Info'!J:N,5,FALSE)</f>
        <v>ndfsa9@gmail.com</v>
      </c>
      <c r="T6" t="str">
        <f t="shared" si="1"/>
        <v>45568U12G HT Crazy Lady Lightning LeopardsU12G BR Blue Heron Yellow</v>
      </c>
    </row>
    <row r="7" spans="1:20" x14ac:dyDescent="0.3">
      <c r="A7" s="154" t="s">
        <v>1680</v>
      </c>
      <c r="B7" s="154" t="str">
        <f>VLOOKUP(A7,'Team Info'!E:J,6,FALSE)</f>
        <v>U12G BR Blue Heron Yellow</v>
      </c>
      <c r="C7" s="154" t="str">
        <f>VLOOKUP(A7,'Team Info'!E:L,8,FALSE)</f>
        <v>Josh Herring</v>
      </c>
      <c r="D7" s="154" t="str">
        <f>VLOOKUP(A7,'Team Info'!E:M,9,FALSE)</f>
        <v>920-263-0000</v>
      </c>
      <c r="E7" s="154" t="str">
        <f>VLOOKUP(A7,'Team Info'!E:N,10,FALSE)</f>
        <v>ndfsa9@gmail.com</v>
      </c>
      <c r="F7" s="180" t="str">
        <f t="shared" si="0"/>
        <v>Sat</v>
      </c>
      <c r="G7" s="180">
        <v>94</v>
      </c>
      <c r="H7" s="184">
        <f>VLOOKUP(G7,'Master FINAL 2024 8-19-24'!A:G,7,FALSE)</f>
        <v>45570</v>
      </c>
      <c r="I7" s="153" t="str">
        <f>IF(ISBLANK((VLOOKUP(G7,'Master FINAL 2024 8-19-24'!A:H,8,FALSE)))=TRUE,"",VLOOKUP(G7,'Master FINAL 2024 8-19-24'!A:H,8,FALSE))</f>
        <v>12U South</v>
      </c>
      <c r="J7" s="183">
        <f>IF(ISBLANK((VLOOKUP(G7,'Master FINAL 2024 8-19-24'!A:I,9,FALSE)))=TRUE,"",VLOOKUP(G7,'Master FINAL 2024 8-19-24'!A:I,9,FALSE))</f>
        <v>0.5</v>
      </c>
      <c r="K7" s="169" t="str">
        <f>VLOOKUP(G7,'Master FINAL 2024 8-19-24'!A:L,12,FALSE)</f>
        <v>U12G HU Avengers</v>
      </c>
      <c r="L7" s="177" t="s">
        <v>849</v>
      </c>
      <c r="M7" s="177" t="str">
        <f>VLOOKUP(G7,'Master FINAL 2024 8-19-24'!A:O,15,FALSE)</f>
        <v>U12G BR Blue Heron Yellow</v>
      </c>
      <c r="N7" s="154" t="str">
        <f>VLOOKUP(K7,'Team Info'!J:L,3,FALSE)</f>
        <v>Roxanne Leitzke</v>
      </c>
      <c r="O7" s="154" t="str">
        <f>VLOOKUP(K7,'Team Info'!J:M,4,FALSE)</f>
        <v>920-988-8863</v>
      </c>
      <c r="P7" s="154" t="str">
        <f>VLOOKUP(K7,'Team Info'!J:N,5,FALSE)</f>
        <v>lytski@live.com</v>
      </c>
      <c r="Q7" s="188" t="str">
        <f>VLOOKUP(M7,'Team Info'!J:L,3,FALSE)</f>
        <v>Josh Herring</v>
      </c>
      <c r="R7" s="188" t="str">
        <f>VLOOKUP(M7,'Team Info'!J:M,4,FALSE)</f>
        <v>920-263-0000</v>
      </c>
      <c r="S7" s="188" t="str">
        <f>VLOOKUP(M7,'Team Info'!J:N,5,FALSE)</f>
        <v>ndfsa9@gmail.com</v>
      </c>
      <c r="T7" t="str">
        <f t="shared" si="1"/>
        <v>45570U12G HU AvengersU12G BR Blue Heron Yellow</v>
      </c>
    </row>
    <row r="8" spans="1:20" x14ac:dyDescent="0.3">
      <c r="A8" s="154" t="s">
        <v>1680</v>
      </c>
      <c r="B8" s="154" t="str">
        <f>VLOOKUP(A8,'Team Info'!E:J,6,FALSE)</f>
        <v>U12G BR Blue Heron Yellow</v>
      </c>
      <c r="C8" s="154" t="str">
        <f>VLOOKUP(A8,'Team Info'!E:L,8,FALSE)</f>
        <v>Josh Herring</v>
      </c>
      <c r="D8" s="154" t="str">
        <f>VLOOKUP(A8,'Team Info'!E:M,9,FALSE)</f>
        <v>920-263-0000</v>
      </c>
      <c r="E8" s="154" t="str">
        <f>VLOOKUP(A8,'Team Info'!E:N,10,FALSE)</f>
        <v>ndfsa9@gmail.com</v>
      </c>
      <c r="F8" s="180" t="str">
        <f t="shared" si="0"/>
        <v>Sat</v>
      </c>
      <c r="G8" s="180">
        <v>108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HT #6</v>
      </c>
      <c r="J8" s="183">
        <f>IF(ISBLANK((VLOOKUP(G8,'Master FINAL 2024 8-19-24'!A:I,9,FALSE)))=TRUE,"",VLOOKUP(G8,'Master FINAL 2024 8-19-24'!A:I,9,FALSE))</f>
        <v>0.5</v>
      </c>
      <c r="K8" s="169" t="str">
        <f>VLOOKUP(G8,'Master FINAL 2024 8-19-24'!A:L,12,FALSE)</f>
        <v>U12G BR Blue Heron Yellow</v>
      </c>
      <c r="L8" s="177" t="s">
        <v>849</v>
      </c>
      <c r="M8" s="177" t="str">
        <f>VLOOKUP(G8,'Master FINAL 2024 8-19-24'!A:O,15,FALSE)</f>
        <v>U12G HT Pumas</v>
      </c>
      <c r="N8" s="154" t="str">
        <f>VLOOKUP(K8,'Team Info'!J:L,3,FALSE)</f>
        <v>Josh Herring</v>
      </c>
      <c r="O8" s="154" t="str">
        <f>VLOOKUP(K8,'Team Info'!J:M,4,FALSE)</f>
        <v>920-263-0000</v>
      </c>
      <c r="P8" s="154" t="str">
        <f>VLOOKUP(K8,'Team Info'!J:N,5,FALSE)</f>
        <v>ndfsa9@gmail.com</v>
      </c>
      <c r="Q8" s="188" t="str">
        <f>VLOOKUP(M8,'Team Info'!J:L,3,FALSE)</f>
        <v>Josh Crook</v>
      </c>
      <c r="R8" s="188" t="str">
        <f>VLOOKUP(M8,'Team Info'!J:M,4,FALSE)</f>
        <v>262-353-6822</v>
      </c>
      <c r="S8" s="188" t="str">
        <f>VLOOKUP(M8,'Team Info'!J:N,5,FALSE)</f>
        <v xml:space="preserve">joshcrook66@gmail.com
</v>
      </c>
      <c r="T8" t="str">
        <f t="shared" si="1"/>
        <v>45584U12G BR Blue Heron YellowU12G HT Pumas</v>
      </c>
    </row>
    <row r="9" spans="1:20" x14ac:dyDescent="0.3">
      <c r="A9" s="154" t="s">
        <v>1680</v>
      </c>
      <c r="B9" s="154" t="str">
        <f>VLOOKUP(A9,'Team Info'!E:J,6,FALSE)</f>
        <v>U12G BR Blue Heron Yellow</v>
      </c>
      <c r="C9" s="154" t="str">
        <f>VLOOKUP(A9,'Team Info'!E:L,8,FALSE)</f>
        <v>Josh Herring</v>
      </c>
      <c r="D9" s="154" t="str">
        <f>VLOOKUP(A9,'Team Info'!E:M,9,FALSE)</f>
        <v>920-263-0000</v>
      </c>
      <c r="E9" s="154" t="str">
        <f>VLOOKUP(A9,'Team Info'!E:N,10,FALSE)</f>
        <v>ndfsa9@gmail.com</v>
      </c>
      <c r="F9" s="180" t="str">
        <f t="shared" si="0"/>
        <v>Sat</v>
      </c>
      <c r="G9" s="180">
        <v>115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KW 4</v>
      </c>
      <c r="J9" s="183">
        <f>IF(ISBLANK((VLOOKUP(G9,'Master FINAL 2024 8-19-24'!A:I,9,FALSE)))=TRUE,"",VLOOKUP(G9,'Master FINAL 2024 8-19-24'!A:I,9,FALSE))</f>
        <v>0.375</v>
      </c>
      <c r="K9" s="169" t="str">
        <f>VLOOKUP(G9,'Master FINAL 2024 8-19-24'!A:L,12,FALSE)</f>
        <v>U12G BR Blue Heron Yellow</v>
      </c>
      <c r="L9" s="177" t="s">
        <v>849</v>
      </c>
      <c r="M9" s="177" t="str">
        <f>VLOOKUP(G9,'Master FINAL 2024 8-19-24'!A:O,15,FALSE)</f>
        <v>U12G KW Fury</v>
      </c>
      <c r="N9" s="154" t="str">
        <f>VLOOKUP(K9,'Team Info'!J:L,3,FALSE)</f>
        <v>Josh Herring</v>
      </c>
      <c r="O9" s="154" t="str">
        <f>VLOOKUP(K9,'Team Info'!J:M,4,FALSE)</f>
        <v>920-263-0000</v>
      </c>
      <c r="P9" s="154" t="str">
        <f>VLOOKUP(K9,'Team Info'!J:N,5,FALSE)</f>
        <v>ndfsa9@gmail.com</v>
      </c>
      <c r="Q9" s="188" t="str">
        <f>VLOOKUP(M9,'Team Info'!J:L,3,FALSE)</f>
        <v>Tim Schneider</v>
      </c>
      <c r="R9" s="188" t="str">
        <f>VLOOKUP(M9,'Team Info'!J:M,4,FALSE)</f>
        <v>920-918-2754</v>
      </c>
      <c r="S9" s="188" t="str">
        <f>VLOOKUP(M9,'Team Info'!J:N,5,FALSE)</f>
        <v>timschneider22@yahoo.com</v>
      </c>
      <c r="T9" t="str">
        <f t="shared" si="1"/>
        <v>45591U12G BR Blue Heron YellowU12G KW Fury</v>
      </c>
    </row>
    <row r="10" spans="1:20" x14ac:dyDescent="0.3">
      <c r="A10" s="154" t="s">
        <v>1684</v>
      </c>
      <c r="B10" s="154" t="str">
        <f>VLOOKUP(A10,'Team Info'!E:J,6,FALSE)</f>
        <v>U12G BR Blue Heron Blue</v>
      </c>
      <c r="C10" s="154" t="str">
        <f>VLOOKUP(A10,'Team Info'!E:L,8,FALSE)</f>
        <v>Josh Herring</v>
      </c>
      <c r="D10" s="154" t="str">
        <f>VLOOKUP(A10,'Team Info'!E:M,9,FALSE)</f>
        <v>920-263-0000</v>
      </c>
      <c r="E10" s="154" t="str">
        <f>VLOOKUP(A10,'Team Info'!E:N,10,FALSE)</f>
        <v>ndfsa9@gmail.com</v>
      </c>
      <c r="F10" s="180" t="str">
        <f t="shared" si="0"/>
        <v>Mon</v>
      </c>
      <c r="G10" s="180">
        <v>76</v>
      </c>
      <c r="H10" s="184">
        <f>VLOOKUP(G10,'Master FINAL 2024 8-19-24'!A:G,7,FALSE)</f>
        <v>45544</v>
      </c>
      <c r="I10" s="153" t="str">
        <f>IF(ISBLANK((VLOOKUP(G10,'Master FINAL 2024 8-19-24'!A:H,8,FALSE)))=TRUE,"",VLOOKUP(G10,'Master FINAL 2024 8-19-24'!A:H,8,FALSE))</f>
        <v>12U South</v>
      </c>
      <c r="J10" s="183">
        <f>IF(ISBLANK((VLOOKUP(G10,'Master FINAL 2024 8-19-24'!A:I,9,FALSE)))=TRUE,"",VLOOKUP(G10,'Master FINAL 2024 8-19-24'!A:I,9,FALSE))</f>
        <v>0.75</v>
      </c>
      <c r="K10" s="169" t="str">
        <f>VLOOKUP(G10,'Master FINAL 2024 8-19-24'!A:L,12,FALSE)</f>
        <v>U12G HT Crazy Lady Lightning Leopards</v>
      </c>
      <c r="L10" s="177" t="s">
        <v>849</v>
      </c>
      <c r="M10" s="177" t="str">
        <f>VLOOKUP(G10,'Master FINAL 2024 8-19-24'!A:O,15,FALSE)</f>
        <v>U12G BR Blue Heron Blue</v>
      </c>
      <c r="N10" s="154" t="str">
        <f>VLOOKUP(K10,'Team Info'!J:L,3,FALSE)</f>
        <v>Rachael Kaul</v>
      </c>
      <c r="O10" s="154" t="str">
        <f>VLOOKUP(K10,'Team Info'!J:M,4,FALSE)</f>
        <v xml:space="preserve">920-246-9829
</v>
      </c>
      <c r="P10" s="154" t="str">
        <f>VLOOKUP(K10,'Team Info'!J:N,5,FALSE)</f>
        <v>kaulrv12@yahoo.com</v>
      </c>
      <c r="Q10" s="188" t="str">
        <f>VLOOKUP(M10,'Team Info'!J:L,3,FALSE)</f>
        <v>Josh Herring</v>
      </c>
      <c r="R10" s="188" t="str">
        <f>VLOOKUP(M10,'Team Info'!J:M,4,FALSE)</f>
        <v>920-263-0000</v>
      </c>
      <c r="S10" s="188" t="str">
        <f>VLOOKUP(M10,'Team Info'!J:N,5,FALSE)</f>
        <v>ndfsa9@gmail.com</v>
      </c>
      <c r="T10" t="str">
        <f t="shared" si="1"/>
        <v>45544U12G HT Crazy Lady Lightning LeopardsU12G BR Blue Heron Blue</v>
      </c>
    </row>
    <row r="11" spans="1:20" x14ac:dyDescent="0.3">
      <c r="A11" s="154" t="s">
        <v>1684</v>
      </c>
      <c r="B11" s="154" t="str">
        <f>VLOOKUP(A11,'Team Info'!E:J,6,FALSE)</f>
        <v>U12G BR Blue Heron Blue</v>
      </c>
      <c r="C11" s="154" t="str">
        <f>VLOOKUP(A11,'Team Info'!E:L,8,FALSE)</f>
        <v>Josh Herring</v>
      </c>
      <c r="D11" s="154" t="str">
        <f>VLOOKUP(A11,'Team Info'!E:M,9,FALSE)</f>
        <v>920-263-0000</v>
      </c>
      <c r="E11" s="154" t="str">
        <f>VLOOKUP(A11,'Team Info'!E:N,10,FALSE)</f>
        <v>ndfsa9@gmail.com</v>
      </c>
      <c r="F11" s="180" t="str">
        <f t="shared" si="0"/>
        <v>Sat</v>
      </c>
      <c r="G11" s="180">
        <v>74</v>
      </c>
      <c r="H11" s="184">
        <f>VLOOKUP(G11,'Master FINAL 2024 8-19-24'!A:G,7,FALSE)</f>
        <v>45549</v>
      </c>
      <c r="I11" s="153" t="str">
        <f>IF(ISBLANK((VLOOKUP(G11,'Master FINAL 2024 8-19-24'!A:H,8,FALSE)))=TRUE,"",VLOOKUP(G11,'Master FINAL 2024 8-19-24'!A:H,8,FALSE))</f>
        <v>12U South</v>
      </c>
      <c r="J11" s="183">
        <f>IF(ISBLANK((VLOOKUP(G11,'Master FINAL 2024 8-19-24'!A:I,9,FALSE)))=TRUE,"",VLOOKUP(G11,'Master FINAL 2024 8-19-24'!A:I,9,FALSE))</f>
        <v>0.5</v>
      </c>
      <c r="K11" s="169" t="str">
        <f>VLOOKUP(G11,'Master FINAL 2024 8-19-24'!A:L,12,FALSE)</f>
        <v>U12G BR Blue Heron Yellow</v>
      </c>
      <c r="L11" s="177" t="s">
        <v>849</v>
      </c>
      <c r="M11" s="177" t="str">
        <f>VLOOKUP(G11,'Master FINAL 2024 8-19-24'!A:O,15,FALSE)</f>
        <v>U12G BR Blue Heron Blue</v>
      </c>
      <c r="N11" s="154" t="str">
        <f>VLOOKUP(K11,'Team Info'!J:L,3,FALSE)</f>
        <v>Josh Herring</v>
      </c>
      <c r="O11" s="154" t="str">
        <f>VLOOKUP(K11,'Team Info'!J:M,4,FALSE)</f>
        <v>920-263-0000</v>
      </c>
      <c r="P11" s="154" t="str">
        <f>VLOOKUP(K11,'Team Info'!J:N,5,FALSE)</f>
        <v>ndfsa9@gmail.com</v>
      </c>
      <c r="Q11" s="188" t="str">
        <f>VLOOKUP(M11,'Team Info'!J:L,3,FALSE)</f>
        <v>Josh Herring</v>
      </c>
      <c r="R11" s="188" t="str">
        <f>VLOOKUP(M11,'Team Info'!J:M,4,FALSE)</f>
        <v>920-263-0000</v>
      </c>
      <c r="S11" s="188" t="str">
        <f>VLOOKUP(M11,'Team Info'!J:N,5,FALSE)</f>
        <v>ndfsa9@gmail.com</v>
      </c>
      <c r="T11" t="str">
        <f t="shared" si="1"/>
        <v>45549U12G BR Blue Heron YellowU12G BR Blue Heron Blue</v>
      </c>
    </row>
    <row r="12" spans="1:20" x14ac:dyDescent="0.3">
      <c r="A12" s="154" t="s">
        <v>1684</v>
      </c>
      <c r="B12" s="154" t="str">
        <f>VLOOKUP(A12,'Team Info'!E:J,6,FALSE)</f>
        <v>U12G BR Blue Heron Blue</v>
      </c>
      <c r="C12" s="154" t="str">
        <f>VLOOKUP(A12,'Team Info'!E:L,8,FALSE)</f>
        <v>Josh Herring</v>
      </c>
      <c r="D12" s="154" t="str">
        <f>VLOOKUP(A12,'Team Info'!E:M,9,FALSE)</f>
        <v>920-263-0000</v>
      </c>
      <c r="E12" s="154" t="str">
        <f>VLOOKUP(A12,'Team Info'!E:N,10,FALSE)</f>
        <v>ndfsa9@gmail.com</v>
      </c>
      <c r="F12" s="180" t="str">
        <f>IF(WEEKDAY(H12)=7,"Sat",IF(WEEKDAY(H12)=6,"Fri",IF(WEEKDAY(H12)=5,"Thu",IF(WEEKDAY(H12)=4,"Wed",IF(WEEKDAY(H12)=3,"Tue",IF(WEEKDAY(H12)=2,"Mon",IF(WEEKDAY(H12)=1,"Sun")))))))</f>
        <v>Wed</v>
      </c>
      <c r="G12" s="180">
        <v>84</v>
      </c>
      <c r="H12" s="184">
        <f>VLOOKUP(G12,'Master FINAL 2024 8-19-24'!A:G,7,FALSE)</f>
        <v>45560</v>
      </c>
      <c r="I12" s="153" t="str">
        <f>IF(ISBLANK((VLOOKUP(G12,'Master FINAL 2024 8-19-24'!A:H,8,FALSE)))=TRUE,"",VLOOKUP(G12,'Master FINAL 2024 8-19-24'!A:H,8,FALSE))</f>
        <v>ER #9</v>
      </c>
      <c r="J12" s="183">
        <f>IF(ISBLANK((VLOOKUP(G12,'Master FINAL 2024 8-19-24'!A:I,9,FALSE)))=TRUE,"",VLOOKUP(G12,'Master FINAL 2024 8-19-24'!A:I,9,FALSE))</f>
        <v>0.73958333333333337</v>
      </c>
      <c r="K12" s="169" t="str">
        <f>VLOOKUP(G12,'Master FINAL 2024 8-19-24'!A:L,12,FALSE)</f>
        <v>U12G BR Blue Heron Blue</v>
      </c>
      <c r="L12" s="177" t="s">
        <v>849</v>
      </c>
      <c r="M12" s="177" t="str">
        <f>VLOOKUP(G12,'Master FINAL 2024 8-19-24'!A:O,15,FALSE)</f>
        <v>U12G ER Unicorns</v>
      </c>
      <c r="N12" s="154" t="str">
        <f>VLOOKUP(K12,'Team Info'!J:L,3,FALSE)</f>
        <v>Josh Herring</v>
      </c>
      <c r="O12" s="154" t="str">
        <f>VLOOKUP(K12,'Team Info'!J:M,4,FALSE)</f>
        <v>920-263-0000</v>
      </c>
      <c r="P12" s="154" t="str">
        <f>VLOOKUP(K12,'Team Info'!J:N,5,FALSE)</f>
        <v>ndfsa9@gmail.com</v>
      </c>
      <c r="Q12" s="188" t="str">
        <f>VLOOKUP(M12,'Team Info'!J:L,3,FALSE)</f>
        <v>Aaron Azoff</v>
      </c>
      <c r="R12" s="188" t="str">
        <f>VLOOKUP(M12,'Team Info'!J:M,4,FALSE)</f>
        <v>262-247-6958</v>
      </c>
      <c r="S12" s="188" t="str">
        <f>VLOOKUP(M12,'Team Info'!J:N,5,FALSE)</f>
        <v>taazoff@yahoo.com</v>
      </c>
      <c r="T12" t="str">
        <f>H12&amp;K12&amp;M12</f>
        <v>45560U12G BR Blue Heron BlueU12G ER Unicorns</v>
      </c>
    </row>
    <row r="13" spans="1:20" x14ac:dyDescent="0.3">
      <c r="A13" s="154" t="s">
        <v>1684</v>
      </c>
      <c r="B13" s="154" t="str">
        <f>VLOOKUP(A13,'Team Info'!E:J,6,FALSE)</f>
        <v>U12G BR Blue Heron Blue</v>
      </c>
      <c r="C13" s="154" t="str">
        <f>VLOOKUP(A13,'Team Info'!E:L,8,FALSE)</f>
        <v>Josh Herring</v>
      </c>
      <c r="D13" s="154" t="str">
        <f>VLOOKUP(A13,'Team Info'!E:M,9,FALSE)</f>
        <v>920-263-0000</v>
      </c>
      <c r="E13" s="154" t="str">
        <f>VLOOKUP(A13,'Team Info'!E:N,10,FALSE)</f>
        <v>ndfsa9@gmail.com</v>
      </c>
      <c r="F13" s="180" t="str">
        <f>IF(WEEKDAY(H13)=7,"Sat",IF(WEEKDAY(H13)=6,"Fri",IF(WEEKDAY(H13)=5,"Thu",IF(WEEKDAY(H13)=4,"Wed",IF(WEEKDAY(H13)=3,"Tue",IF(WEEKDAY(H13)=2,"Mon",IF(WEEKDAY(H13)=1,"Sun")))))))</f>
        <v>Tue</v>
      </c>
      <c r="G13" s="180">
        <v>116</v>
      </c>
      <c r="H13" s="184">
        <f>VLOOKUP(G13,'Master FINAL 2024 8-19-24'!A:G,7,FALSE)</f>
        <v>45566</v>
      </c>
      <c r="I13" s="153" t="str">
        <f>IF(ISBLANK((VLOOKUP(G13,'Master FINAL 2024 8-19-24'!A:H,8,FALSE)))=TRUE,"",VLOOKUP(G13,'Master FINAL 2024 8-19-24'!A:H,8,FALSE))</f>
        <v>HT #7</v>
      </c>
      <c r="J13" s="183">
        <f>IF(ISBLANK((VLOOKUP(G13,'Master FINAL 2024 8-19-24'!A:I,9,FALSE)))=TRUE,"",VLOOKUP(G13,'Master FINAL 2024 8-19-24'!A:I,9,FALSE))</f>
        <v>0.73958333333333337</v>
      </c>
      <c r="K13" s="169" t="str">
        <f>VLOOKUP(G13,'Master FINAL 2024 8-19-24'!A:L,12,FALSE)</f>
        <v>U12G BR Blue Heron Blue</v>
      </c>
      <c r="L13" s="177" t="s">
        <v>849</v>
      </c>
      <c r="M13" s="177" t="str">
        <f>VLOOKUP(G13,'Master FINAL 2024 8-19-24'!A:O,15,FALSE)</f>
        <v>U12G HT Pumas</v>
      </c>
      <c r="N13" s="154" t="str">
        <f>VLOOKUP(K13,'Team Info'!J:L,3,FALSE)</f>
        <v>Josh Herring</v>
      </c>
      <c r="O13" s="154" t="str">
        <f>VLOOKUP(K13,'Team Info'!J:M,4,FALSE)</f>
        <v>920-263-0000</v>
      </c>
      <c r="P13" s="154" t="str">
        <f>VLOOKUP(K13,'Team Info'!J:N,5,FALSE)</f>
        <v>ndfsa9@gmail.com</v>
      </c>
      <c r="Q13" s="188" t="str">
        <f>VLOOKUP(M13,'Team Info'!J:L,3,FALSE)</f>
        <v>Josh Crook</v>
      </c>
      <c r="R13" s="188" t="str">
        <f>VLOOKUP(M13,'Team Info'!J:M,4,FALSE)</f>
        <v>262-353-6822</v>
      </c>
      <c r="S13" s="188" t="str">
        <f>VLOOKUP(M13,'Team Info'!J:N,5,FALSE)</f>
        <v xml:space="preserve">joshcrook66@gmail.com
</v>
      </c>
      <c r="T13" t="str">
        <f>H13&amp;K13&amp;M13</f>
        <v>45566U12G BR Blue Heron BlueU12G HT Pumas</v>
      </c>
    </row>
    <row r="14" spans="1:20" x14ac:dyDescent="0.3">
      <c r="A14" s="154" t="s">
        <v>1684</v>
      </c>
      <c r="B14" s="154" t="str">
        <f>VLOOKUP(A14,'Team Info'!E:J,6,FALSE)</f>
        <v>U12G BR Blue Heron Blue</v>
      </c>
      <c r="C14" s="154" t="str">
        <f>VLOOKUP(A14,'Team Info'!E:L,8,FALSE)</f>
        <v>Josh Herring</v>
      </c>
      <c r="D14" s="154" t="str">
        <f>VLOOKUP(A14,'Team Info'!E:M,9,FALSE)</f>
        <v>920-263-0000</v>
      </c>
      <c r="E14" s="154" t="str">
        <f>VLOOKUP(A14,'Team Info'!E:N,10,FALSE)</f>
        <v>ndfsa9@gmail.com</v>
      </c>
      <c r="F14" s="180" t="str">
        <f t="shared" si="0"/>
        <v>Sat</v>
      </c>
      <c r="G14" s="180">
        <v>88</v>
      </c>
      <c r="H14" s="184">
        <f>VLOOKUP(G14,'Master FINAL 2024 8-19-24'!A:G,7,FALSE)</f>
        <v>45570</v>
      </c>
      <c r="I14" s="153" t="str">
        <f>IF(ISBLANK((VLOOKUP(G14,'Master FINAL 2024 8-19-24'!A:H,8,FALSE)))=TRUE,"",VLOOKUP(G14,'Master FINAL 2024 8-19-24'!A:H,8,FALSE))</f>
        <v>12U South</v>
      </c>
      <c r="J14" s="183">
        <f>IF(ISBLANK((VLOOKUP(G14,'Master FINAL 2024 8-19-24'!A:I,9,FALSE)))=TRUE,"",VLOOKUP(G14,'Master FINAL 2024 8-19-24'!A:I,9,FALSE))</f>
        <v>0.33333333333333331</v>
      </c>
      <c r="K14" s="169" t="str">
        <f>VLOOKUP(G14,'Master FINAL 2024 8-19-24'!A:L,12,FALSE)</f>
        <v>U12G RF Gunners</v>
      </c>
      <c r="L14" s="177" t="s">
        <v>849</v>
      </c>
      <c r="M14" s="177" t="str">
        <f>VLOOKUP(G14,'Master FINAL 2024 8-19-24'!A:O,15,FALSE)</f>
        <v>U12G BR Blue Heron Blue</v>
      </c>
      <c r="N14" s="154" t="str">
        <f>VLOOKUP(K14,'Team Info'!J:L,3,FALSE)</f>
        <v>Matthew Weston</v>
      </c>
      <c r="O14" s="154" t="str">
        <f>VLOOKUP(K14,'Team Info'!J:M,4,FALSE)</f>
        <v>414-559-3132</v>
      </c>
      <c r="P14" s="154" t="str">
        <f>VLOOKUP(K14,'Team Info'!J:N,5,FALSE)</f>
        <v>mweston@mcw.edu</v>
      </c>
      <c r="Q14" s="188" t="str">
        <f>VLOOKUP(M14,'Team Info'!J:L,3,FALSE)</f>
        <v>Josh Herring</v>
      </c>
      <c r="R14" s="188" t="str">
        <f>VLOOKUP(M14,'Team Info'!J:M,4,FALSE)</f>
        <v>920-263-0000</v>
      </c>
      <c r="S14" s="188" t="str">
        <f>VLOOKUP(M14,'Team Info'!J:N,5,FALSE)</f>
        <v>ndfsa9@gmail.com</v>
      </c>
      <c r="T14" t="str">
        <f t="shared" si="1"/>
        <v>45570U12G RF GunnersU12G BR Blue Heron Blue</v>
      </c>
    </row>
    <row r="15" spans="1:20" x14ac:dyDescent="0.3">
      <c r="A15" s="154" t="s">
        <v>1684</v>
      </c>
      <c r="B15" s="154" t="str">
        <f>VLOOKUP(A15,'Team Info'!E:J,6,FALSE)</f>
        <v>U12G BR Blue Heron Blue</v>
      </c>
      <c r="C15" s="154" t="str">
        <f>VLOOKUP(A15,'Team Info'!E:L,8,FALSE)</f>
        <v>Josh Herring</v>
      </c>
      <c r="D15" s="154" t="str">
        <f>VLOOKUP(A15,'Team Info'!E:M,9,FALSE)</f>
        <v>920-263-0000</v>
      </c>
      <c r="E15" s="154" t="str">
        <f>VLOOKUP(A15,'Team Info'!E:N,10,FALSE)</f>
        <v>ndfsa9@gmail.com</v>
      </c>
      <c r="F15" s="180" t="str">
        <f>IF(WEEKDAY(H15)=7,"Sat",IF(WEEKDAY(H15)=6,"Fri",IF(WEEKDAY(H15)=5,"Thu",IF(WEEKDAY(H15)=4,"Wed",IF(WEEKDAY(H15)=3,"Tue",IF(WEEKDAY(H15)=2,"Mon",IF(WEEKDAY(H15)=1,"Sun")))))))</f>
        <v>Mon</v>
      </c>
      <c r="G15" s="180">
        <v>96</v>
      </c>
      <c r="H15" s="184">
        <f>VLOOKUP(G15,'Master FINAL 2024 8-19-24'!A:G,7,FALSE)</f>
        <v>45572</v>
      </c>
      <c r="I15" s="153" t="str">
        <f>IF(ISBLANK((VLOOKUP(G15,'Master FINAL 2024 8-19-24'!A:H,8,FALSE)))=TRUE,"",VLOOKUP(G15,'Master FINAL 2024 8-19-24'!A:H,8,FALSE))</f>
        <v>12U South</v>
      </c>
      <c r="J15" s="183">
        <f>IF(ISBLANK((VLOOKUP(G15,'Master FINAL 2024 8-19-24'!A:I,9,FALSE)))=TRUE,"",VLOOKUP(G15,'Master FINAL 2024 8-19-24'!A:I,9,FALSE))</f>
        <v>0.72916666666666663</v>
      </c>
      <c r="K15" s="169" t="str">
        <f>VLOOKUP(G15,'Master FINAL 2024 8-19-24'!A:L,12,FALSE)</f>
        <v>U12G HT Phoenix</v>
      </c>
      <c r="L15" s="177" t="s">
        <v>849</v>
      </c>
      <c r="M15" s="177" t="str">
        <f>VLOOKUP(G15,'Master FINAL 2024 8-19-24'!A:O,15,FALSE)</f>
        <v>U12G BR Blue Heron Blue</v>
      </c>
      <c r="N15" s="154" t="str">
        <f>VLOOKUP(K15,'Team Info'!J:L,3,FALSE)</f>
        <v>Matt Uecker</v>
      </c>
      <c r="O15" s="154" t="str">
        <f>VLOOKUP(K15,'Team Info'!J:M,4,FALSE)</f>
        <v>920-285-0559</v>
      </c>
      <c r="P15" s="154" t="str">
        <f>VLOOKUP(K15,'Team Info'!J:N,5,FALSE)</f>
        <v>Matthew.uecker@gmail.com</v>
      </c>
      <c r="Q15" s="188" t="str">
        <f>VLOOKUP(M15,'Team Info'!J:L,3,FALSE)</f>
        <v>Josh Herring</v>
      </c>
      <c r="R15" s="188" t="str">
        <f>VLOOKUP(M15,'Team Info'!J:M,4,FALSE)</f>
        <v>920-263-0000</v>
      </c>
      <c r="S15" s="188" t="str">
        <f>VLOOKUP(M15,'Team Info'!J:N,5,FALSE)</f>
        <v>ndfsa9@gmail.com</v>
      </c>
      <c r="T15" t="str">
        <f>H15&amp;K15&amp;M15</f>
        <v>45572U12G HT PhoenixU12G BR Blue Heron Blue</v>
      </c>
    </row>
    <row r="16" spans="1:20" x14ac:dyDescent="0.3">
      <c r="A16" s="154" t="s">
        <v>1684</v>
      </c>
      <c r="B16" s="154" t="str">
        <f>VLOOKUP(A16,'Team Info'!E:J,6,FALSE)</f>
        <v>U12G BR Blue Heron Blue</v>
      </c>
      <c r="C16" s="154" t="str">
        <f>VLOOKUP(A16,'Team Info'!E:L,8,FALSE)</f>
        <v>Josh Herring</v>
      </c>
      <c r="D16" s="154" t="str">
        <f>VLOOKUP(A16,'Team Info'!E:M,9,FALSE)</f>
        <v>920-263-0000</v>
      </c>
      <c r="E16" s="154" t="str">
        <f>VLOOKUP(A16,'Team Info'!E:N,10,FALSE)</f>
        <v>ndfsa9@gmail.com</v>
      </c>
      <c r="F16" s="180" t="str">
        <f t="shared" si="0"/>
        <v>Sun</v>
      </c>
      <c r="G16" s="180">
        <v>103</v>
      </c>
      <c r="H16" s="184">
        <f>VLOOKUP(G16,'Master FINAL 2024 8-19-24'!A:G,7,FALSE)</f>
        <v>45585</v>
      </c>
      <c r="I16" s="153" t="str">
        <f>IF(ISBLANK((VLOOKUP(G16,'Master FINAL 2024 8-19-24'!A:H,8,FALSE)))=TRUE,"",VLOOKUP(G16,'Master FINAL 2024 8-19-24'!A:H,8,FALSE))</f>
        <v>KW 4</v>
      </c>
      <c r="J16" s="183">
        <f>IF(ISBLANK((VLOOKUP(G16,'Master FINAL 2024 8-19-24'!A:I,9,FALSE)))=TRUE,"",VLOOKUP(G16,'Master FINAL 2024 8-19-24'!A:I,9,FALSE))</f>
        <v>0.5625</v>
      </c>
      <c r="K16" s="169" t="str">
        <f>VLOOKUP(G16,'Master FINAL 2024 8-19-24'!A:L,12,FALSE)</f>
        <v>U12G BR Blue Heron Blue</v>
      </c>
      <c r="L16" s="177" t="s">
        <v>849</v>
      </c>
      <c r="M16" s="177" t="str">
        <f>VLOOKUP(G16,'Master FINAL 2024 8-19-24'!A:O,15,FALSE)</f>
        <v>U12G KW Phoenix</v>
      </c>
      <c r="N16" s="154" t="str">
        <f>VLOOKUP(K16,'Team Info'!J:L,3,FALSE)</f>
        <v>Josh Herring</v>
      </c>
      <c r="O16" s="154" t="str">
        <f>VLOOKUP(K16,'Team Info'!J:M,4,FALSE)</f>
        <v>920-263-0000</v>
      </c>
      <c r="P16" s="154" t="str">
        <f>VLOOKUP(K16,'Team Info'!J:N,5,FALSE)</f>
        <v>ndfsa9@gmail.com</v>
      </c>
      <c r="Q16" s="188" t="str">
        <f>VLOOKUP(M16,'Team Info'!J:L,3,FALSE)</f>
        <v>Andrea Flood</v>
      </c>
      <c r="R16" s="188" t="str">
        <f>VLOOKUP(M16,'Team Info'!J:M,4,FALSE)</f>
        <v>262-483-1142</v>
      </c>
      <c r="S16" s="188" t="str">
        <f>VLOOKUP(M16,'Team Info'!J:N,5,FALSE)</f>
        <v>annflood2008@yahoo.com</v>
      </c>
      <c r="T16" t="str">
        <f t="shared" si="1"/>
        <v>45585U12G BR Blue Heron BlueU12G KW Phoenix</v>
      </c>
    </row>
    <row r="17" spans="1:20" x14ac:dyDescent="0.3">
      <c r="A17" s="154" t="s">
        <v>1684</v>
      </c>
      <c r="B17" s="154" t="str">
        <f>VLOOKUP(A17,'Team Info'!E:J,6,FALSE)</f>
        <v>U12G BR Blue Heron Blue</v>
      </c>
      <c r="C17" s="154" t="str">
        <f>VLOOKUP(A17,'Team Info'!E:L,8,FALSE)</f>
        <v>Josh Herring</v>
      </c>
      <c r="D17" s="154" t="str">
        <f>VLOOKUP(A17,'Team Info'!E:M,9,FALSE)</f>
        <v>920-263-0000</v>
      </c>
      <c r="E17" s="154" t="str">
        <f>VLOOKUP(A17,'Team Info'!E:N,10,FALSE)</f>
        <v>ndfsa9@gmail.com</v>
      </c>
      <c r="F17" s="180" t="str">
        <f t="shared" si="0"/>
        <v>Sat</v>
      </c>
      <c r="G17" s="180">
        <v>109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RF 9</v>
      </c>
      <c r="J17" s="183">
        <f>IF(ISBLANK((VLOOKUP(G17,'Master FINAL 2024 8-19-24'!A:I,9,FALSE)))=TRUE,"",VLOOKUP(G17,'Master FINAL 2024 8-19-24'!A:I,9,FALSE))</f>
        <v>0.5</v>
      </c>
      <c r="K17" s="169" t="str">
        <f>VLOOKUP(G17,'Master FINAL 2024 8-19-24'!A:L,12,FALSE)</f>
        <v>U12G BR Blue Heron Blue</v>
      </c>
      <c r="L17" s="177" t="s">
        <v>849</v>
      </c>
      <c r="M17" s="177" t="str">
        <f>VLOOKUP(G17,'Master FINAL 2024 8-19-24'!A:O,15,FALSE)</f>
        <v>U12G RF Gunners</v>
      </c>
      <c r="N17" s="154" t="str">
        <f>VLOOKUP(K17,'Team Info'!J:L,3,FALSE)</f>
        <v>Josh Herring</v>
      </c>
      <c r="O17" s="154" t="str">
        <f>VLOOKUP(K17,'Team Info'!J:M,4,FALSE)</f>
        <v>920-263-0000</v>
      </c>
      <c r="P17" s="154" t="str">
        <f>VLOOKUP(K17,'Team Info'!J:N,5,FALSE)</f>
        <v>ndfsa9@gmail.com</v>
      </c>
      <c r="Q17" s="188" t="str">
        <f>VLOOKUP(M17,'Team Info'!J:L,3,FALSE)</f>
        <v>Matthew Weston</v>
      </c>
      <c r="R17" s="188" t="str">
        <f>VLOOKUP(M17,'Team Info'!J:M,4,FALSE)</f>
        <v>414-559-3132</v>
      </c>
      <c r="S17" s="188" t="str">
        <f>VLOOKUP(M17,'Team Info'!J:N,5,FALSE)</f>
        <v>mweston@mcw.edu</v>
      </c>
      <c r="T17" t="str">
        <f t="shared" si="1"/>
        <v>45591U12G BR Blue Heron BlueU12G RF Gunners</v>
      </c>
    </row>
    <row r="18" spans="1:20" x14ac:dyDescent="0.3">
      <c r="A18" s="154" t="s">
        <v>1692</v>
      </c>
      <c r="B18" s="154" t="str">
        <f>VLOOKUP(A18,'Team Info'!E:J,6,FALSE)</f>
        <v>U12 BR Blue Heron</v>
      </c>
      <c r="C18" s="154" t="str">
        <f>VLOOKUP(A18,'Team Info'!E:L,8,FALSE)</f>
        <v>Josh Haefs</v>
      </c>
      <c r="D18" s="154" t="str">
        <f>VLOOKUP(A18,'Team Info'!E:M,9,FALSE)</f>
        <v>920-904-0759</v>
      </c>
      <c r="E18" s="154" t="str">
        <f>VLOOKUP(A18,'Team Info'!E:N,10,FALSE)</f>
        <v>ndfsa9@gmail.com</v>
      </c>
      <c r="F18" s="180" t="str">
        <f t="shared" si="0"/>
        <v>Sat</v>
      </c>
      <c r="G18" s="180">
        <v>261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HT #7</v>
      </c>
      <c r="J18" s="183">
        <f>IF(ISBLANK((VLOOKUP(G18,'Master FINAL 2024 8-19-24'!A:I,9,FALSE)))=TRUE,"",VLOOKUP(G18,'Master FINAL 2024 8-19-24'!A:I,9,FALSE))</f>
        <v>0.4375</v>
      </c>
      <c r="K18" s="169" t="str">
        <f>VLOOKUP(G18,'Master FINAL 2024 8-19-24'!A:L,12,FALSE)</f>
        <v>U12 BR Blue Heron</v>
      </c>
      <c r="L18" s="177" t="s">
        <v>849</v>
      </c>
      <c r="M18" s="177" t="str">
        <f>VLOOKUP(G18,'Master FINAL 2024 8-19-24'!A:O,15,FALSE)</f>
        <v>U12 HT Cobra Crush</v>
      </c>
      <c r="N18" s="154" t="str">
        <f>VLOOKUP(K18,'Team Info'!J:L,3,FALSE)</f>
        <v>Josh Haefs</v>
      </c>
      <c r="O18" s="154" t="str">
        <f>VLOOKUP(K18,'Team Info'!J:M,4,FALSE)</f>
        <v>920-904-0759</v>
      </c>
      <c r="P18" s="154" t="str">
        <f>VLOOKUP(K18,'Team Info'!J:N,5,FALSE)</f>
        <v>ndfsa9@gmail.com</v>
      </c>
      <c r="Q18" s="188" t="str">
        <f>VLOOKUP(M18,'Team Info'!J:L,3,FALSE)</f>
        <v>Mike Daly</v>
      </c>
      <c r="R18" s="188" t="str">
        <f>VLOOKUP(M18,'Team Info'!J:M,4,FALSE)</f>
        <v>414-350-1392</v>
      </c>
      <c r="S18" s="188" t="str">
        <f>VLOOKUP(M18,'Team Info'!J:N,5,FALSE)</f>
        <v>dooley644@gmail.com</v>
      </c>
      <c r="T18" t="str">
        <f t="shared" si="1"/>
        <v>45542U12 BR Blue HeronU12 HT Cobra Crush</v>
      </c>
    </row>
    <row r="19" spans="1:20" x14ac:dyDescent="0.3">
      <c r="A19" s="154" t="s">
        <v>1692</v>
      </c>
      <c r="B19" s="154" t="str">
        <f>VLOOKUP(A19,'Team Info'!E:J,6,FALSE)</f>
        <v>U12 BR Blue Heron</v>
      </c>
      <c r="C19" s="154" t="str">
        <f>VLOOKUP(A19,'Team Info'!E:L,8,FALSE)</f>
        <v>Josh Haefs</v>
      </c>
      <c r="D19" s="154" t="str">
        <f>VLOOKUP(A19,'Team Info'!E:M,9,FALSE)</f>
        <v>920-904-0759</v>
      </c>
      <c r="E19" s="154" t="str">
        <f>VLOOKUP(A19,'Team Info'!E:N,10,FALSE)</f>
        <v>ndfsa9@gmail.com</v>
      </c>
      <c r="F19" s="180" t="str">
        <f t="shared" si="0"/>
        <v>Sat</v>
      </c>
      <c r="G19" s="180">
        <v>265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12U South</v>
      </c>
      <c r="J19" s="183">
        <f>IF(ISBLANK((VLOOKUP(G19,'Master FINAL 2024 8-19-24'!A:I,9,FALSE)))=TRUE,"",VLOOKUP(G19,'Master FINAL 2024 8-19-24'!A:I,9,FALSE))</f>
        <v>0.375</v>
      </c>
      <c r="K19" s="169" t="str">
        <f>VLOOKUP(G19,'Master FINAL 2024 8-19-24'!A:L,12,FALSE)</f>
        <v>U12 JK Eliminators</v>
      </c>
      <c r="L19" s="177" t="s">
        <v>849</v>
      </c>
      <c r="M19" s="177" t="str">
        <f>VLOOKUP(G19,'Master FINAL 2024 8-19-24'!A:O,15,FALSE)</f>
        <v>U12 BR Blue Heron</v>
      </c>
      <c r="N19" s="154" t="str">
        <f>VLOOKUP(K19,'Team Info'!J:L,3,FALSE)</f>
        <v>Keith McNamee</v>
      </c>
      <c r="O19" s="154" t="str">
        <f>VLOOKUP(K19,'Team Info'!J:M,4,FALSE)</f>
        <v>262-993-2048</v>
      </c>
      <c r="P19" s="154" t="str">
        <f>VLOOKUP(K19,'Team Info'!J:N,5,FALSE)</f>
        <v>kmcnamee@clcbuild.com</v>
      </c>
      <c r="Q19" s="188" t="str">
        <f>VLOOKUP(M19,'Team Info'!J:L,3,FALSE)</f>
        <v>Josh Haefs</v>
      </c>
      <c r="R19" s="188" t="str">
        <f>VLOOKUP(M19,'Team Info'!J:M,4,FALSE)</f>
        <v>920-904-0759</v>
      </c>
      <c r="S19" s="188" t="str">
        <f>VLOOKUP(M19,'Team Info'!J:N,5,FALSE)</f>
        <v>ndfsa9@gmail.com</v>
      </c>
      <c r="T19" t="str">
        <f t="shared" si="1"/>
        <v>45549U12 JK EliminatorsU12 BR Blue Heron</v>
      </c>
    </row>
    <row r="20" spans="1:20" x14ac:dyDescent="0.3">
      <c r="A20" s="154" t="s">
        <v>1692</v>
      </c>
      <c r="B20" s="154" t="str">
        <f>VLOOKUP(A20,'Team Info'!E:J,6,FALSE)</f>
        <v>U12 BR Blue Heron</v>
      </c>
      <c r="C20" s="154" t="str">
        <f>VLOOKUP(A20,'Team Info'!E:L,8,FALSE)</f>
        <v>Josh Haefs</v>
      </c>
      <c r="D20" s="154" t="str">
        <f>VLOOKUP(A20,'Team Info'!E:M,9,FALSE)</f>
        <v>920-904-0759</v>
      </c>
      <c r="E20" s="154" t="str">
        <f>VLOOKUP(A20,'Team Info'!E:N,10,FALSE)</f>
        <v>ndfsa9@gmail.com</v>
      </c>
      <c r="F20" s="180" t="str">
        <f t="shared" si="0"/>
        <v>Sat</v>
      </c>
      <c r="G20" s="180">
        <v>269</v>
      </c>
      <c r="H20" s="184">
        <f>VLOOKUP(G20,'Master FINAL 2024 8-19-24'!A:G,7,FALSE)</f>
        <v>45556</v>
      </c>
      <c r="I20" s="153" t="str">
        <f>IF(ISBLANK((VLOOKUP(G20,'Master FINAL 2024 8-19-24'!A:H,8,FALSE)))=TRUE,"",VLOOKUP(G20,'Master FINAL 2024 8-19-24'!A:H,8,FALSE))</f>
        <v>ER #9</v>
      </c>
      <c r="J20" s="183">
        <f>IF(ISBLANK((VLOOKUP(G20,'Master FINAL 2024 8-19-24'!A:I,9,FALSE)))=TRUE,"",VLOOKUP(G20,'Master FINAL 2024 8-19-24'!A:I,9,FALSE))</f>
        <v>0.375</v>
      </c>
      <c r="K20" s="169" t="str">
        <f>VLOOKUP(G20,'Master FINAL 2024 8-19-24'!A:L,12,FALSE)</f>
        <v>U12 BR Blue Heron</v>
      </c>
      <c r="L20" s="177" t="s">
        <v>849</v>
      </c>
      <c r="M20" s="177" t="str">
        <f>VLOOKUP(G20,'Master FINAL 2024 8-19-24'!A:O,15,FALSE)</f>
        <v>U12 ER Hooligans</v>
      </c>
      <c r="N20" s="154" t="str">
        <f>VLOOKUP(K20,'Team Info'!J:L,3,FALSE)</f>
        <v>Josh Haefs</v>
      </c>
      <c r="O20" s="154" t="str">
        <f>VLOOKUP(K20,'Team Info'!J:M,4,FALSE)</f>
        <v>920-904-0759</v>
      </c>
      <c r="P20" s="154" t="str">
        <f>VLOOKUP(K20,'Team Info'!J:N,5,FALSE)</f>
        <v>ndfsa9@gmail.com</v>
      </c>
      <c r="Q20" s="188" t="str">
        <f>VLOOKUP(M20,'Team Info'!J:L,3,FALSE)</f>
        <v>Mike Stoneking</v>
      </c>
      <c r="R20" s="188">
        <f>VLOOKUP(M20,'Team Info'!J:M,4,FALSE)</f>
        <v>0</v>
      </c>
      <c r="S20" s="188" t="str">
        <f>VLOOKUP(M20,'Team Info'!J:N,5,FALSE)</f>
        <v>mikestoneking@outlook.com</v>
      </c>
      <c r="T20" t="str">
        <f t="shared" si="1"/>
        <v>45556U12 BR Blue HeronU12 ER Hooligans</v>
      </c>
    </row>
    <row r="21" spans="1:20" x14ac:dyDescent="0.3">
      <c r="A21" s="154" t="s">
        <v>1692</v>
      </c>
      <c r="B21" s="154" t="str">
        <f>VLOOKUP(A21,'Team Info'!E:J,6,FALSE)</f>
        <v>U12 BR Blue Heron</v>
      </c>
      <c r="C21" s="154" t="str">
        <f>VLOOKUP(A21,'Team Info'!E:L,8,FALSE)</f>
        <v>Josh Haefs</v>
      </c>
      <c r="D21" s="154" t="str">
        <f>VLOOKUP(A21,'Team Info'!E:M,9,FALSE)</f>
        <v>920-904-0759</v>
      </c>
      <c r="E21" s="154" t="str">
        <f>VLOOKUP(A21,'Team Info'!E:N,10,FALSE)</f>
        <v>ndfsa9@gmail.com</v>
      </c>
      <c r="F21" s="180" t="str">
        <f>IF(WEEKDAY(H21)=7,"Sat",IF(WEEKDAY(H21)=6,"Fri",IF(WEEKDAY(H21)=5,"Thu",IF(WEEKDAY(H21)=4,"Wed",IF(WEEKDAY(H21)=3,"Tue",IF(WEEKDAY(H21)=2,"Mon",IF(WEEKDAY(H21)=1,"Sun")))))))</f>
        <v>Tue</v>
      </c>
      <c r="G21" s="180">
        <v>273</v>
      </c>
      <c r="H21" s="184">
        <f>VLOOKUP(G21,'Master FINAL 2024 8-19-24'!A:G,7,FALSE)</f>
        <v>45559</v>
      </c>
      <c r="I21" s="153" t="str">
        <f>IF(ISBLANK((VLOOKUP(G21,'Master FINAL 2024 8-19-24'!A:H,8,FALSE)))=TRUE,"",VLOOKUP(G21,'Master FINAL 2024 8-19-24'!A:H,8,FALSE))</f>
        <v>Field 2</v>
      </c>
      <c r="J21" s="183">
        <f>IF(ISBLANK((VLOOKUP(G21,'Master FINAL 2024 8-19-24'!A:I,9,FALSE)))=TRUE,"",VLOOKUP(G21,'Master FINAL 2024 8-19-24'!A:I,9,FALSE))</f>
        <v>0.73958333333333337</v>
      </c>
      <c r="K21" s="169" t="str">
        <f>VLOOKUP(G21,'Master FINAL 2024 8-19-24'!A:L,12,FALSE)</f>
        <v>U12 BR Blue Heron</v>
      </c>
      <c r="L21" s="177" t="s">
        <v>849</v>
      </c>
      <c r="M21" s="177" t="str">
        <f>VLOOKUP(G21,'Master FINAL 2024 8-19-24'!A:O,15,FALSE)</f>
        <v>U12 JU Juneau Rage U12</v>
      </c>
      <c r="N21" s="154" t="str">
        <f>VLOOKUP(K21,'Team Info'!J:L,3,FALSE)</f>
        <v>Josh Haefs</v>
      </c>
      <c r="O21" s="154" t="str">
        <f>VLOOKUP(K21,'Team Info'!J:M,4,FALSE)</f>
        <v>920-904-0759</v>
      </c>
      <c r="P21" s="154" t="str">
        <f>VLOOKUP(K21,'Team Info'!J:N,5,FALSE)</f>
        <v>ndfsa9@gmail.com</v>
      </c>
      <c r="Q21" s="188" t="str">
        <f>VLOOKUP(M21,'Team Info'!J:L,3,FALSE)</f>
        <v>Alexis Garcia</v>
      </c>
      <c r="R21" s="188" t="str">
        <f>VLOOKUP(M21,'Team Info'!J:M,4,FALSE)</f>
        <v>920-382-3129</v>
      </c>
      <c r="S21" s="188" t="str">
        <f>VLOOKUP(M21,'Team Info'!J:N,5,FALSE)</f>
        <v>Alexis.garcia.boss51@gmail.com</v>
      </c>
      <c r="T21" t="str">
        <f>H21&amp;K21&amp;M21</f>
        <v>45559U12 BR Blue HeronU12 JU Juneau Rage U12</v>
      </c>
    </row>
    <row r="22" spans="1:20" x14ac:dyDescent="0.3">
      <c r="A22" s="154" t="s">
        <v>1692</v>
      </c>
      <c r="B22" s="154" t="str">
        <f>VLOOKUP(A22,'Team Info'!E:J,6,FALSE)</f>
        <v>U12 BR Blue Heron</v>
      </c>
      <c r="C22" s="154" t="str">
        <f>VLOOKUP(A22,'Team Info'!E:L,8,FALSE)</f>
        <v>Josh Haefs</v>
      </c>
      <c r="D22" s="154" t="str">
        <f>VLOOKUP(A22,'Team Info'!E:M,9,FALSE)</f>
        <v>920-904-0759</v>
      </c>
      <c r="E22" s="154" t="str">
        <f>VLOOKUP(A22,'Team Info'!E:N,10,FALSE)</f>
        <v>ndfsa9@gmail.com</v>
      </c>
      <c r="F22" s="180" t="str">
        <f t="shared" si="0"/>
        <v>Sat</v>
      </c>
      <c r="G22" s="180">
        <v>277</v>
      </c>
      <c r="H22" s="184">
        <f>VLOOKUP(G22,'Master FINAL 2024 8-19-24'!A:G,7,FALSE)</f>
        <v>45570</v>
      </c>
      <c r="I22" s="153" t="str">
        <f>IF(ISBLANK((VLOOKUP(G22,'Master FINAL 2024 8-19-24'!A:H,8,FALSE)))=TRUE,"",VLOOKUP(G22,'Master FINAL 2024 8-19-24'!A:H,8,FALSE))</f>
        <v>12U South</v>
      </c>
      <c r="J22" s="183">
        <f>IF(ISBLANK((VLOOKUP(G22,'Master FINAL 2024 8-19-24'!A:I,9,FALSE)))=TRUE,"",VLOOKUP(G22,'Master FINAL 2024 8-19-24'!A:I,9,FALSE))</f>
        <v>0.39583333333333331</v>
      </c>
      <c r="K22" s="169" t="str">
        <f>VLOOKUP(G22,'Master FINAL 2024 8-19-24'!A:L,12,FALSE)</f>
        <v>U12 KW Jaguars</v>
      </c>
      <c r="L22" s="177" t="s">
        <v>849</v>
      </c>
      <c r="M22" s="177" t="str">
        <f>VLOOKUP(G22,'Master FINAL 2024 8-19-24'!A:O,15,FALSE)</f>
        <v>U12 BR Blue Heron</v>
      </c>
      <c r="N22" s="154" t="str">
        <f>VLOOKUP(K22,'Team Info'!J:L,3,FALSE)</f>
        <v>Kyle Kutschenreuter</v>
      </c>
      <c r="O22" s="154" t="str">
        <f>VLOOKUP(K22,'Team Info'!J:M,4,FALSE)</f>
        <v>262-224-4310</v>
      </c>
      <c r="P22" s="154" t="str">
        <f>VLOOKUP(K22,'Team Info'!J:N,5,FALSE)</f>
        <v>kwkmts@gmail.com</v>
      </c>
      <c r="Q22" s="188" t="str">
        <f>VLOOKUP(M22,'Team Info'!J:L,3,FALSE)</f>
        <v>Josh Haefs</v>
      </c>
      <c r="R22" s="188" t="str">
        <f>VLOOKUP(M22,'Team Info'!J:M,4,FALSE)</f>
        <v>920-904-0759</v>
      </c>
      <c r="S22" s="188" t="str">
        <f>VLOOKUP(M22,'Team Info'!J:N,5,FALSE)</f>
        <v>ndfsa9@gmail.com</v>
      </c>
      <c r="T22" t="str">
        <f t="shared" si="1"/>
        <v>45570U12 KW JaguarsU12 BR Blue Heron</v>
      </c>
    </row>
    <row r="23" spans="1:20" x14ac:dyDescent="0.3">
      <c r="A23" s="154" t="s">
        <v>1692</v>
      </c>
      <c r="B23" s="154" t="str">
        <f>VLOOKUP(A23,'Team Info'!E:J,6,FALSE)</f>
        <v>U12 BR Blue Heron</v>
      </c>
      <c r="C23" s="154" t="str">
        <f>VLOOKUP(A23,'Team Info'!E:L,8,FALSE)</f>
        <v>Josh Haefs</v>
      </c>
      <c r="D23" s="154" t="str">
        <f>VLOOKUP(A23,'Team Info'!E:M,9,FALSE)</f>
        <v>920-904-0759</v>
      </c>
      <c r="E23" s="154" t="str">
        <f>VLOOKUP(A23,'Team Info'!E:N,10,FALSE)</f>
        <v>ndfsa9@gmail.com</v>
      </c>
      <c r="F23" s="180" t="str">
        <f t="shared" si="0"/>
        <v>Sat</v>
      </c>
      <c r="G23" s="180">
        <v>281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12U South</v>
      </c>
      <c r="J23" s="183">
        <f>IF(ISBLANK((VLOOKUP(G23,'Master FINAL 2024 8-19-24'!A:I,9,FALSE)))=TRUE,"",VLOOKUP(G23,'Master FINAL 2024 8-19-24'!A:I,9,FALSE))</f>
        <v>0.5</v>
      </c>
      <c r="K23" s="169" t="str">
        <f>VLOOKUP(G23,'Master FINAL 2024 8-19-24'!A:L,12,FALSE)</f>
        <v>U12 RF Comets</v>
      </c>
      <c r="L23" s="177" t="s">
        <v>849</v>
      </c>
      <c r="M23" s="177" t="str">
        <f>VLOOKUP(G23,'Master FINAL 2024 8-19-24'!A:O,15,FALSE)</f>
        <v>U12 BR Blue Heron</v>
      </c>
      <c r="N23" s="154" t="str">
        <f>VLOOKUP(K23,'Team Info'!J:L,3,FALSE)</f>
        <v>Jim Healy</v>
      </c>
      <c r="O23" s="154" t="str">
        <f>VLOOKUP(K23,'Team Info'!J:M,4,FALSE)</f>
        <v>262-365-1992</v>
      </c>
      <c r="P23" s="154" t="str">
        <f>VLOOKUP(K23,'Team Info'!J:N,5,FALSE)</f>
        <v>james.russell.healy@gmail.com</v>
      </c>
      <c r="Q23" s="188" t="str">
        <f>VLOOKUP(M23,'Team Info'!J:L,3,FALSE)</f>
        <v>Josh Haefs</v>
      </c>
      <c r="R23" s="188" t="str">
        <f>VLOOKUP(M23,'Team Info'!J:M,4,FALSE)</f>
        <v>920-904-0759</v>
      </c>
      <c r="S23" s="188" t="str">
        <f>VLOOKUP(M23,'Team Info'!J:N,5,FALSE)</f>
        <v>ndfsa9@gmail.com</v>
      </c>
      <c r="T23" t="str">
        <f t="shared" si="1"/>
        <v>45577U12 RF CometsU12 BR Blue Heron</v>
      </c>
    </row>
    <row r="24" spans="1:20" x14ac:dyDescent="0.3">
      <c r="A24" s="154" t="s">
        <v>1692</v>
      </c>
      <c r="B24" s="154" t="str">
        <f>VLOOKUP(A24,'Team Info'!E:J,6,FALSE)</f>
        <v>U12 BR Blue Heron</v>
      </c>
      <c r="C24" s="154" t="str">
        <f>VLOOKUP(A24,'Team Info'!E:L,8,FALSE)</f>
        <v>Josh Haefs</v>
      </c>
      <c r="D24" s="154" t="str">
        <f>VLOOKUP(A24,'Team Info'!E:M,9,FALSE)</f>
        <v>920-904-0759</v>
      </c>
      <c r="E24" s="154" t="str">
        <f>VLOOKUP(A24,'Team Info'!E:N,10,FALSE)</f>
        <v>ndfsa9@gmail.com</v>
      </c>
      <c r="F24" s="180" t="str">
        <f t="shared" ref="F24:F33" si="2">IF(WEEKDAY(H24)=7,"Sat",IF(WEEKDAY(H24)=6,"Fri",IF(WEEKDAY(H24)=5,"Thu",IF(WEEKDAY(H24)=4,"Wed",IF(WEEKDAY(H24)=3,"Tue",IF(WEEKDAY(H24)=2,"Mon",IF(WEEKDAY(H24)=1,"Sun")))))))</f>
        <v>Sat</v>
      </c>
      <c r="G24" s="180">
        <v>285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12U South</v>
      </c>
      <c r="J24" s="183">
        <f>IF(ISBLANK((VLOOKUP(G24,'Master FINAL 2024 8-19-24'!A:I,9,FALSE)))=TRUE,"",VLOOKUP(G24,'Master FINAL 2024 8-19-24'!A:I,9,FALSE))</f>
        <v>0.375</v>
      </c>
      <c r="K24" s="169" t="str">
        <f>VLOOKUP(G24,'Master FINAL 2024 8-19-24'!A:L,12,FALSE)</f>
        <v>U12 SL Union</v>
      </c>
      <c r="L24" s="177" t="s">
        <v>849</v>
      </c>
      <c r="M24" s="177" t="str">
        <f>VLOOKUP(G24,'Master FINAL 2024 8-19-24'!A:O,15,FALSE)</f>
        <v>U12 BR Blue Heron</v>
      </c>
      <c r="N24" s="154" t="str">
        <f>VLOOKUP(K24,'Team Info'!J:L,3,FALSE)</f>
        <v>Brian Kiley</v>
      </c>
      <c r="O24" s="154" t="str">
        <f>VLOOKUP(K24,'Team Info'!J:M,4,FALSE)</f>
        <v>262-224-1796</v>
      </c>
      <c r="P24" s="154" t="str">
        <f>VLOOKUP(K24,'Team Info'!J:N,5,FALSE)</f>
        <v>bnkiley@gmail.com</v>
      </c>
      <c r="Q24" s="188" t="str">
        <f>VLOOKUP(M24,'Team Info'!J:L,3,FALSE)</f>
        <v>Josh Haefs</v>
      </c>
      <c r="R24" s="188" t="str">
        <f>VLOOKUP(M24,'Team Info'!J:M,4,FALSE)</f>
        <v>920-904-0759</v>
      </c>
      <c r="S24" s="188" t="str">
        <f>VLOOKUP(M24,'Team Info'!J:N,5,FALSE)</f>
        <v>ndfsa9@gmail.com</v>
      </c>
      <c r="T24" t="str">
        <f t="shared" ref="T24:T33" si="3">H24&amp;K24&amp;M24</f>
        <v>45584U12 SL UnionU12 BR Blue Heron</v>
      </c>
    </row>
    <row r="25" spans="1:20" x14ac:dyDescent="0.3">
      <c r="A25" s="154" t="s">
        <v>1692</v>
      </c>
      <c r="B25" s="154" t="str">
        <f>VLOOKUP(A25,'Team Info'!E:J,6,FALSE)</f>
        <v>U12 BR Blue Heron</v>
      </c>
      <c r="C25" s="154" t="str">
        <f>VLOOKUP(A25,'Team Info'!E:L,8,FALSE)</f>
        <v>Josh Haefs</v>
      </c>
      <c r="D25" s="154" t="str">
        <f>VLOOKUP(A25,'Team Info'!E:M,9,FALSE)</f>
        <v>920-904-0759</v>
      </c>
      <c r="E25" s="154" t="str">
        <f>VLOOKUP(A25,'Team Info'!E:N,10,FALSE)</f>
        <v>ndfsa9@gmail.com</v>
      </c>
      <c r="F25" s="180" t="str">
        <f t="shared" si="2"/>
        <v>Sat</v>
      </c>
      <c r="G25" s="180">
        <v>289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Hickory Lane #3</v>
      </c>
      <c r="J25" s="183">
        <f>IF(ISBLANK((VLOOKUP(G25,'Master FINAL 2024 8-19-24'!A:I,9,FALSE)))=TRUE,"",VLOOKUP(G25,'Master FINAL 2024 8-19-24'!A:I,9,FALSE))</f>
        <v>0.375</v>
      </c>
      <c r="K25" s="169" t="str">
        <f>VLOOKUP(G25,'Master FINAL 2024 8-19-24'!A:L,12,FALSE)</f>
        <v>U12 BR Blue Heron</v>
      </c>
      <c r="L25" s="177" t="s">
        <v>849</v>
      </c>
      <c r="M25" s="177" t="str">
        <f>VLOOKUP(G25,'Master FINAL 2024 8-19-24'!A:O,15,FALSE)</f>
        <v>U12 JK Eliminators</v>
      </c>
      <c r="N25" s="154" t="str">
        <f>VLOOKUP(K25,'Team Info'!J:L,3,FALSE)</f>
        <v>Josh Haefs</v>
      </c>
      <c r="O25" s="154" t="str">
        <f>VLOOKUP(K25,'Team Info'!J:M,4,FALSE)</f>
        <v>920-904-0759</v>
      </c>
      <c r="P25" s="154" t="str">
        <f>VLOOKUP(K25,'Team Info'!J:N,5,FALSE)</f>
        <v>ndfsa9@gmail.com</v>
      </c>
      <c r="Q25" s="188" t="str">
        <f>VLOOKUP(M25,'Team Info'!J:L,3,FALSE)</f>
        <v>Keith McNamee</v>
      </c>
      <c r="R25" s="188" t="str">
        <f>VLOOKUP(M25,'Team Info'!J:M,4,FALSE)</f>
        <v>262-993-2048</v>
      </c>
      <c r="S25" s="188" t="str">
        <f>VLOOKUP(M25,'Team Info'!J:N,5,FALSE)</f>
        <v>kmcnamee@clcbuild.com</v>
      </c>
      <c r="T25" t="str">
        <f t="shared" si="3"/>
        <v>45591U12 BR Blue HeronU12 JK Eliminators</v>
      </c>
    </row>
    <row r="26" spans="1:20" x14ac:dyDescent="0.3">
      <c r="A26" s="154" t="s">
        <v>1693</v>
      </c>
      <c r="B26" s="154" t="str">
        <f>VLOOKUP(A26,'Team Info'!E:J,6,FALSE)</f>
        <v>U14 BR Blue Heron</v>
      </c>
      <c r="C26" s="154" t="str">
        <f>VLOOKUP(A26,'Team Info'!E:L,8,FALSE)</f>
        <v>Josh Haefs</v>
      </c>
      <c r="D26" s="154" t="str">
        <f>VLOOKUP(A26,'Team Info'!E:M,9,FALSE)</f>
        <v>920-904-0759</v>
      </c>
      <c r="E26" s="154" t="str">
        <f>VLOOKUP(A26,'Team Info'!E:N,10,FALSE)</f>
        <v>ndfsa9@gmail.com</v>
      </c>
      <c r="F26" s="180" t="str">
        <f t="shared" si="2"/>
        <v>Sat</v>
      </c>
      <c r="G26" s="180">
        <v>325</v>
      </c>
      <c r="H26" s="184">
        <f>VLOOKUP(G26,'Master FINAL 2024 8-19-24'!A:G,7,FALSE)</f>
        <v>45542</v>
      </c>
      <c r="I26" s="153" t="str">
        <f>IF(ISBLANK((VLOOKUP(G26,'Master FINAL 2024 8-19-24'!A:H,8,FALSE)))=TRUE,"",VLOOKUP(G26,'Master FINAL 2024 8-19-24'!A:H,8,FALSE))</f>
        <v>14U South</v>
      </c>
      <c r="J26" s="183">
        <f>IF(ISBLANK((VLOOKUP(G26,'Master FINAL 2024 8-19-24'!A:I,9,FALSE)))=TRUE,"",VLOOKUP(G26,'Master FINAL 2024 8-19-24'!A:I,9,FALSE))</f>
        <v>0.5625</v>
      </c>
      <c r="K26" s="169" t="str">
        <f>VLOOKUP(G26,'Master FINAL 2024 8-19-24'!A:L,12,FALSE)</f>
        <v>U14 RF Cyclones</v>
      </c>
      <c r="L26" s="177" t="s">
        <v>849</v>
      </c>
      <c r="M26" s="177" t="str">
        <f>VLOOKUP(G26,'Master FINAL 2024 8-19-24'!A:O,15,FALSE)</f>
        <v>U14 BR Blue Heron</v>
      </c>
      <c r="N26" s="154" t="str">
        <f>VLOOKUP(K26,'Team Info'!J:L,3,FALSE)</f>
        <v>Prestin Graf</v>
      </c>
      <c r="O26" s="154" t="str">
        <f>VLOOKUP(K26,'Team Info'!J:M,4,FALSE)</f>
        <v>262-623-7834</v>
      </c>
      <c r="P26" s="154" t="str">
        <f>VLOOKUP(K26,'Team Info'!J:N,5,FALSE)</f>
        <v>pgraf@quad.com</v>
      </c>
      <c r="Q26" s="188" t="str">
        <f>VLOOKUP(M26,'Team Info'!J:L,3,FALSE)</f>
        <v>Josh Haefs</v>
      </c>
      <c r="R26" s="188" t="str">
        <f>VLOOKUP(M26,'Team Info'!J:M,4,FALSE)</f>
        <v>920-904-0759</v>
      </c>
      <c r="S26" s="188" t="str">
        <f>VLOOKUP(M26,'Team Info'!J:N,5,FALSE)</f>
        <v>ndfsa9@gmail.com</v>
      </c>
      <c r="T26" t="str">
        <f t="shared" si="3"/>
        <v>45542U14 RF CyclonesU14 BR Blue Heron</v>
      </c>
    </row>
    <row r="27" spans="1:20" x14ac:dyDescent="0.3">
      <c r="A27" s="154" t="s">
        <v>1693</v>
      </c>
      <c r="B27" s="154" t="str">
        <f>VLOOKUP(A27,'Team Info'!E:J,6,FALSE)</f>
        <v>U14 BR Blue Heron</v>
      </c>
      <c r="C27" s="154" t="str">
        <f>VLOOKUP(A27,'Team Info'!E:L,8,FALSE)</f>
        <v>Josh Haefs</v>
      </c>
      <c r="D27" s="154" t="str">
        <f>VLOOKUP(A27,'Team Info'!E:M,9,FALSE)</f>
        <v>920-904-0759</v>
      </c>
      <c r="E27" s="154" t="str">
        <f>VLOOKUP(A27,'Team Info'!E:N,10,FALSE)</f>
        <v>ndfsa9@gmail.com</v>
      </c>
      <c r="F27" s="180" t="str">
        <f t="shared" si="2"/>
        <v>Wed</v>
      </c>
      <c r="G27" s="180">
        <v>335</v>
      </c>
      <c r="H27" s="184">
        <f>VLOOKUP(G27,'Master FINAL 2024 8-19-24'!A:G,7,FALSE)</f>
        <v>45546</v>
      </c>
      <c r="I27" s="153" t="str">
        <f>IF(ISBLANK((VLOOKUP(G27,'Master FINAL 2024 8-19-24'!A:H,8,FALSE)))=TRUE,"",VLOOKUP(G27,'Master FINAL 2024 8-19-24'!A:H,8,FALSE))</f>
        <v>14U South</v>
      </c>
      <c r="J27" s="183">
        <f>IF(ISBLANK((VLOOKUP(G27,'Master FINAL 2024 8-19-24'!A:I,9,FALSE)))=TRUE,"",VLOOKUP(G27,'Master FINAL 2024 8-19-24'!A:I,9,FALSE))</f>
        <v>0.73958333333333337</v>
      </c>
      <c r="K27" s="169" t="str">
        <f>VLOOKUP(G27,'Master FINAL 2024 8-19-24'!A:L,12,FALSE)</f>
        <v>U14 ER Wolfhounds</v>
      </c>
      <c r="L27" s="177" t="s">
        <v>849</v>
      </c>
      <c r="M27" s="177" t="str">
        <f>VLOOKUP(G27,'Master FINAL 2024 8-19-24'!A:O,15,FALSE)</f>
        <v>U14 BR Blue Heron</v>
      </c>
      <c r="N27" s="154" t="str">
        <f>VLOOKUP(K27,'Team Info'!J:L,3,FALSE)</f>
        <v>Ben Neureuther</v>
      </c>
      <c r="O27" s="154" t="str">
        <f>VLOOKUP(K27,'Team Info'!J:M,4,FALSE)</f>
        <v>414-758-3678</v>
      </c>
      <c r="P27" s="154" t="str">
        <f>VLOOKUP(K27,'Team Info'!J:N,5,FALSE)</f>
        <v>benneureuther@hotmail.com</v>
      </c>
      <c r="Q27" s="188" t="str">
        <f>VLOOKUP(M27,'Team Info'!J:L,3,FALSE)</f>
        <v>Josh Haefs</v>
      </c>
      <c r="R27" s="188" t="str">
        <f>VLOOKUP(M27,'Team Info'!J:M,4,FALSE)</f>
        <v>920-904-0759</v>
      </c>
      <c r="S27" s="188" t="str">
        <f>VLOOKUP(M27,'Team Info'!J:N,5,FALSE)</f>
        <v>ndfsa9@gmail.com</v>
      </c>
      <c r="T27" t="str">
        <f t="shared" si="3"/>
        <v>45546U14 ER WolfhoundsU14 BR Blue Heron</v>
      </c>
    </row>
    <row r="28" spans="1:20" x14ac:dyDescent="0.3">
      <c r="A28" s="154" t="s">
        <v>1693</v>
      </c>
      <c r="B28" s="154" t="str">
        <f>VLOOKUP(A28,'Team Info'!E:J,6,FALSE)</f>
        <v>U14 BR Blue Heron</v>
      </c>
      <c r="C28" s="154" t="str">
        <f>VLOOKUP(A28,'Team Info'!E:L,8,FALSE)</f>
        <v>Josh Haefs</v>
      </c>
      <c r="D28" s="154" t="str">
        <f>VLOOKUP(A28,'Team Info'!E:M,9,FALSE)</f>
        <v>920-904-0759</v>
      </c>
      <c r="E28" s="154" t="str">
        <f>VLOOKUP(A28,'Team Info'!E:N,10,FALSE)</f>
        <v>ndfsa9@gmail.com</v>
      </c>
      <c r="F28" s="180" t="str">
        <f t="shared" si="2"/>
        <v>Sat</v>
      </c>
      <c r="G28" s="180">
        <v>337</v>
      </c>
      <c r="H28" s="184">
        <f>VLOOKUP(G28,'Master FINAL 2024 8-19-24'!A:G,7,FALSE)</f>
        <v>45556</v>
      </c>
      <c r="I28" s="153" t="str">
        <f>IF(ISBLANK((VLOOKUP(G28,'Master FINAL 2024 8-19-24'!A:H,8,FALSE)))=TRUE,"",VLOOKUP(G28,'Master FINAL 2024 8-19-24'!A:H,8,FALSE))</f>
        <v>Field #3</v>
      </c>
      <c r="J28" s="183">
        <f>IF(ISBLANK((VLOOKUP(G28,'Master FINAL 2024 8-19-24'!A:I,9,FALSE)))=TRUE,"",VLOOKUP(G28,'Master FINAL 2024 8-19-24'!A:I,9,FALSE))</f>
        <v>0.5</v>
      </c>
      <c r="K28" s="169" t="str">
        <f>VLOOKUP(G28,'Master FINAL 2024 8-19-24'!A:L,12,FALSE)</f>
        <v>U14 BR Blue Heron</v>
      </c>
      <c r="L28" s="177" t="s">
        <v>849</v>
      </c>
      <c r="M28" s="177" t="str">
        <f>VLOOKUP(G28,'Master FINAL 2024 8-19-24'!A:O,15,FALSE)</f>
        <v>U14 HU Renegades</v>
      </c>
      <c r="N28" s="154" t="str">
        <f>VLOOKUP(K28,'Team Info'!J:L,3,FALSE)</f>
        <v>Josh Haefs</v>
      </c>
      <c r="O28" s="154" t="str">
        <f>VLOOKUP(K28,'Team Info'!J:M,4,FALSE)</f>
        <v>920-904-0759</v>
      </c>
      <c r="P28" s="154" t="str">
        <f>VLOOKUP(K28,'Team Info'!J:N,5,FALSE)</f>
        <v>ndfsa9@gmail.com</v>
      </c>
      <c r="Q28" s="188" t="str">
        <f>VLOOKUP(M28,'Team Info'!J:L,3,FALSE)</f>
        <v>Tanya Wyse</v>
      </c>
      <c r="R28" s="188" t="str">
        <f>VLOOKUP(M28,'Team Info'!J:M,4,FALSE)</f>
        <v>920-285-0509</v>
      </c>
      <c r="S28" s="188" t="str">
        <f>VLOOKUP(M28,'Team Info'!J:N,5,FALSE)</f>
        <v>urban24educator@hotmail.com</v>
      </c>
      <c r="T28" t="str">
        <f t="shared" si="3"/>
        <v>45556U14 BR Blue HeronU14 HU Renegades</v>
      </c>
    </row>
    <row r="29" spans="1:20" x14ac:dyDescent="0.3">
      <c r="A29" s="154" t="s">
        <v>1693</v>
      </c>
      <c r="B29" s="154" t="str">
        <f>VLOOKUP(A29,'Team Info'!E:J,6,FALSE)</f>
        <v>U14 BR Blue Heron</v>
      </c>
      <c r="C29" s="154" t="str">
        <f>VLOOKUP(A29,'Team Info'!E:L,8,FALSE)</f>
        <v>Josh Haefs</v>
      </c>
      <c r="D29" s="154" t="str">
        <f>VLOOKUP(A29,'Team Info'!E:M,9,FALSE)</f>
        <v>920-904-0759</v>
      </c>
      <c r="E29" s="154" t="str">
        <f>VLOOKUP(A29,'Team Info'!E:N,10,FALSE)</f>
        <v>ndfsa9@gmail.com</v>
      </c>
      <c r="F29" s="180" t="str">
        <f t="shared" si="2"/>
        <v>Sat</v>
      </c>
      <c r="G29" s="180">
        <v>350</v>
      </c>
      <c r="H29" s="184">
        <f>VLOOKUP(G29,'Master FINAL 2024 8-19-24'!A:G,7,FALSE)</f>
        <v>45570</v>
      </c>
      <c r="I29" s="153" t="str">
        <f>IF(ISBLANK((VLOOKUP(G29,'Master FINAL 2024 8-19-24'!A:H,8,FALSE)))=TRUE,"",VLOOKUP(G29,'Master FINAL 2024 8-19-24'!A:H,8,FALSE))</f>
        <v>Marie Krause U14</v>
      </c>
      <c r="J29" s="183">
        <f>IF(ISBLANK((VLOOKUP(G29,'Master FINAL 2024 8-19-24'!A:I,9,FALSE)))=TRUE,"",VLOOKUP(G29,'Master FINAL 2024 8-19-24'!A:I,9,FALSE))</f>
        <v>0.54166666666666663</v>
      </c>
      <c r="K29" s="169" t="str">
        <f>VLOOKUP(G29,'Master FINAL 2024 8-19-24'!A:L,12,FALSE)</f>
        <v>U14 BR Blue Heron</v>
      </c>
      <c r="L29" s="177" t="s">
        <v>849</v>
      </c>
      <c r="M29" s="177" t="str">
        <f>VLOOKUP(G29,'Master FINAL 2024 8-19-24'!A:O,15,FALSE)</f>
        <v>U14 WA Waubedonia U14 Coed</v>
      </c>
      <c r="N29" s="154" t="str">
        <f>VLOOKUP(K29,'Team Info'!J:L,3,FALSE)</f>
        <v>Josh Haefs</v>
      </c>
      <c r="O29" s="154" t="str">
        <f>VLOOKUP(K29,'Team Info'!J:M,4,FALSE)</f>
        <v>920-904-0759</v>
      </c>
      <c r="P29" s="154" t="str">
        <f>VLOOKUP(K29,'Team Info'!J:N,5,FALSE)</f>
        <v>ndfsa9@gmail.com</v>
      </c>
      <c r="Q29" s="188" t="str">
        <f>VLOOKUP(M29,'Team Info'!J:L,3,FALSE)</f>
        <v>Kyle Steffen</v>
      </c>
      <c r="R29" s="188" t="str">
        <f>VLOOKUP(M29,'Team Info'!J:M,4,FALSE)</f>
        <v>262-894-1061</v>
      </c>
      <c r="S29" s="188" t="str">
        <f>VLOOKUP(M29,'Team Info'!J:N,5,FALSE)</f>
        <v>kylesteffen42@gmail.com</v>
      </c>
      <c r="T29" t="str">
        <f t="shared" si="3"/>
        <v>45570U14 BR Blue HeronU14 WA Waubedonia U14 Coed</v>
      </c>
    </row>
    <row r="30" spans="1:20" x14ac:dyDescent="0.3">
      <c r="A30" s="154" t="s">
        <v>1693</v>
      </c>
      <c r="B30" s="154" t="str">
        <f>VLOOKUP(A30,'Team Info'!E:J,6,FALSE)</f>
        <v>U14 BR Blue Heron</v>
      </c>
      <c r="C30" s="154" t="str">
        <f>VLOOKUP(A30,'Team Info'!E:L,8,FALSE)</f>
        <v>Josh Haefs</v>
      </c>
      <c r="D30" s="154" t="str">
        <f>VLOOKUP(A30,'Team Info'!E:M,9,FALSE)</f>
        <v>920-904-0759</v>
      </c>
      <c r="E30" s="154" t="str">
        <f>VLOOKUP(A30,'Team Info'!E:N,10,FALSE)</f>
        <v>ndfsa9@gmail.com</v>
      </c>
      <c r="F30" s="180" t="str">
        <f t="shared" si="2"/>
        <v>Sat</v>
      </c>
      <c r="G30" s="180">
        <v>357</v>
      </c>
      <c r="H30" s="184">
        <f>VLOOKUP(G30,'Master FINAL 2024 8-19-24'!A:G,7,FALSE)</f>
        <v>45577</v>
      </c>
      <c r="I30" s="153" t="str">
        <f>IF(ISBLANK((VLOOKUP(G30,'Master FINAL 2024 8-19-24'!A:H,8,FALSE)))=TRUE,"",VLOOKUP(G30,'Master FINAL 2024 8-19-24'!A:H,8,FALSE))</f>
        <v>14U South</v>
      </c>
      <c r="J30" s="183">
        <f>IF(ISBLANK((VLOOKUP(G30,'Master FINAL 2024 8-19-24'!A:I,9,FALSE)))=TRUE,"",VLOOKUP(G30,'Master FINAL 2024 8-19-24'!A:I,9,FALSE))</f>
        <v>0.4375</v>
      </c>
      <c r="K30" s="169" t="str">
        <f>VLOOKUP(G30,'Master FINAL 2024 8-19-24'!A:L,12,FALSE)</f>
        <v>U14 JK Leopards</v>
      </c>
      <c r="L30" s="177" t="s">
        <v>849</v>
      </c>
      <c r="M30" s="177" t="str">
        <f>VLOOKUP(G30,'Master FINAL 2024 8-19-24'!A:O,15,FALSE)</f>
        <v>U14 BR Blue Heron</v>
      </c>
      <c r="N30" s="154" t="str">
        <f>VLOOKUP(K30,'Team Info'!J:L,3,FALSE)</f>
        <v>Luke Love</v>
      </c>
      <c r="O30" s="154" t="str">
        <f>VLOOKUP(K30,'Team Info'!J:M,4,FALSE)</f>
        <v>940-882-9437</v>
      </c>
      <c r="P30" s="154" t="str">
        <f>VLOOKUP(K30,'Team Info'!J:N,5,FALSE)</f>
        <v>lukemarshalove@gmail.com</v>
      </c>
      <c r="Q30" s="188" t="str">
        <f>VLOOKUP(M30,'Team Info'!J:L,3,FALSE)</f>
        <v>Josh Haefs</v>
      </c>
      <c r="R30" s="188" t="str">
        <f>VLOOKUP(M30,'Team Info'!J:M,4,FALSE)</f>
        <v>920-904-0759</v>
      </c>
      <c r="S30" s="188" t="str">
        <f>VLOOKUP(M30,'Team Info'!J:N,5,FALSE)</f>
        <v>ndfsa9@gmail.com</v>
      </c>
      <c r="T30" t="str">
        <f t="shared" si="3"/>
        <v>45577U14 JK LeopardsU14 BR Blue Heron</v>
      </c>
    </row>
    <row r="31" spans="1:20" x14ac:dyDescent="0.3">
      <c r="A31" s="154" t="s">
        <v>1693</v>
      </c>
      <c r="B31" s="154" t="str">
        <f>VLOOKUP(A31,'Team Info'!E:J,6,FALSE)</f>
        <v>U14 BR Blue Heron</v>
      </c>
      <c r="C31" s="154" t="str">
        <f>VLOOKUP(A31,'Team Info'!E:L,8,FALSE)</f>
        <v>Josh Haefs</v>
      </c>
      <c r="D31" s="154" t="str">
        <f>VLOOKUP(A31,'Team Info'!E:M,9,FALSE)</f>
        <v>920-904-0759</v>
      </c>
      <c r="E31" s="154" t="str">
        <f>VLOOKUP(A31,'Team Info'!E:N,10,FALSE)</f>
        <v>ndfsa9@gmail.com</v>
      </c>
      <c r="F31" s="180" t="str">
        <f t="shared" ref="F31" si="4">IF(WEEKDAY(H31)=7,"Sat",IF(WEEKDAY(H31)=6,"Fri",IF(WEEKDAY(H31)=5,"Thu",IF(WEEKDAY(H31)=4,"Wed",IF(WEEKDAY(H31)=3,"Tue",IF(WEEKDAY(H31)=2,"Mon",IF(WEEKDAY(H31)=1,"Sun")))))))</f>
        <v>Tue</v>
      </c>
      <c r="G31" s="180">
        <v>347</v>
      </c>
      <c r="H31" s="184">
        <f>VLOOKUP(G31,'Master FINAL 2024 8-19-24'!A:G,7,FALSE)</f>
        <v>45580</v>
      </c>
      <c r="I31" s="153" t="str">
        <f>IF(ISBLANK((VLOOKUP(G31,'Master FINAL 2024 8-19-24'!A:H,8,FALSE)))=TRUE,"",VLOOKUP(G31,'Master FINAL 2024 8-19-24'!A:H,8,FALSE))</f>
        <v>Hickory Lane #4</v>
      </c>
      <c r="J31" s="183">
        <f>IF(ISBLANK((VLOOKUP(G31,'Master FINAL 2024 8-19-24'!A:I,9,FALSE)))=TRUE,"",VLOOKUP(G31,'Master FINAL 2024 8-19-24'!A:I,9,FALSE))</f>
        <v>0.71875</v>
      </c>
      <c r="K31" s="169" t="str">
        <f>VLOOKUP(G31,'Master FINAL 2024 8-19-24'!A:L,12,FALSE)</f>
        <v>U14 BR Blue Heron</v>
      </c>
      <c r="L31" s="177" t="s">
        <v>849</v>
      </c>
      <c r="M31" s="177" t="str">
        <f>VLOOKUP(G31,'Master FINAL 2024 8-19-24'!A:O,15,FALSE)</f>
        <v>U14 JK Panthers</v>
      </c>
      <c r="N31" s="154" t="str">
        <f>VLOOKUP(K31,'Team Info'!J:L,3,FALSE)</f>
        <v>Josh Haefs</v>
      </c>
      <c r="O31" s="154" t="str">
        <f>VLOOKUP(K31,'Team Info'!J:M,4,FALSE)</f>
        <v>920-904-0759</v>
      </c>
      <c r="P31" s="154" t="str">
        <f>VLOOKUP(K31,'Team Info'!J:N,5,FALSE)</f>
        <v>ndfsa9@gmail.com</v>
      </c>
      <c r="Q31" s="188" t="str">
        <f>VLOOKUP(M31,'Team Info'!J:L,3,FALSE)</f>
        <v>David Zarling</v>
      </c>
      <c r="R31" s="188" t="str">
        <f>VLOOKUP(M31,'Team Info'!J:M,4,FALSE)</f>
        <v>414-839-0094</v>
      </c>
      <c r="S31" s="188" t="str">
        <f>VLOOKUP(M31,'Team Info'!J:N,5,FALSE)</f>
        <v>david.zarling@gmail.com</v>
      </c>
      <c r="T31" t="str">
        <f t="shared" ref="T31" si="5">H31&amp;K31&amp;M31</f>
        <v>45580U14 BR Blue HeronU14 JK Panthers</v>
      </c>
    </row>
    <row r="32" spans="1:20" x14ac:dyDescent="0.3">
      <c r="A32" s="154" t="s">
        <v>1693</v>
      </c>
      <c r="B32" s="154" t="str">
        <f>VLOOKUP(A32,'Team Info'!E:J,6,FALSE)</f>
        <v>U14 BR Blue Heron</v>
      </c>
      <c r="C32" s="154" t="str">
        <f>VLOOKUP(A32,'Team Info'!E:L,8,FALSE)</f>
        <v>Josh Haefs</v>
      </c>
      <c r="D32" s="154" t="str">
        <f>VLOOKUP(A32,'Team Info'!E:M,9,FALSE)</f>
        <v>920-904-0759</v>
      </c>
      <c r="E32" s="154" t="str">
        <f>VLOOKUP(A32,'Team Info'!E:N,10,FALSE)</f>
        <v>ndfsa9@gmail.com</v>
      </c>
      <c r="F32" s="180" t="str">
        <f t="shared" si="2"/>
        <v>Sat</v>
      </c>
      <c r="G32" s="180">
        <v>362</v>
      </c>
      <c r="H32" s="184">
        <f>VLOOKUP(G32,'Master FINAL 2024 8-19-24'!A:G,7,FALSE)</f>
        <v>45584</v>
      </c>
      <c r="I32" s="153" t="str">
        <f>IF(ISBLANK((VLOOKUP(G32,'Master FINAL 2024 8-19-24'!A:H,8,FALSE)))=TRUE,"",VLOOKUP(G32,'Master FINAL 2024 8-19-24'!A:H,8,FALSE))</f>
        <v>14U South</v>
      </c>
      <c r="J32" s="183">
        <f>IF(ISBLANK((VLOOKUP(G32,'Master FINAL 2024 8-19-24'!A:I,9,FALSE)))=TRUE,"",VLOOKUP(G32,'Master FINAL 2024 8-19-24'!A:I,9,FALSE))</f>
        <v>0.45833333333333331</v>
      </c>
      <c r="K32" s="169" t="str">
        <f>VLOOKUP(G32,'Master FINAL 2024 8-19-24'!A:L,12,FALSE)</f>
        <v>U14 HT Lightning</v>
      </c>
      <c r="L32" s="177" t="s">
        <v>849</v>
      </c>
      <c r="M32" s="177" t="str">
        <f>VLOOKUP(G32,'Master FINAL 2024 8-19-24'!A:O,15,FALSE)</f>
        <v>U14 BR Blue Heron</v>
      </c>
      <c r="N32" s="154" t="str">
        <f>VLOOKUP(K32,'Team Info'!J:L,3,FALSE)</f>
        <v>Jeff Martin</v>
      </c>
      <c r="O32" s="154" t="str">
        <f>VLOOKUP(K32,'Team Info'!J:M,4,FALSE)</f>
        <v>414-975-5019</v>
      </c>
      <c r="P32" s="154" t="str">
        <f>VLOOKUP(K32,'Team Info'!J:N,5,FALSE)</f>
        <v>mart0592@yahoo.com</v>
      </c>
      <c r="Q32" s="188" t="str">
        <f>VLOOKUP(M32,'Team Info'!J:L,3,FALSE)</f>
        <v>Josh Haefs</v>
      </c>
      <c r="R32" s="188" t="str">
        <f>VLOOKUP(M32,'Team Info'!J:M,4,FALSE)</f>
        <v>920-904-0759</v>
      </c>
      <c r="S32" s="188" t="str">
        <f>VLOOKUP(M32,'Team Info'!J:N,5,FALSE)</f>
        <v>ndfsa9@gmail.com</v>
      </c>
      <c r="T32" t="str">
        <f t="shared" si="3"/>
        <v>45584U14 HT LightningU14 BR Blue Heron</v>
      </c>
    </row>
    <row r="33" spans="1:20" x14ac:dyDescent="0.3">
      <c r="A33" s="154" t="s">
        <v>1693</v>
      </c>
      <c r="B33" s="154" t="str">
        <f>VLOOKUP(A33,'Team Info'!E:J,6,FALSE)</f>
        <v>U14 BR Blue Heron</v>
      </c>
      <c r="C33" s="154" t="str">
        <f>VLOOKUP(A33,'Team Info'!E:L,8,FALSE)</f>
        <v>Josh Haefs</v>
      </c>
      <c r="D33" s="154" t="str">
        <f>VLOOKUP(A33,'Team Info'!E:M,9,FALSE)</f>
        <v>920-904-0759</v>
      </c>
      <c r="E33" s="154" t="str">
        <f>VLOOKUP(A33,'Team Info'!E:N,10,FALSE)</f>
        <v>ndfsa9@gmail.com</v>
      </c>
      <c r="F33" s="180" t="str">
        <f t="shared" si="2"/>
        <v>Sat</v>
      </c>
      <c r="G33" s="180">
        <v>367</v>
      </c>
      <c r="H33" s="184">
        <f>VLOOKUP(G33,'Master FINAL 2024 8-19-24'!A:G,7,FALSE)</f>
        <v>45591</v>
      </c>
      <c r="I33" s="153" t="str">
        <f>IF(ISBLANK((VLOOKUP(G33,'Master FINAL 2024 8-19-24'!A:H,8,FALSE)))=TRUE,"",VLOOKUP(G33,'Master FINAL 2024 8-19-24'!A:H,8,FALSE))</f>
        <v>14U South</v>
      </c>
      <c r="J33" s="183">
        <f>IF(ISBLANK((VLOOKUP(G33,'Master FINAL 2024 8-19-24'!A:I,9,FALSE)))=TRUE,"",VLOOKUP(G33,'Master FINAL 2024 8-19-24'!A:I,9,FALSE))</f>
        <v>0.5625</v>
      </c>
      <c r="K33" s="169" t="str">
        <f>VLOOKUP(G33,'Master FINAL 2024 8-19-24'!A:L,12,FALSE)</f>
        <v>U14 HU Renegades</v>
      </c>
      <c r="L33" s="177" t="s">
        <v>849</v>
      </c>
      <c r="M33" s="177" t="str">
        <f>VLOOKUP(G33,'Master FINAL 2024 8-19-24'!A:O,15,FALSE)</f>
        <v>U14 BR Blue Heron</v>
      </c>
      <c r="N33" s="154" t="str">
        <f>VLOOKUP(K33,'Team Info'!J:L,3,FALSE)</f>
        <v>Tanya Wyse</v>
      </c>
      <c r="O33" s="154" t="str">
        <f>VLOOKUP(K33,'Team Info'!J:M,4,FALSE)</f>
        <v>920-285-0509</v>
      </c>
      <c r="P33" s="154" t="str">
        <f>VLOOKUP(K33,'Team Info'!J:N,5,FALSE)</f>
        <v>urban24educator@hotmail.com</v>
      </c>
      <c r="Q33" s="188" t="str">
        <f>VLOOKUP(M33,'Team Info'!J:L,3,FALSE)</f>
        <v>Josh Haefs</v>
      </c>
      <c r="R33" s="188" t="str">
        <f>VLOOKUP(M33,'Team Info'!J:M,4,FALSE)</f>
        <v>920-904-0759</v>
      </c>
      <c r="S33" s="188" t="str">
        <f>VLOOKUP(M33,'Team Info'!J:N,5,FALSE)</f>
        <v>ndfsa9@gmail.com</v>
      </c>
      <c r="T33" t="str">
        <f t="shared" si="3"/>
        <v>45591U14 HU RenegadesU14 BR Blue Heron</v>
      </c>
    </row>
    <row r="34" spans="1:20" x14ac:dyDescent="0.3">
      <c r="T34" t="str">
        <f t="shared" ref="T34:T62" si="6">H34&amp;K34&amp;M34</f>
        <v/>
      </c>
    </row>
    <row r="35" spans="1:20" x14ac:dyDescent="0.3">
      <c r="T35" t="str">
        <f t="shared" si="6"/>
        <v/>
      </c>
    </row>
    <row r="36" spans="1:20" x14ac:dyDescent="0.3">
      <c r="T36" t="str">
        <f t="shared" si="6"/>
        <v/>
      </c>
    </row>
    <row r="37" spans="1:20" x14ac:dyDescent="0.3">
      <c r="T37" t="str">
        <f t="shared" si="6"/>
        <v/>
      </c>
    </row>
    <row r="38" spans="1:20" x14ac:dyDescent="0.3">
      <c r="T38" t="str">
        <f t="shared" si="6"/>
        <v/>
      </c>
    </row>
    <row r="39" spans="1:20" x14ac:dyDescent="0.3">
      <c r="T39" t="str">
        <f t="shared" si="6"/>
        <v/>
      </c>
    </row>
    <row r="40" spans="1:20" x14ac:dyDescent="0.3">
      <c r="T40" t="str">
        <f t="shared" si="6"/>
        <v/>
      </c>
    </row>
    <row r="41" spans="1:20" x14ac:dyDescent="0.3">
      <c r="T41" t="str">
        <f t="shared" si="6"/>
        <v/>
      </c>
    </row>
    <row r="42" spans="1:20" x14ac:dyDescent="0.3">
      <c r="T42" t="str">
        <f t="shared" si="6"/>
        <v/>
      </c>
    </row>
    <row r="43" spans="1:20" x14ac:dyDescent="0.3">
      <c r="T43" t="str">
        <f t="shared" si="6"/>
        <v/>
      </c>
    </row>
    <row r="44" spans="1:20" x14ac:dyDescent="0.3">
      <c r="T44" t="str">
        <f t="shared" si="6"/>
        <v/>
      </c>
    </row>
    <row r="45" spans="1:20" x14ac:dyDescent="0.3">
      <c r="T45" t="str">
        <f t="shared" si="6"/>
        <v/>
      </c>
    </row>
    <row r="46" spans="1:20" x14ac:dyDescent="0.3">
      <c r="T46" t="str">
        <f t="shared" si="6"/>
        <v/>
      </c>
    </row>
    <row r="47" spans="1:20" x14ac:dyDescent="0.3">
      <c r="T47" t="str">
        <f t="shared" si="6"/>
        <v/>
      </c>
    </row>
    <row r="48" spans="1:20" x14ac:dyDescent="0.3">
      <c r="T48" t="str">
        <f t="shared" si="6"/>
        <v/>
      </c>
    </row>
    <row r="49" spans="20:20" x14ac:dyDescent="0.3">
      <c r="T49" t="str">
        <f t="shared" si="6"/>
        <v/>
      </c>
    </row>
    <row r="50" spans="20:20" x14ac:dyDescent="0.3">
      <c r="T50" t="str">
        <f t="shared" si="6"/>
        <v/>
      </c>
    </row>
    <row r="51" spans="20:20" x14ac:dyDescent="0.3">
      <c r="T51" t="str">
        <f t="shared" si="6"/>
        <v/>
      </c>
    </row>
    <row r="52" spans="20:20" x14ac:dyDescent="0.3">
      <c r="T52" t="str">
        <f t="shared" si="6"/>
        <v/>
      </c>
    </row>
    <row r="53" spans="20:20" x14ac:dyDescent="0.3">
      <c r="T53" t="str">
        <f t="shared" si="6"/>
        <v/>
      </c>
    </row>
    <row r="54" spans="20:20" x14ac:dyDescent="0.3">
      <c r="T54" t="str">
        <f t="shared" si="6"/>
        <v/>
      </c>
    </row>
    <row r="55" spans="20:20" x14ac:dyDescent="0.3">
      <c r="T55" t="str">
        <f t="shared" si="6"/>
        <v/>
      </c>
    </row>
    <row r="56" spans="20:20" x14ac:dyDescent="0.3">
      <c r="T56" t="str">
        <f t="shared" si="6"/>
        <v/>
      </c>
    </row>
    <row r="57" spans="20:20" x14ac:dyDescent="0.3">
      <c r="T57" t="str">
        <f t="shared" si="6"/>
        <v/>
      </c>
    </row>
    <row r="58" spans="20:20" x14ac:dyDescent="0.3">
      <c r="T58" t="str">
        <f t="shared" si="6"/>
        <v/>
      </c>
    </row>
    <row r="59" spans="20:20" x14ac:dyDescent="0.3">
      <c r="T59" t="str">
        <f t="shared" si="6"/>
        <v/>
      </c>
    </row>
    <row r="60" spans="20:20" x14ac:dyDescent="0.3">
      <c r="T60" t="str">
        <f t="shared" si="6"/>
        <v/>
      </c>
    </row>
    <row r="61" spans="20:20" x14ac:dyDescent="0.3">
      <c r="T61" t="str">
        <f t="shared" si="6"/>
        <v/>
      </c>
    </row>
    <row r="62" spans="20:20" x14ac:dyDescent="0.3">
      <c r="T62" t="str">
        <f t="shared" si="6"/>
        <v/>
      </c>
    </row>
    <row r="63" spans="20:20" x14ac:dyDescent="0.3">
      <c r="T63" t="str">
        <f t="shared" ref="T63:T94" si="7">H63&amp;K63&amp;M63</f>
        <v/>
      </c>
    </row>
    <row r="64" spans="20:20" x14ac:dyDescent="0.3">
      <c r="T64" t="str">
        <f t="shared" si="7"/>
        <v/>
      </c>
    </row>
    <row r="65" spans="20:20" x14ac:dyDescent="0.3">
      <c r="T65" t="str">
        <f t="shared" si="7"/>
        <v/>
      </c>
    </row>
    <row r="66" spans="20:20" x14ac:dyDescent="0.3">
      <c r="T66" t="str">
        <f t="shared" si="7"/>
        <v/>
      </c>
    </row>
    <row r="67" spans="20:20" x14ac:dyDescent="0.3">
      <c r="T67" t="str">
        <f t="shared" si="7"/>
        <v/>
      </c>
    </row>
    <row r="68" spans="20:20" x14ac:dyDescent="0.3">
      <c r="T68" t="str">
        <f t="shared" si="7"/>
        <v/>
      </c>
    </row>
    <row r="69" spans="20:20" x14ac:dyDescent="0.3">
      <c r="T69" t="str">
        <f t="shared" si="7"/>
        <v/>
      </c>
    </row>
    <row r="70" spans="20:20" x14ac:dyDescent="0.3">
      <c r="T70" t="str">
        <f t="shared" si="7"/>
        <v/>
      </c>
    </row>
    <row r="71" spans="20:20" x14ac:dyDescent="0.3">
      <c r="T71" t="str">
        <f t="shared" si="7"/>
        <v/>
      </c>
    </row>
    <row r="72" spans="20:20" x14ac:dyDescent="0.3">
      <c r="T72" t="str">
        <f t="shared" si="7"/>
        <v/>
      </c>
    </row>
    <row r="73" spans="20:20" x14ac:dyDescent="0.3">
      <c r="T73" t="str">
        <f t="shared" si="7"/>
        <v/>
      </c>
    </row>
    <row r="74" spans="20:20" x14ac:dyDescent="0.3">
      <c r="T74" t="str">
        <f t="shared" si="7"/>
        <v/>
      </c>
    </row>
    <row r="75" spans="20:20" x14ac:dyDescent="0.3">
      <c r="T75" t="str">
        <f t="shared" si="7"/>
        <v/>
      </c>
    </row>
    <row r="76" spans="20:20" x14ac:dyDescent="0.3">
      <c r="T76" t="str">
        <f t="shared" si="7"/>
        <v/>
      </c>
    </row>
    <row r="77" spans="20:20" x14ac:dyDescent="0.3">
      <c r="T77" t="str">
        <f t="shared" si="7"/>
        <v/>
      </c>
    </row>
    <row r="78" spans="20:20" x14ac:dyDescent="0.3">
      <c r="T78" t="str">
        <f t="shared" si="7"/>
        <v/>
      </c>
    </row>
    <row r="79" spans="20:20" x14ac:dyDescent="0.3">
      <c r="T79" t="str">
        <f t="shared" si="7"/>
        <v/>
      </c>
    </row>
    <row r="80" spans="20:20" x14ac:dyDescent="0.3">
      <c r="T80" t="str">
        <f t="shared" si="7"/>
        <v/>
      </c>
    </row>
    <row r="81" spans="20:20" x14ac:dyDescent="0.3">
      <c r="T81" t="str">
        <f t="shared" si="7"/>
        <v/>
      </c>
    </row>
    <row r="82" spans="20:20" x14ac:dyDescent="0.3">
      <c r="T82" t="str">
        <f t="shared" si="7"/>
        <v/>
      </c>
    </row>
    <row r="83" spans="20:20" x14ac:dyDescent="0.3">
      <c r="T83" t="str">
        <f t="shared" si="7"/>
        <v/>
      </c>
    </row>
    <row r="84" spans="20:20" x14ac:dyDescent="0.3">
      <c r="T84" t="str">
        <f t="shared" si="7"/>
        <v/>
      </c>
    </row>
    <row r="85" spans="20:20" x14ac:dyDescent="0.3">
      <c r="T85" t="str">
        <f t="shared" si="7"/>
        <v/>
      </c>
    </row>
    <row r="86" spans="20:20" x14ac:dyDescent="0.3">
      <c r="T86" t="str">
        <f t="shared" si="7"/>
        <v/>
      </c>
    </row>
    <row r="87" spans="20:20" x14ac:dyDescent="0.3">
      <c r="T87" t="str">
        <f t="shared" si="7"/>
        <v/>
      </c>
    </row>
    <row r="88" spans="20:20" x14ac:dyDescent="0.3">
      <c r="T88" t="str">
        <f t="shared" si="7"/>
        <v/>
      </c>
    </row>
    <row r="89" spans="20:20" x14ac:dyDescent="0.3">
      <c r="T89" t="str">
        <f t="shared" si="7"/>
        <v/>
      </c>
    </row>
    <row r="90" spans="20:20" x14ac:dyDescent="0.3">
      <c r="T90" t="str">
        <f t="shared" si="7"/>
        <v/>
      </c>
    </row>
    <row r="91" spans="20:20" x14ac:dyDescent="0.3">
      <c r="T91" t="str">
        <f t="shared" si="7"/>
        <v/>
      </c>
    </row>
    <row r="92" spans="20:20" x14ac:dyDescent="0.3">
      <c r="T92" t="str">
        <f t="shared" si="7"/>
        <v/>
      </c>
    </row>
    <row r="93" spans="20:20" x14ac:dyDescent="0.3">
      <c r="T93" t="str">
        <f t="shared" si="7"/>
        <v/>
      </c>
    </row>
    <row r="94" spans="20:20" x14ac:dyDescent="0.3">
      <c r="T94" t="str">
        <f t="shared" si="7"/>
        <v/>
      </c>
    </row>
    <row r="95" spans="20:20" x14ac:dyDescent="0.3">
      <c r="T95" t="str">
        <f t="shared" ref="T95:T126" si="8">H95&amp;K95&amp;M95</f>
        <v/>
      </c>
    </row>
    <row r="96" spans="20:20" x14ac:dyDescent="0.3">
      <c r="T96" t="str">
        <f t="shared" si="8"/>
        <v/>
      </c>
    </row>
    <row r="97" spans="20:20" x14ac:dyDescent="0.3">
      <c r="T97" t="str">
        <f t="shared" si="8"/>
        <v/>
      </c>
    </row>
    <row r="98" spans="20:20" x14ac:dyDescent="0.3">
      <c r="T98" t="str">
        <f t="shared" si="8"/>
        <v/>
      </c>
    </row>
    <row r="99" spans="20:20" x14ac:dyDescent="0.3">
      <c r="T99" t="str">
        <f t="shared" si="8"/>
        <v/>
      </c>
    </row>
    <row r="100" spans="20:20" x14ac:dyDescent="0.3">
      <c r="T100" t="str">
        <f t="shared" si="8"/>
        <v/>
      </c>
    </row>
    <row r="101" spans="20:20" x14ac:dyDescent="0.3">
      <c r="T101" t="str">
        <f t="shared" si="8"/>
        <v/>
      </c>
    </row>
    <row r="102" spans="20:20" x14ac:dyDescent="0.3">
      <c r="T102" t="str">
        <f t="shared" si="8"/>
        <v/>
      </c>
    </row>
    <row r="103" spans="20:20" x14ac:dyDescent="0.3">
      <c r="T103" t="str">
        <f t="shared" si="8"/>
        <v/>
      </c>
    </row>
    <row r="104" spans="20:20" x14ac:dyDescent="0.3">
      <c r="T104" t="str">
        <f t="shared" si="8"/>
        <v/>
      </c>
    </row>
    <row r="105" spans="20:20" x14ac:dyDescent="0.3">
      <c r="T105" t="str">
        <f t="shared" si="8"/>
        <v/>
      </c>
    </row>
    <row r="106" spans="20:20" x14ac:dyDescent="0.3">
      <c r="T106" t="str">
        <f t="shared" si="8"/>
        <v/>
      </c>
    </row>
    <row r="107" spans="20:20" x14ac:dyDescent="0.3">
      <c r="T107" t="str">
        <f t="shared" si="8"/>
        <v/>
      </c>
    </row>
    <row r="108" spans="20:20" x14ac:dyDescent="0.3">
      <c r="T108" t="str">
        <f t="shared" si="8"/>
        <v/>
      </c>
    </row>
    <row r="109" spans="20:20" x14ac:dyDescent="0.3">
      <c r="T109" t="str">
        <f t="shared" si="8"/>
        <v/>
      </c>
    </row>
    <row r="110" spans="20:20" x14ac:dyDescent="0.3">
      <c r="T110" t="str">
        <f t="shared" si="8"/>
        <v/>
      </c>
    </row>
    <row r="111" spans="20:20" x14ac:dyDescent="0.3">
      <c r="T111" t="str">
        <f t="shared" si="8"/>
        <v/>
      </c>
    </row>
    <row r="112" spans="20:20" x14ac:dyDescent="0.3">
      <c r="T112" t="str">
        <f t="shared" si="8"/>
        <v/>
      </c>
    </row>
    <row r="113" spans="20:20" x14ac:dyDescent="0.3">
      <c r="T113" t="str">
        <f t="shared" si="8"/>
        <v/>
      </c>
    </row>
    <row r="114" spans="20:20" x14ac:dyDescent="0.3">
      <c r="T114" t="str">
        <f t="shared" si="8"/>
        <v/>
      </c>
    </row>
    <row r="115" spans="20:20" x14ac:dyDescent="0.3">
      <c r="T115" t="str">
        <f t="shared" si="8"/>
        <v/>
      </c>
    </row>
    <row r="116" spans="20:20" x14ac:dyDescent="0.3">
      <c r="T116" t="str">
        <f t="shared" si="8"/>
        <v/>
      </c>
    </row>
    <row r="117" spans="20:20" x14ac:dyDescent="0.3">
      <c r="T117" t="str">
        <f t="shared" si="8"/>
        <v/>
      </c>
    </row>
    <row r="118" spans="20:20" x14ac:dyDescent="0.3">
      <c r="T118" t="str">
        <f t="shared" si="8"/>
        <v/>
      </c>
    </row>
    <row r="119" spans="20:20" x14ac:dyDescent="0.3">
      <c r="T119" t="str">
        <f t="shared" si="8"/>
        <v/>
      </c>
    </row>
    <row r="120" spans="20:20" x14ac:dyDescent="0.3">
      <c r="T120" t="str">
        <f t="shared" si="8"/>
        <v/>
      </c>
    </row>
    <row r="121" spans="20:20" x14ac:dyDescent="0.3">
      <c r="T121" t="str">
        <f t="shared" si="8"/>
        <v/>
      </c>
    </row>
    <row r="122" spans="20:20" x14ac:dyDescent="0.3">
      <c r="T122" t="str">
        <f t="shared" si="8"/>
        <v/>
      </c>
    </row>
    <row r="123" spans="20:20" x14ac:dyDescent="0.3">
      <c r="T123" t="str">
        <f t="shared" si="8"/>
        <v/>
      </c>
    </row>
    <row r="124" spans="20:20" x14ac:dyDescent="0.3">
      <c r="T124" t="str">
        <f t="shared" si="8"/>
        <v/>
      </c>
    </row>
    <row r="125" spans="20:20" x14ac:dyDescent="0.3">
      <c r="T125" t="str">
        <f t="shared" si="8"/>
        <v/>
      </c>
    </row>
    <row r="126" spans="20:20" x14ac:dyDescent="0.3">
      <c r="T126" t="str">
        <f t="shared" si="8"/>
        <v/>
      </c>
    </row>
    <row r="127" spans="20:20" x14ac:dyDescent="0.3">
      <c r="T127" t="str">
        <f t="shared" ref="T127:T150" si="9">H127&amp;K127&amp;M127</f>
        <v/>
      </c>
    </row>
    <row r="128" spans="20:20" x14ac:dyDescent="0.3">
      <c r="T128" t="str">
        <f t="shared" si="9"/>
        <v/>
      </c>
    </row>
    <row r="129" spans="20:20" x14ac:dyDescent="0.3">
      <c r="T129" t="str">
        <f t="shared" si="9"/>
        <v/>
      </c>
    </row>
    <row r="130" spans="20:20" x14ac:dyDescent="0.3">
      <c r="T130" t="str">
        <f t="shared" si="9"/>
        <v/>
      </c>
    </row>
    <row r="131" spans="20:20" x14ac:dyDescent="0.3">
      <c r="T131" t="str">
        <f t="shared" si="9"/>
        <v/>
      </c>
    </row>
    <row r="132" spans="20:20" x14ac:dyDescent="0.3">
      <c r="T132" t="str">
        <f t="shared" si="9"/>
        <v/>
      </c>
    </row>
    <row r="133" spans="20:20" x14ac:dyDescent="0.3">
      <c r="T133" t="str">
        <f t="shared" si="9"/>
        <v/>
      </c>
    </row>
    <row r="134" spans="20:20" x14ac:dyDescent="0.3">
      <c r="T134" t="str">
        <f t="shared" si="9"/>
        <v/>
      </c>
    </row>
    <row r="135" spans="20:20" x14ac:dyDescent="0.3">
      <c r="T135" t="str">
        <f t="shared" si="9"/>
        <v/>
      </c>
    </row>
    <row r="136" spans="20:20" x14ac:dyDescent="0.3">
      <c r="T136" t="str">
        <f t="shared" si="9"/>
        <v/>
      </c>
    </row>
    <row r="137" spans="20:20" x14ac:dyDescent="0.3">
      <c r="T137" t="str">
        <f t="shared" si="9"/>
        <v/>
      </c>
    </row>
    <row r="138" spans="20:20" x14ac:dyDescent="0.3">
      <c r="T138" t="str">
        <f t="shared" si="9"/>
        <v/>
      </c>
    </row>
    <row r="139" spans="20:20" x14ac:dyDescent="0.3">
      <c r="T139" t="str">
        <f t="shared" si="9"/>
        <v/>
      </c>
    </row>
    <row r="140" spans="20:20" x14ac:dyDescent="0.3">
      <c r="T140" t="str">
        <f t="shared" si="9"/>
        <v/>
      </c>
    </row>
    <row r="141" spans="20:20" x14ac:dyDescent="0.3">
      <c r="T141" t="str">
        <f t="shared" si="9"/>
        <v/>
      </c>
    </row>
    <row r="142" spans="20:20" x14ac:dyDescent="0.3">
      <c r="T142" t="str">
        <f t="shared" si="9"/>
        <v/>
      </c>
    </row>
    <row r="143" spans="20:20" x14ac:dyDescent="0.3">
      <c r="T143" t="str">
        <f t="shared" si="9"/>
        <v/>
      </c>
    </row>
    <row r="144" spans="20:20" x14ac:dyDescent="0.3">
      <c r="T144" t="str">
        <f t="shared" si="9"/>
        <v/>
      </c>
    </row>
    <row r="145" spans="20:20" x14ac:dyDescent="0.3">
      <c r="T145" t="str">
        <f t="shared" si="9"/>
        <v/>
      </c>
    </row>
    <row r="146" spans="20:20" x14ac:dyDescent="0.3">
      <c r="T146" t="str">
        <f t="shared" si="9"/>
        <v/>
      </c>
    </row>
    <row r="147" spans="20:20" x14ac:dyDescent="0.3">
      <c r="T147" t="str">
        <f t="shared" si="9"/>
        <v/>
      </c>
    </row>
    <row r="148" spans="20:20" x14ac:dyDescent="0.3">
      <c r="T148" t="str">
        <f t="shared" si="9"/>
        <v/>
      </c>
    </row>
    <row r="149" spans="20:20" x14ac:dyDescent="0.3">
      <c r="T149" t="str">
        <f t="shared" si="9"/>
        <v/>
      </c>
    </row>
    <row r="150" spans="20:20" x14ac:dyDescent="0.3">
      <c r="T150" t="str">
        <f t="shared" si="9"/>
        <v/>
      </c>
    </row>
  </sheetData>
  <autoFilter ref="A1:S23" xr:uid="{ACB4E6C1-B4E3-461D-BABF-850779E8F0D2}"/>
  <sortState xmlns:xlrd2="http://schemas.microsoft.com/office/spreadsheetml/2017/richdata2" ref="A2:T150">
    <sortCondition ref="A2:A150"/>
    <sortCondition ref="H2:H150"/>
  </sortState>
  <conditionalFormatting sqref="F1:G33">
    <cfRule type="containsText" dxfId="437" priority="1" operator="containsText" text="Fri">
      <formula>NOT(ISERROR(SEARCH("Fri",F1)))</formula>
    </cfRule>
    <cfRule type="containsText" dxfId="436" priority="2" operator="containsText" text="Thu">
      <formula>NOT(ISERROR(SEARCH("Thu",F1)))</formula>
    </cfRule>
    <cfRule type="containsText" dxfId="435" priority="3" operator="containsText" text="Wed">
      <formula>NOT(ISERROR(SEARCH("Wed",F1)))</formula>
    </cfRule>
    <cfRule type="containsText" dxfId="434" priority="4" operator="containsText" text="Tue">
      <formula>NOT(ISERROR(SEARCH("Tue",F1)))</formula>
    </cfRule>
    <cfRule type="containsText" dxfId="433" priority="5" operator="containsText" text="Sun">
      <formula>NOT(ISERROR(SEARCH("Sun",F1)))</formula>
    </cfRule>
    <cfRule type="containsText" dxfId="432" priority="6" operator="containsText" text="Mon">
      <formula>NOT(ISERROR(SEARCH("Mon",F1)))</formula>
    </cfRule>
  </conditionalFormatting>
  <conditionalFormatting sqref="H1:H33">
    <cfRule type="colorScale" priority="129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33">
    <cfRule type="cellIs" dxfId="431" priority="64" operator="equal">
      <formula>"?"</formula>
    </cfRule>
  </conditionalFormatting>
  <conditionalFormatting sqref="K2:K33">
    <cfRule type="containsText" dxfId="430" priority="52" operator="containsText" text="BR ">
      <formula>NOT(ISERROR(SEARCH("BR ",K2)))</formula>
    </cfRule>
    <cfRule type="containsText" dxfId="429" priority="53" operator="containsText" text="JU">
      <formula>NOT(ISERROR(SEARCH("JU",K2)))</formula>
    </cfRule>
    <cfRule type="containsText" dxfId="428" priority="54" operator="containsText" text="ER ">
      <formula>NOT(ISERROR(SEARCH("ER ",K2)))</formula>
    </cfRule>
    <cfRule type="containsText" dxfId="427" priority="55" operator="containsText" text="HU ">
      <formula>NOT(ISERROR(SEARCH("HU ",K2)))</formula>
    </cfRule>
    <cfRule type="containsText" dxfId="426" priority="56" operator="containsText" text="RF">
      <formula>NOT(ISERROR(SEARCH("RF",K2)))</formula>
    </cfRule>
    <cfRule type="containsText" dxfId="425" priority="57" operator="containsText" text="WA ">
      <formula>NOT(ISERROR(SEARCH("WA ",K2)))</formula>
    </cfRule>
    <cfRule type="containsText" dxfId="424" priority="58" operator="containsText" text="RL">
      <formula>NOT(ISERROR(SEARCH("RL",K2)))</formula>
    </cfRule>
    <cfRule type="containsText" dxfId="423" priority="59" operator="containsText" text="JK">
      <formula>NOT(ISERROR(SEARCH("JK",K2)))</formula>
    </cfRule>
    <cfRule type="containsText" dxfId="422" priority="60" operator="containsText" text="KW">
      <formula>NOT(ISERROR(SEARCH("KW",K2)))</formula>
    </cfRule>
    <cfRule type="containsText" dxfId="421" priority="61" operator="containsText" text="HT ">
      <formula>NOT(ISERROR(SEARCH("HT ",K2)))</formula>
    </cfRule>
    <cfRule type="containsText" dxfId="420" priority="62" operator="containsText" text="SL">
      <formula>NOT(ISERROR(SEARCH("SL",K2)))</formula>
    </cfRule>
  </conditionalFormatting>
  <conditionalFormatting sqref="L1:M33">
    <cfRule type="containsText" dxfId="419" priority="7" operator="containsText" text="BR ">
      <formula>NOT(ISERROR(SEARCH("BR ",L1)))</formula>
    </cfRule>
    <cfRule type="containsText" dxfId="418" priority="39" operator="containsText" text="WA ">
      <formula>NOT(ISERROR(SEARCH("WA ",L1)))</formula>
    </cfRule>
    <cfRule type="containsText" dxfId="417" priority="40" operator="containsText" text="RL">
      <formula>NOT(ISERROR(SEARCH("RL",L1)))</formula>
    </cfRule>
    <cfRule type="containsText" dxfId="416" priority="41" operator="containsText" text="JK">
      <formula>NOT(ISERROR(SEARCH("JK",L1)))</formula>
    </cfRule>
    <cfRule type="containsText" dxfId="415" priority="42" operator="containsText" text="KW">
      <formula>NOT(ISERROR(SEARCH("KW",L1)))</formula>
    </cfRule>
    <cfRule type="containsText" dxfId="414" priority="43" operator="containsText" text="HT ">
      <formula>NOT(ISERROR(SEARCH("HT ",L1)))</formula>
    </cfRule>
    <cfRule type="containsText" dxfId="413" priority="44" operator="containsText" text="SL">
      <formula>NOT(ISERROR(SEARCH("SL",L1)))</formula>
    </cfRule>
  </conditionalFormatting>
  <conditionalFormatting sqref="M1:M33">
    <cfRule type="containsText" dxfId="412" priority="35" operator="containsText" text="JU">
      <formula>NOT(ISERROR(SEARCH("JU",M1)))</formula>
    </cfRule>
    <cfRule type="containsText" dxfId="411" priority="36" operator="containsText" text="ER ">
      <formula>NOT(ISERROR(SEARCH("ER ",M1)))</formula>
    </cfRule>
    <cfRule type="containsText" dxfId="410" priority="37" operator="containsText" text="HU ">
      <formula>NOT(ISERROR(SEARCH("HU ",M1)))</formula>
    </cfRule>
    <cfRule type="containsText" dxfId="409" priority="38" operator="containsText" text="RF">
      <formula>NOT(ISERROR(SEARCH("RF",M1)))</formula>
    </cfRule>
  </conditionalFormatting>
  <conditionalFormatting sqref="T2:T150">
    <cfRule type="duplicateValues" dxfId="408" priority="3654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F068-B7C1-4C82-92CD-65EBCABCC242}">
  <sheetPr codeName="Sheet13">
    <tabColor rgb="FF92D050"/>
  </sheetPr>
  <dimension ref="A1:T152"/>
  <sheetViews>
    <sheetView zoomScale="90" zoomScaleNormal="90" workbookViewId="0">
      <pane xSplit="2" ySplit="1" topLeftCell="F2" activePane="bottomRight" state="frozen"/>
      <selection pane="topRight" activeCell="C1" sqref="C1"/>
      <selection pane="bottomLeft" activeCell="A2" sqref="A2"/>
      <selection pane="bottomRight" activeCell="M12" sqref="M12"/>
    </sheetView>
  </sheetViews>
  <sheetFormatPr defaultRowHeight="14.4" x14ac:dyDescent="0.3"/>
  <cols>
    <col min="1" max="1" width="14.6640625" customWidth="1"/>
    <col min="2" max="2" width="21" bestFit="1" customWidth="1"/>
    <col min="3" max="3" width="23.6640625" bestFit="1" customWidth="1"/>
    <col min="4" max="4" width="14.6640625" bestFit="1" customWidth="1"/>
    <col min="5" max="5" width="32.5546875" bestFit="1" customWidth="1"/>
    <col min="6" max="7" width="9.5546875" bestFit="1" customWidth="1"/>
    <col min="8" max="8" width="10.33203125" bestFit="1" customWidth="1"/>
    <col min="9" max="9" width="23.88671875" bestFit="1" customWidth="1"/>
    <col min="10" max="10" width="10.44140625" bestFit="1" customWidth="1"/>
    <col min="11" max="11" width="29.5546875" bestFit="1" customWidth="1"/>
    <col min="12" max="12" width="5.6640625" bestFit="1" customWidth="1"/>
    <col min="13" max="13" width="20.33203125" bestFit="1" customWidth="1"/>
    <col min="14" max="14" width="20.88671875" bestFit="1" customWidth="1"/>
    <col min="15" max="15" width="18.33203125" bestFit="1" customWidth="1"/>
    <col min="16" max="16" width="32.5546875" bestFit="1" customWidth="1"/>
    <col min="17" max="17" width="20.88671875" bestFit="1" customWidth="1"/>
    <col min="18" max="18" width="18.6640625" bestFit="1" customWidth="1"/>
    <col min="19" max="19" width="32.5546875" bestFit="1" customWidth="1"/>
    <col min="20" max="20" width="53.554687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1694</v>
      </c>
      <c r="B2" s="154" t="str">
        <f>VLOOKUP(A2,'Team Info'!E:J,6,FALSE)</f>
        <v>U-7 ER Celtics</v>
      </c>
      <c r="C2" s="154" t="str">
        <f>VLOOKUP(A2,'Team Info'!E:L,8,FALSE)</f>
        <v>Brad Lynn</v>
      </c>
      <c r="D2" s="154">
        <f>VLOOKUP(A2,'Team Info'!E:M,9,FALSE)</f>
        <v>0</v>
      </c>
      <c r="E2" s="154" t="str">
        <f>VLOOKUP(A2,'Team Info'!E:N,10,FALSE)</f>
        <v>bslynn89@gmail.com</v>
      </c>
      <c r="F2" s="180" t="str">
        <f t="shared" ref="F2:F22" si="0">IF(WEEKDAY(H2)=7,"Sat",IF(WEEKDAY(H2)=6,"Fri",IF(WEEKDAY(H2)=5,"Thu",IF(WEEKDAY(H2)=4,"Wed",IF(WEEKDAY(H2)=3,"Tue",IF(WEEKDAY(H2)=2,"Mon",IF(WEEKDAY(H2)=1,"Sun")))))))</f>
        <v>Sat</v>
      </c>
      <c r="G2" s="180">
        <v>463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Field #2</v>
      </c>
      <c r="J2" s="183">
        <f>IF(ISBLANK((VLOOKUP(G2,'Master FINAL 2024 8-19-24'!A:I,9,FALSE)))=TRUE,"",VLOOKUP(G2,'Master FINAL 2024 8-19-24'!A:I,9,FALSE))</f>
        <v>0.5</v>
      </c>
      <c r="K2" s="169" t="str">
        <f>VLOOKUP(G2,'Master FINAL 2024 8-19-24'!A:L,12,FALSE)</f>
        <v>U-7 ER Celtics</v>
      </c>
      <c r="L2" s="177" t="s">
        <v>849</v>
      </c>
      <c r="M2" s="177" t="str">
        <f>VLOOKUP(G2,'Master FINAL 2024 8-19-24'!A:O,15,FALSE)</f>
        <v>U-7 HU Cobras</v>
      </c>
      <c r="N2" s="154" t="str">
        <f>VLOOKUP(K2,'Team Info'!J:L,3,FALSE)</f>
        <v>Brad Lynn</v>
      </c>
      <c r="O2" s="154">
        <f>VLOOKUP(K2,'Team Info'!J:M,4,FALSE)</f>
        <v>0</v>
      </c>
      <c r="P2" s="154" t="str">
        <f>VLOOKUP(K2,'Team Info'!J:N,5,FALSE)</f>
        <v>bslynn89@gmail.com</v>
      </c>
      <c r="Q2" s="188" t="str">
        <f>VLOOKUP(M2,'Team Info'!J:L,3,FALSE)</f>
        <v>Andrea Nelson</v>
      </c>
      <c r="R2" s="188" t="str">
        <f>VLOOKUP(M2,'Team Info'!J:M,4,FALSE)</f>
        <v>262-224-4524</v>
      </c>
      <c r="S2" s="188" t="str">
        <f>VLOOKUP(M2,'Team Info'!J:N,5,FALSE)</f>
        <v>andreagehring18@gmail.com</v>
      </c>
      <c r="T2" t="str">
        <f t="shared" ref="T2:T36" si="1">H2&amp;K2&amp;M2</f>
        <v>45542U-7 ER CelticsU-7 HU Cobras</v>
      </c>
    </row>
    <row r="3" spans="1:20" x14ac:dyDescent="0.3">
      <c r="A3" s="154" t="s">
        <v>1694</v>
      </c>
      <c r="B3" s="154" t="str">
        <f>VLOOKUP(A3,'Team Info'!E:J,6,FALSE)</f>
        <v>U-7 ER Celtics</v>
      </c>
      <c r="C3" s="154" t="str">
        <f>VLOOKUP(A3,'Team Info'!E:L,8,FALSE)</f>
        <v>Brad Lynn</v>
      </c>
      <c r="D3" s="154">
        <f>VLOOKUP(A3,'Team Info'!E:M,9,FALSE)</f>
        <v>0</v>
      </c>
      <c r="E3" s="154" t="str">
        <f>VLOOKUP(A3,'Team Info'!E:N,10,FALSE)</f>
        <v>bslynn89@gmail.com</v>
      </c>
      <c r="F3" s="180" t="str">
        <f t="shared" si="0"/>
        <v>Sat</v>
      </c>
      <c r="G3" s="180">
        <v>471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WB Regal Ware #1</v>
      </c>
      <c r="J3" s="183" t="str">
        <f>IF(ISBLANK((VLOOKUP(G3,'Master FINAL 2024 8-19-24'!A:I,9,FALSE)))=TRUE,"",VLOOKUP(G3,'Master FINAL 2024 8-19-24'!A:I,9,FALSE))</f>
        <v>9:00AM</v>
      </c>
      <c r="K3" s="169" t="str">
        <f>VLOOKUP(G3,'Master FINAL 2024 8-19-24'!A:L,12,FALSE)</f>
        <v>U-7 ER Celtics</v>
      </c>
      <c r="L3" s="177" t="s">
        <v>849</v>
      </c>
      <c r="M3" s="177" t="str">
        <f>VLOOKUP(G3,'Master FINAL 2024 8-19-24'!A:O,15,FALSE)</f>
        <v>U-7 WB Storm</v>
      </c>
      <c r="N3" s="154" t="str">
        <f>VLOOKUP(K3,'Team Info'!J:L,3,FALSE)</f>
        <v>Brad Lynn</v>
      </c>
      <c r="O3" s="154">
        <f>VLOOKUP(K3,'Team Info'!J:M,4,FALSE)</f>
        <v>0</v>
      </c>
      <c r="P3" s="154" t="str">
        <f>VLOOKUP(K3,'Team Info'!J:N,5,FALSE)</f>
        <v>bslynn89@gmail.com</v>
      </c>
      <c r="Q3" s="188" t="str">
        <f>VLOOKUP(M3,'Team Info'!J:L,3,FALSE)</f>
        <v>Brittany Boyer (Director)</v>
      </c>
      <c r="R3" s="188" t="str">
        <f>VLOOKUP(M3,'Team Info'!J:M,4,FALSE)</f>
        <v>262-247-1029</v>
      </c>
      <c r="S3" s="188" t="str">
        <f>VLOOKUP(M3,'Team Info'!J:N,5,FALSE)</f>
        <v>bboyer@kmymca.org</v>
      </c>
      <c r="T3" t="str">
        <f t="shared" si="1"/>
        <v>45549U-7 ER CelticsU-7 WB Storm</v>
      </c>
    </row>
    <row r="4" spans="1:20" x14ac:dyDescent="0.3">
      <c r="A4" s="154" t="s">
        <v>1694</v>
      </c>
      <c r="B4" s="154" t="str">
        <f>VLOOKUP(A4,'Team Info'!E:J,6,FALSE)</f>
        <v>U-7 ER Celtics</v>
      </c>
      <c r="C4" s="154" t="str">
        <f>VLOOKUP(A4,'Team Info'!E:L,8,FALSE)</f>
        <v>Brad Lynn</v>
      </c>
      <c r="D4" s="154">
        <f>VLOOKUP(A4,'Team Info'!E:M,9,FALSE)</f>
        <v>0</v>
      </c>
      <c r="E4" s="154" t="str">
        <f>VLOOKUP(A4,'Team Info'!E:N,10,FALSE)</f>
        <v>bslynn89@gmail.com</v>
      </c>
      <c r="F4" s="180" t="str">
        <f t="shared" si="0"/>
        <v>Sat</v>
      </c>
      <c r="G4" s="180">
        <v>477</v>
      </c>
      <c r="H4" s="184">
        <f>VLOOKUP(G4,'Master FINAL 2024 8-19-24'!A:G,7,FALSE)</f>
        <v>45556</v>
      </c>
      <c r="I4" s="153" t="str">
        <f>IF(ISBLANK((VLOOKUP(G4,'Master FINAL 2024 8-19-24'!A:H,8,FALSE)))=TRUE,"",VLOOKUP(G4,'Master FINAL 2024 8-19-24'!A:H,8,FALSE))</f>
        <v>ER #6</v>
      </c>
      <c r="J4" s="183">
        <f>IF(ISBLANK((VLOOKUP(G4,'Master FINAL 2024 8-19-24'!A:I,9,FALSE)))=TRUE,"",VLOOKUP(G4,'Master FINAL 2024 8-19-24'!A:I,9,FALSE))</f>
        <v>0.375</v>
      </c>
      <c r="K4" s="169" t="str">
        <f>VLOOKUP(G4,'Master FINAL 2024 8-19-24'!A:L,12,FALSE)</f>
        <v>U-7 RF Kickers</v>
      </c>
      <c r="L4" s="177" t="s">
        <v>849</v>
      </c>
      <c r="M4" s="177" t="str">
        <f>VLOOKUP(G4,'Master FINAL 2024 8-19-24'!A:O,15,FALSE)</f>
        <v>U-7 ER Celtics</v>
      </c>
      <c r="N4" s="154" t="str">
        <f>VLOOKUP(K4,'Team Info'!J:L,3,FALSE)</f>
        <v>Jeff Magnuson</v>
      </c>
      <c r="O4" s="154" t="str">
        <f>VLOOKUP(K4,'Team Info'!J:M,4,FALSE)</f>
        <v>608-358-0405</v>
      </c>
      <c r="P4" s="154" t="str">
        <f>VLOOKUP(K4,'Team Info'!J:N,5,FALSE)</f>
        <v>jffmagnuson@gmail.com</v>
      </c>
      <c r="Q4" s="188" t="str">
        <f>VLOOKUP(M4,'Team Info'!J:L,3,FALSE)</f>
        <v>Brad Lynn</v>
      </c>
      <c r="R4" s="188">
        <f>VLOOKUP(M4,'Team Info'!J:M,4,FALSE)</f>
        <v>0</v>
      </c>
      <c r="S4" s="188" t="str">
        <f>VLOOKUP(M4,'Team Info'!J:N,5,FALSE)</f>
        <v>bslynn89@gmail.com</v>
      </c>
      <c r="T4" t="str">
        <f t="shared" si="1"/>
        <v>45556U-7 RF KickersU-7 ER Celtics</v>
      </c>
    </row>
    <row r="5" spans="1:20" x14ac:dyDescent="0.3">
      <c r="A5" s="154" t="s">
        <v>1694</v>
      </c>
      <c r="B5" s="154" t="str">
        <f>VLOOKUP(A5,'Team Info'!E:J,6,FALSE)</f>
        <v>U-7 ER Celtics</v>
      </c>
      <c r="C5" s="154" t="str">
        <f>VLOOKUP(A5,'Team Info'!E:L,8,FALSE)</f>
        <v>Brad Lynn</v>
      </c>
      <c r="D5" s="154">
        <f>VLOOKUP(A5,'Team Info'!E:M,9,FALSE)</f>
        <v>0</v>
      </c>
      <c r="E5" s="154" t="str">
        <f>VLOOKUP(A5,'Team Info'!E:N,10,FALSE)</f>
        <v>bslynn89@gmail.com</v>
      </c>
      <c r="F5" s="180" t="str">
        <f t="shared" si="0"/>
        <v>Sat</v>
      </c>
      <c r="G5" s="180">
        <v>481</v>
      </c>
      <c r="H5" s="184">
        <f>VLOOKUP(G5,'Master FINAL 2024 8-19-24'!A:G,7,FALSE)</f>
        <v>45563</v>
      </c>
      <c r="I5" s="153" t="str">
        <f>IF(ISBLANK((VLOOKUP(G5,'Master FINAL 2024 8-19-24'!A:H,8,FALSE)))=TRUE,"",VLOOKUP(G5,'Master FINAL 2024 8-19-24'!A:H,8,FALSE))</f>
        <v>Hickory Lane #1A</v>
      </c>
      <c r="J5" s="183">
        <f>IF(ISBLANK((VLOOKUP(G5,'Master FINAL 2024 8-19-24'!A:I,9,FALSE)))=TRUE,"",VLOOKUP(G5,'Master FINAL 2024 8-19-24'!A:I,9,FALSE))</f>
        <v>0.375</v>
      </c>
      <c r="K5" s="169" t="str">
        <f>VLOOKUP(G5,'Master FINAL 2024 8-19-24'!A:L,12,FALSE)</f>
        <v>U-7 ER Celtics</v>
      </c>
      <c r="L5" s="177" t="s">
        <v>849</v>
      </c>
      <c r="M5" s="177" t="str">
        <f>VLOOKUP(G5,'Master FINAL 2024 8-19-24'!A:O,15,FALSE)</f>
        <v>U-7 JK Pumas</v>
      </c>
      <c r="N5" s="154" t="str">
        <f>VLOOKUP(K5,'Team Info'!J:L,3,FALSE)</f>
        <v>Brad Lynn</v>
      </c>
      <c r="O5" s="154">
        <f>VLOOKUP(K5,'Team Info'!J:M,4,FALSE)</f>
        <v>0</v>
      </c>
      <c r="P5" s="154" t="str">
        <f>VLOOKUP(K5,'Team Info'!J:N,5,FALSE)</f>
        <v>bslynn89@gmail.com</v>
      </c>
      <c r="Q5" s="188" t="str">
        <f>VLOOKUP(M5,'Team Info'!J:L,3,FALSE)</f>
        <v>Daniel Karrels</v>
      </c>
      <c r="R5" s="188" t="str">
        <f>VLOOKUP(M5,'Team Info'!J:M,4,FALSE)</f>
        <v>262-305-6187</v>
      </c>
      <c r="S5" s="188" t="str">
        <f>VLOOKUP(M5,'Team Info'!J:N,5,FALSE)</f>
        <v>dskarrels@gmail.com</v>
      </c>
      <c r="T5" t="str">
        <f t="shared" si="1"/>
        <v>45563U-7 ER CelticsU-7 JK Pumas</v>
      </c>
    </row>
    <row r="6" spans="1:20" x14ac:dyDescent="0.3">
      <c r="A6" s="154" t="s">
        <v>1694</v>
      </c>
      <c r="B6" s="154" t="str">
        <f>VLOOKUP(A6,'Team Info'!E:J,6,FALSE)</f>
        <v>U-7 ER Celtics</v>
      </c>
      <c r="C6" s="154" t="str">
        <f>VLOOKUP(A6,'Team Info'!E:L,8,FALSE)</f>
        <v>Brad Lynn</v>
      </c>
      <c r="D6" s="154">
        <f>VLOOKUP(A6,'Team Info'!E:M,9,FALSE)</f>
        <v>0</v>
      </c>
      <c r="E6" s="154" t="str">
        <f>VLOOKUP(A6,'Team Info'!E:N,10,FALSE)</f>
        <v>bslynn89@gmail.com</v>
      </c>
      <c r="F6" s="180" t="str">
        <f t="shared" si="0"/>
        <v>Sat</v>
      </c>
      <c r="G6" s="180">
        <v>490</v>
      </c>
      <c r="H6" s="184">
        <f>VLOOKUP(G6,'Master FINAL 2024 8-19-24'!A:G,7,FALSE)</f>
        <v>45570</v>
      </c>
      <c r="I6" s="153" t="str">
        <f>IF(ISBLANK((VLOOKUP(G6,'Master FINAL 2024 8-19-24'!A:H,8,FALSE)))=TRUE,"",VLOOKUP(G6,'Master FINAL 2024 8-19-24'!A:H,8,FALSE))</f>
        <v>ER #6</v>
      </c>
      <c r="J6" s="183">
        <f>IF(ISBLANK((VLOOKUP(G6,'Master FINAL 2024 8-19-24'!A:I,9,FALSE)))=TRUE,"",VLOOKUP(G6,'Master FINAL 2024 8-19-24'!A:I,9,FALSE))</f>
        <v>0.375</v>
      </c>
      <c r="K6" s="169" t="str">
        <f>VLOOKUP(G6,'Master FINAL 2024 8-19-24'!A:L,12,FALSE)</f>
        <v>U-7 RF Lightning U7</v>
      </c>
      <c r="L6" s="177" t="s">
        <v>849</v>
      </c>
      <c r="M6" s="177" t="str">
        <f>VLOOKUP(G6,'Master FINAL 2024 8-19-24'!A:O,15,FALSE)</f>
        <v>U-7 ER Celtics</v>
      </c>
      <c r="N6" s="154" t="str">
        <f>VLOOKUP(K6,'Team Info'!J:L,3,FALSE)</f>
        <v>Eathan Berdyck</v>
      </c>
      <c r="O6" s="154" t="str">
        <f>VLOOKUP(K6,'Team Info'!J:M,4,FALSE)</f>
        <v>414-737-6678</v>
      </c>
      <c r="P6" s="154" t="str">
        <f>VLOOKUP(K6,'Team Info'!J:N,5,FALSE)</f>
        <v>eberdyck@yahoo.com</v>
      </c>
      <c r="Q6" s="188" t="str">
        <f>VLOOKUP(M6,'Team Info'!J:L,3,FALSE)</f>
        <v>Brad Lynn</v>
      </c>
      <c r="R6" s="188">
        <f>VLOOKUP(M6,'Team Info'!J:M,4,FALSE)</f>
        <v>0</v>
      </c>
      <c r="S6" s="188" t="str">
        <f>VLOOKUP(M6,'Team Info'!J:N,5,FALSE)</f>
        <v>bslynn89@gmail.com</v>
      </c>
      <c r="T6" t="str">
        <f t="shared" si="1"/>
        <v>45570U-7 RF Lightning U7U-7 ER Celtics</v>
      </c>
    </row>
    <row r="7" spans="1:20" x14ac:dyDescent="0.3">
      <c r="A7" s="154" t="s">
        <v>1694</v>
      </c>
      <c r="B7" s="154" t="str">
        <f>VLOOKUP(A7,'Team Info'!E:J,6,FALSE)</f>
        <v>U-7 ER Celtics</v>
      </c>
      <c r="C7" s="154" t="str">
        <f>VLOOKUP(A7,'Team Info'!E:L,8,FALSE)</f>
        <v>Brad Lynn</v>
      </c>
      <c r="D7" s="154">
        <f>VLOOKUP(A7,'Team Info'!E:M,9,FALSE)</f>
        <v>0</v>
      </c>
      <c r="E7" s="154" t="str">
        <f>VLOOKUP(A7,'Team Info'!E:N,10,FALSE)</f>
        <v>bslynn89@gmail.com</v>
      </c>
      <c r="F7" s="180" t="str">
        <f t="shared" si="0"/>
        <v>Sat</v>
      </c>
      <c r="G7" s="180">
        <v>496</v>
      </c>
      <c r="H7" s="184">
        <f>VLOOKUP(G7,'Master FINAL 2024 8-19-24'!A:G,7,FALSE)</f>
        <v>45577</v>
      </c>
      <c r="I7" s="153" t="str">
        <f>IF(ISBLANK((VLOOKUP(G7,'Master FINAL 2024 8-19-24'!A:H,8,FALSE)))=TRUE,"",VLOOKUP(G7,'Master FINAL 2024 8-19-24'!A:H,8,FALSE))</f>
        <v>HT #3B</v>
      </c>
      <c r="J7" s="183">
        <f>IF(ISBLANK((VLOOKUP(G7,'Master FINAL 2024 8-19-24'!A:I,9,FALSE)))=TRUE,"",VLOOKUP(G7,'Master FINAL 2024 8-19-24'!A:I,9,FALSE))</f>
        <v>0.41666666666666669</v>
      </c>
      <c r="K7" s="169" t="str">
        <f>VLOOKUP(G7,'Master FINAL 2024 8-19-24'!A:L,12,FALSE)</f>
        <v>U-7 ER Celtics</v>
      </c>
      <c r="L7" s="177" t="s">
        <v>849</v>
      </c>
      <c r="M7" s="177" t="str">
        <f>VLOOKUP(G7,'Master FINAL 2024 8-19-24'!A:O,15,FALSE)</f>
        <v>U-7 HT Honey Badgers</v>
      </c>
      <c r="N7" s="154" t="str">
        <f>VLOOKUP(K7,'Team Info'!J:L,3,FALSE)</f>
        <v>Brad Lynn</v>
      </c>
      <c r="O7" s="154">
        <f>VLOOKUP(K7,'Team Info'!J:M,4,FALSE)</f>
        <v>0</v>
      </c>
      <c r="P7" s="154" t="str">
        <f>VLOOKUP(K7,'Team Info'!J:N,5,FALSE)</f>
        <v>bslynn89@gmail.com</v>
      </c>
      <c r="Q7" s="188" t="str">
        <f>VLOOKUP(M7,'Team Info'!J:L,3,FALSE)</f>
        <v>Alex Cernick</v>
      </c>
      <c r="R7" s="188" t="str">
        <f>VLOOKUP(M7,'Team Info'!J:M,4,FALSE)</f>
        <v>414-897-1100</v>
      </c>
      <c r="S7" s="188" t="str">
        <f>VLOOKUP(M7,'Team Info'!J:N,5,FALSE)</f>
        <v>alex.cernick@gmail.com</v>
      </c>
      <c r="T7" t="str">
        <f t="shared" si="1"/>
        <v>45577U-7 ER CelticsU-7 HT Honey Badgers</v>
      </c>
    </row>
    <row r="8" spans="1:20" x14ac:dyDescent="0.3">
      <c r="A8" s="154" t="s">
        <v>1694</v>
      </c>
      <c r="B8" s="154" t="str">
        <f>VLOOKUP(A8,'Team Info'!E:J,6,FALSE)</f>
        <v>U-7 ER Celtics</v>
      </c>
      <c r="C8" s="154" t="str">
        <f>VLOOKUP(A8,'Team Info'!E:L,8,FALSE)</f>
        <v>Brad Lynn</v>
      </c>
      <c r="D8" s="154">
        <f>VLOOKUP(A8,'Team Info'!E:M,9,FALSE)</f>
        <v>0</v>
      </c>
      <c r="E8" s="154" t="str">
        <f>VLOOKUP(A8,'Team Info'!E:N,10,FALSE)</f>
        <v>bslynn89@gmail.com</v>
      </c>
      <c r="F8" s="180" t="str">
        <f t="shared" si="0"/>
        <v>Sat</v>
      </c>
      <c r="G8" s="180">
        <v>499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ER #7</v>
      </c>
      <c r="J8" s="183">
        <f>IF(ISBLANK((VLOOKUP(G8,'Master FINAL 2024 8-19-24'!A:I,9,FALSE)))=TRUE,"",VLOOKUP(G8,'Master FINAL 2024 8-19-24'!A:I,9,FALSE))</f>
        <v>0.5</v>
      </c>
      <c r="K8" s="169" t="str">
        <f>VLOOKUP(G8,'Master FINAL 2024 8-19-24'!A:L,12,FALSE)</f>
        <v>U-7 ER Emeralds</v>
      </c>
      <c r="L8" s="177" t="s">
        <v>849</v>
      </c>
      <c r="M8" s="177" t="str">
        <f>VLOOKUP(G8,'Master FINAL 2024 8-19-24'!A:O,15,FALSE)</f>
        <v>U-7 ER Celtics</v>
      </c>
      <c r="N8" s="154" t="str">
        <f>VLOOKUP(K8,'Team Info'!J:L,3,FALSE)</f>
        <v>Paul Zimmer</v>
      </c>
      <c r="O8" s="154" t="str">
        <f>VLOOKUP(K8,'Team Info'!J:M,4,FALSE)</f>
        <v>608-769-4856</v>
      </c>
      <c r="P8" s="154" t="str">
        <f>VLOOKUP(K8,'Team Info'!J:N,5,FALSE)</f>
        <v>Paulwzimmer@gmail.com</v>
      </c>
      <c r="Q8" s="188" t="str">
        <f>VLOOKUP(M8,'Team Info'!J:L,3,FALSE)</f>
        <v>Brad Lynn</v>
      </c>
      <c r="R8" s="188">
        <f>VLOOKUP(M8,'Team Info'!J:M,4,FALSE)</f>
        <v>0</v>
      </c>
      <c r="S8" s="188" t="str">
        <f>VLOOKUP(M8,'Team Info'!J:N,5,FALSE)</f>
        <v>bslynn89@gmail.com</v>
      </c>
      <c r="T8" t="str">
        <f t="shared" si="1"/>
        <v>45584U-7 ER EmeraldsU-7 ER Celtics</v>
      </c>
    </row>
    <row r="9" spans="1:20" x14ac:dyDescent="0.3">
      <c r="A9" s="154" t="s">
        <v>1694</v>
      </c>
      <c r="B9" s="154" t="str">
        <f>VLOOKUP(A9,'Team Info'!E:J,6,FALSE)</f>
        <v>U-7 ER Celtics</v>
      </c>
      <c r="C9" s="154" t="str">
        <f>VLOOKUP(A9,'Team Info'!E:L,8,FALSE)</f>
        <v>Brad Lynn</v>
      </c>
      <c r="D9" s="154">
        <f>VLOOKUP(A9,'Team Info'!E:M,9,FALSE)</f>
        <v>0</v>
      </c>
      <c r="E9" s="154" t="str">
        <f>VLOOKUP(A9,'Team Info'!E:N,10,FALSE)</f>
        <v>bslynn89@gmail.com</v>
      </c>
      <c r="F9" s="180" t="str">
        <f t="shared" si="0"/>
        <v>Sat</v>
      </c>
      <c r="G9" s="180">
        <v>509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ER #7</v>
      </c>
      <c r="J9" s="183">
        <f>IF(ISBLANK((VLOOKUP(G9,'Master FINAL 2024 8-19-24'!A:I,9,FALSE)))=TRUE,"",VLOOKUP(G9,'Master FINAL 2024 8-19-24'!A:I,9,FALSE))</f>
        <v>0.41666666666666669</v>
      </c>
      <c r="K9" s="169" t="str">
        <f>VLOOKUP(G9,'Master FINAL 2024 8-19-24'!A:L,12,FALSE)</f>
        <v>U-7 HU Cobras</v>
      </c>
      <c r="L9" s="177" t="s">
        <v>849</v>
      </c>
      <c r="M9" s="177" t="str">
        <f>VLOOKUP(G9,'Master FINAL 2024 8-19-24'!A:O,15,FALSE)</f>
        <v>U-7 ER Celtics</v>
      </c>
      <c r="N9" s="154" t="str">
        <f>VLOOKUP(K9,'Team Info'!J:L,3,FALSE)</f>
        <v>Andrea Nelson</v>
      </c>
      <c r="O9" s="154" t="str">
        <f>VLOOKUP(K9,'Team Info'!J:M,4,FALSE)</f>
        <v>262-224-4524</v>
      </c>
      <c r="P9" s="154" t="str">
        <f>VLOOKUP(K9,'Team Info'!J:N,5,FALSE)</f>
        <v>andreagehring18@gmail.com</v>
      </c>
      <c r="Q9" s="188" t="str">
        <f>VLOOKUP(M9,'Team Info'!J:L,3,FALSE)</f>
        <v>Brad Lynn</v>
      </c>
      <c r="R9" s="188">
        <f>VLOOKUP(M9,'Team Info'!J:M,4,FALSE)</f>
        <v>0</v>
      </c>
      <c r="S9" s="188" t="str">
        <f>VLOOKUP(M9,'Team Info'!J:N,5,FALSE)</f>
        <v>bslynn89@gmail.com</v>
      </c>
      <c r="T9" t="str">
        <f t="shared" si="1"/>
        <v>45591U-7 HU CobrasU-7 ER Celtics</v>
      </c>
    </row>
    <row r="10" spans="1:20" x14ac:dyDescent="0.3">
      <c r="A10" s="154" t="s">
        <v>1695</v>
      </c>
      <c r="B10" s="154" t="str">
        <f>VLOOKUP(A10,'Team Info'!E:J,6,FALSE)</f>
        <v>U-7 ER Emeralds</v>
      </c>
      <c r="C10" s="154" t="str">
        <f>VLOOKUP(A10,'Team Info'!E:L,8,FALSE)</f>
        <v>Paul Zimmer</v>
      </c>
      <c r="D10" s="154" t="str">
        <f>VLOOKUP(A10,'Team Info'!E:M,9,FALSE)</f>
        <v>608-769-4856</v>
      </c>
      <c r="E10" s="154" t="str">
        <f>VLOOKUP(A10,'Team Info'!E:N,10,FALSE)</f>
        <v>Paulwzimmer@gmail.com</v>
      </c>
      <c r="F10" s="180" t="str">
        <f t="shared" si="0"/>
        <v>Sat</v>
      </c>
      <c r="G10" s="180">
        <v>461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KW 2</v>
      </c>
      <c r="J10" s="183">
        <f>IF(ISBLANK((VLOOKUP(G10,'Master FINAL 2024 8-19-24'!A:I,9,FALSE)))=TRUE,"",VLOOKUP(G10,'Master FINAL 2024 8-19-24'!A:I,9,FALSE))</f>
        <v>0.54166666666666663</v>
      </c>
      <c r="K10" s="169" t="str">
        <f>VLOOKUP(G10,'Master FINAL 2024 8-19-24'!A:L,12,FALSE)</f>
        <v>U-7 ER Emeralds</v>
      </c>
      <c r="L10" s="177" t="s">
        <v>849</v>
      </c>
      <c r="M10" s="177" t="str">
        <f>VLOOKUP(G10,'Master FINAL 2024 8-19-24'!A:O,15,FALSE)</f>
        <v>U-7 KW Blazers</v>
      </c>
      <c r="N10" s="154" t="str">
        <f>VLOOKUP(K10,'Team Info'!J:L,3,FALSE)</f>
        <v>Paul Zimmer</v>
      </c>
      <c r="O10" s="154" t="str">
        <f>VLOOKUP(K10,'Team Info'!J:M,4,FALSE)</f>
        <v>608-769-4856</v>
      </c>
      <c r="P10" s="154" t="str">
        <f>VLOOKUP(K10,'Team Info'!J:N,5,FALSE)</f>
        <v>Paulwzimmer@gmail.com</v>
      </c>
      <c r="Q10" s="188" t="str">
        <f>VLOOKUP(M10,'Team Info'!J:L,3,FALSE)</f>
        <v>Jamison Meister</v>
      </c>
      <c r="R10" s="188" t="str">
        <f>VLOOKUP(M10,'Team Info'!J:M,4,FALSE)</f>
        <v>262-388-5119</v>
      </c>
      <c r="S10" s="188" t="str">
        <f>VLOOKUP(M10,'Team Info'!J:N,5,FALSE)</f>
        <v>jamison.meister08@gmail.com</v>
      </c>
      <c r="T10" t="str">
        <f t="shared" si="1"/>
        <v>45542U-7 ER EmeraldsU-7 KW Blazers</v>
      </c>
    </row>
    <row r="11" spans="1:20" x14ac:dyDescent="0.3">
      <c r="A11" s="154" t="s">
        <v>1695</v>
      </c>
      <c r="B11" s="154" t="str">
        <f>VLOOKUP(A11,'Team Info'!E:J,6,FALSE)</f>
        <v>U-7 ER Emeralds</v>
      </c>
      <c r="C11" s="154" t="str">
        <f>VLOOKUP(A11,'Team Info'!E:L,8,FALSE)</f>
        <v>Paul Zimmer</v>
      </c>
      <c r="D11" s="154" t="str">
        <f>VLOOKUP(A11,'Team Info'!E:M,9,FALSE)</f>
        <v>608-769-4856</v>
      </c>
      <c r="E11" s="154" t="str">
        <f>VLOOKUP(A11,'Team Info'!E:N,10,FALSE)</f>
        <v>Paulwzimmer@gmail.com</v>
      </c>
      <c r="F11" s="180" t="str">
        <f>IF(WEEKDAY(H11)=7,"Sat",IF(WEEKDAY(H11)=6,"Fri",IF(WEEKDAY(H11)=5,"Thu",IF(WEEKDAY(H11)=4,"Wed",IF(WEEKDAY(H11)=3,"Tue",IF(WEEKDAY(H11)=2,"Mon",IF(WEEKDAY(H11)=1,"Sun")))))))</f>
        <v>Wed</v>
      </c>
      <c r="G11" s="180">
        <v>504</v>
      </c>
      <c r="H11" s="184">
        <f>VLOOKUP(G11,'Master FINAL 2024 8-19-24'!A:G,7,FALSE)</f>
        <v>45546</v>
      </c>
      <c r="I11" s="153" t="str">
        <f>IF(ISBLANK((VLOOKUP(G11,'Master FINAL 2024 8-19-24'!A:H,8,FALSE)))=TRUE,"",VLOOKUP(G11,'Master FINAL 2024 8-19-24'!A:H,8,FALSE))</f>
        <v>HT #3A</v>
      </c>
      <c r="J11" s="183">
        <f>IF(ISBLANK((VLOOKUP(G11,'Master FINAL 2024 8-19-24'!A:I,9,FALSE)))=TRUE,"",VLOOKUP(G11,'Master FINAL 2024 8-19-24'!A:I,9,FALSE))</f>
        <v>0.73958333333333337</v>
      </c>
      <c r="K11" s="169" t="str">
        <f>VLOOKUP(G11,'Master FINAL 2024 8-19-24'!A:L,12,FALSE)</f>
        <v>U-7 ER Emeralds</v>
      </c>
      <c r="L11" s="177" t="s">
        <v>849</v>
      </c>
      <c r="M11" s="177" t="str">
        <f>VLOOKUP(G11,'Master FINAL 2024 8-19-24'!A:O,15,FALSE)</f>
        <v>U-7 HT Honey Badgers</v>
      </c>
      <c r="N11" s="154" t="str">
        <f>VLOOKUP(K11,'Team Info'!J:L,3,FALSE)</f>
        <v>Paul Zimmer</v>
      </c>
      <c r="O11" s="154" t="str">
        <f>VLOOKUP(K11,'Team Info'!J:M,4,FALSE)</f>
        <v>608-769-4856</v>
      </c>
      <c r="P11" s="154" t="str">
        <f>VLOOKUP(K11,'Team Info'!J:N,5,FALSE)</f>
        <v>Paulwzimmer@gmail.com</v>
      </c>
      <c r="Q11" s="188" t="str">
        <f>VLOOKUP(M11,'Team Info'!J:L,3,FALSE)</f>
        <v>Alex Cernick</v>
      </c>
      <c r="R11" s="188" t="str">
        <f>VLOOKUP(M11,'Team Info'!J:M,4,FALSE)</f>
        <v>414-897-1100</v>
      </c>
      <c r="S11" s="188" t="str">
        <f>VLOOKUP(M11,'Team Info'!J:N,5,FALSE)</f>
        <v>alex.cernick@gmail.com</v>
      </c>
      <c r="T11" t="str">
        <f>H11&amp;K11&amp;M11</f>
        <v>45546U-7 ER EmeraldsU-7 HT Honey Badgers</v>
      </c>
    </row>
    <row r="12" spans="1:20" x14ac:dyDescent="0.3">
      <c r="A12" s="154" t="s">
        <v>1695</v>
      </c>
      <c r="B12" s="154" t="str">
        <f>VLOOKUP(A12,'Team Info'!E:J,6,FALSE)</f>
        <v>U-7 ER Emeralds</v>
      </c>
      <c r="C12" s="154" t="str">
        <f>VLOOKUP(A12,'Team Info'!E:L,8,FALSE)</f>
        <v>Paul Zimmer</v>
      </c>
      <c r="D12" s="154" t="str">
        <f>VLOOKUP(A12,'Team Info'!E:M,9,FALSE)</f>
        <v>608-769-4856</v>
      </c>
      <c r="E12" s="154" t="str">
        <f>VLOOKUP(A12,'Team Info'!E:N,10,FALSE)</f>
        <v>Paulwzimmer@gmail.com</v>
      </c>
      <c r="F12" s="180" t="str">
        <f t="shared" si="0"/>
        <v>Sat</v>
      </c>
      <c r="G12" s="180">
        <v>469</v>
      </c>
      <c r="H12" s="184">
        <f>VLOOKUP(G12,'Master FINAL 2024 8-19-24'!A:G,7,FALSE)</f>
        <v>45549</v>
      </c>
      <c r="I12" s="153" t="str">
        <f>IF(ISBLANK((VLOOKUP(G12,'Master FINAL 2024 8-19-24'!A:H,8,FALSE)))=TRUE,"",VLOOKUP(G12,'Master FINAL 2024 8-19-24'!A:H,8,FALSE))</f>
        <v>HT #3B</v>
      </c>
      <c r="J12" s="183">
        <f>IF(ISBLANK((VLOOKUP(G12,'Master FINAL 2024 8-19-24'!A:I,9,FALSE)))=TRUE,"",VLOOKUP(G12,'Master FINAL 2024 8-19-24'!A:I,9,FALSE))</f>
        <v>0.33333333333333331</v>
      </c>
      <c r="K12" s="169" t="str">
        <f>VLOOKUP(G12,'Master FINAL 2024 8-19-24'!A:L,12,FALSE)</f>
        <v>U-7 ER Emeralds</v>
      </c>
      <c r="L12" s="177" t="s">
        <v>849</v>
      </c>
      <c r="M12" s="177" t="str">
        <f>VLOOKUP(G12,'Master FINAL 2024 8-19-24'!A:O,15,FALSE)</f>
        <v>U-7 HT Spicey Meatball Boys</v>
      </c>
      <c r="N12" s="154" t="str">
        <f>VLOOKUP(K12,'Team Info'!J:L,3,FALSE)</f>
        <v>Paul Zimmer</v>
      </c>
      <c r="O12" s="154" t="str">
        <f>VLOOKUP(K12,'Team Info'!J:M,4,FALSE)</f>
        <v>608-769-4856</v>
      </c>
      <c r="P12" s="154" t="str">
        <f>VLOOKUP(K12,'Team Info'!J:N,5,FALSE)</f>
        <v>Paulwzimmer@gmail.com</v>
      </c>
      <c r="Q12" s="188" t="str">
        <f>VLOOKUP(M12,'Team Info'!J:L,3,FALSE)</f>
        <v>Mike Daly</v>
      </c>
      <c r="R12" s="188" t="str">
        <f>VLOOKUP(M12,'Team Info'!J:M,4,FALSE)</f>
        <v>414-350-1392</v>
      </c>
      <c r="S12" s="188" t="str">
        <f>VLOOKUP(M12,'Team Info'!J:N,5,FALSE)</f>
        <v>dooley644@gmail.com</v>
      </c>
      <c r="T12" t="str">
        <f t="shared" si="1"/>
        <v>45549U-7 ER EmeraldsU-7 HT Spicey Meatball Boys</v>
      </c>
    </row>
    <row r="13" spans="1:20" x14ac:dyDescent="0.3">
      <c r="A13" s="154" t="s">
        <v>1695</v>
      </c>
      <c r="B13" s="154" t="str">
        <f>VLOOKUP(A13,'Team Info'!E:J,6,FALSE)</f>
        <v>U-7 ER Emeralds</v>
      </c>
      <c r="C13" s="154" t="str">
        <f>VLOOKUP(A13,'Team Info'!E:L,8,FALSE)</f>
        <v>Paul Zimmer</v>
      </c>
      <c r="D13" s="154" t="str">
        <f>VLOOKUP(A13,'Team Info'!E:M,9,FALSE)</f>
        <v>608-769-4856</v>
      </c>
      <c r="E13" s="154" t="str">
        <f>VLOOKUP(A13,'Team Info'!E:N,10,FALSE)</f>
        <v>Paulwzimmer@gmail.com</v>
      </c>
      <c r="F13" s="180" t="str">
        <f t="shared" si="0"/>
        <v>Sat</v>
      </c>
      <c r="G13" s="180">
        <v>474</v>
      </c>
      <c r="H13" s="184">
        <f>VLOOKUP(G13,'Master FINAL 2024 8-19-24'!A:G,7,FALSE)</f>
        <v>45556</v>
      </c>
      <c r="I13" s="153" t="str">
        <f>IF(ISBLANK((VLOOKUP(G13,'Master FINAL 2024 8-19-24'!A:H,8,FALSE)))=TRUE,"",VLOOKUP(G13,'Master FINAL 2024 8-19-24'!A:H,8,FALSE))</f>
        <v>ER #5</v>
      </c>
      <c r="J13" s="183">
        <f>IF(ISBLANK((VLOOKUP(G13,'Master FINAL 2024 8-19-24'!A:I,9,FALSE)))=TRUE,"",VLOOKUP(G13,'Master FINAL 2024 8-19-24'!A:I,9,FALSE))</f>
        <v>0.375</v>
      </c>
      <c r="K13" s="169" t="str">
        <f>VLOOKUP(G13,'Master FINAL 2024 8-19-24'!A:L,12,FALSE)</f>
        <v>U-7 HU Cobras</v>
      </c>
      <c r="L13" s="177" t="s">
        <v>849</v>
      </c>
      <c r="M13" s="177" t="str">
        <f>VLOOKUP(G13,'Master FINAL 2024 8-19-24'!A:O,15,FALSE)</f>
        <v>U-7 ER Emeralds</v>
      </c>
      <c r="N13" s="154" t="str">
        <f>VLOOKUP(K13,'Team Info'!J:L,3,FALSE)</f>
        <v>Andrea Nelson</v>
      </c>
      <c r="O13" s="154" t="str">
        <f>VLOOKUP(K13,'Team Info'!J:M,4,FALSE)</f>
        <v>262-224-4524</v>
      </c>
      <c r="P13" s="154" t="str">
        <f>VLOOKUP(K13,'Team Info'!J:N,5,FALSE)</f>
        <v>andreagehring18@gmail.com</v>
      </c>
      <c r="Q13" s="188" t="str">
        <f>VLOOKUP(M13,'Team Info'!J:L,3,FALSE)</f>
        <v>Paul Zimmer</v>
      </c>
      <c r="R13" s="188" t="str">
        <f>VLOOKUP(M13,'Team Info'!J:M,4,FALSE)</f>
        <v>608-769-4856</v>
      </c>
      <c r="S13" s="188" t="str">
        <f>VLOOKUP(M13,'Team Info'!J:N,5,FALSE)</f>
        <v>Paulwzimmer@gmail.com</v>
      </c>
      <c r="T13" t="str">
        <f t="shared" si="1"/>
        <v>45556U-7 HU CobrasU-7 ER Emeralds</v>
      </c>
    </row>
    <row r="14" spans="1:20" x14ac:dyDescent="0.3">
      <c r="A14" s="154" t="s">
        <v>1695</v>
      </c>
      <c r="B14" s="154" t="str">
        <f>VLOOKUP(A14,'Team Info'!E:J,6,FALSE)</f>
        <v>U-7 ER Emeralds</v>
      </c>
      <c r="C14" s="154" t="str">
        <f>VLOOKUP(A14,'Team Info'!E:L,8,FALSE)</f>
        <v>Paul Zimmer</v>
      </c>
      <c r="D14" s="154" t="str">
        <f>VLOOKUP(A14,'Team Info'!E:M,9,FALSE)</f>
        <v>608-769-4856</v>
      </c>
      <c r="E14" s="154" t="str">
        <f>VLOOKUP(A14,'Team Info'!E:N,10,FALSE)</f>
        <v>Paulwzimmer@gmail.com</v>
      </c>
      <c r="F14" s="180" t="str">
        <f t="shared" si="0"/>
        <v>Sat</v>
      </c>
      <c r="G14" s="180">
        <v>487</v>
      </c>
      <c r="H14" s="184">
        <f>VLOOKUP(G14,'Master FINAL 2024 8-19-24'!A:G,7,FALSE)</f>
        <v>45570</v>
      </c>
      <c r="I14" s="153" t="str">
        <f>IF(ISBLANK((VLOOKUP(G14,'Master FINAL 2024 8-19-24'!A:H,8,FALSE)))=TRUE,"",VLOOKUP(G14,'Master FINAL 2024 8-19-24'!A:H,8,FALSE))</f>
        <v>ER #5</v>
      </c>
      <c r="J14" s="183">
        <f>IF(ISBLANK((VLOOKUP(G14,'Master FINAL 2024 8-19-24'!A:I,9,FALSE)))=TRUE,"",VLOOKUP(G14,'Master FINAL 2024 8-19-24'!A:I,9,FALSE))</f>
        <v>0.375</v>
      </c>
      <c r="K14" s="169" t="str">
        <f>VLOOKUP(G14,'Master FINAL 2024 8-19-24'!A:L,12,FALSE)</f>
        <v>U-7 HT Honey Badgers</v>
      </c>
      <c r="L14" s="177" t="s">
        <v>849</v>
      </c>
      <c r="M14" s="177" t="str">
        <f>VLOOKUP(G14,'Master FINAL 2024 8-19-24'!A:O,15,FALSE)</f>
        <v>U-7 ER Emeralds</v>
      </c>
      <c r="N14" s="154" t="str">
        <f>VLOOKUP(K14,'Team Info'!J:L,3,FALSE)</f>
        <v>Alex Cernick</v>
      </c>
      <c r="O14" s="154" t="str">
        <f>VLOOKUP(K14,'Team Info'!J:M,4,FALSE)</f>
        <v>414-897-1100</v>
      </c>
      <c r="P14" s="154" t="str">
        <f>VLOOKUP(K14,'Team Info'!J:N,5,FALSE)</f>
        <v>alex.cernick@gmail.com</v>
      </c>
      <c r="Q14" s="188" t="str">
        <f>VLOOKUP(M14,'Team Info'!J:L,3,FALSE)</f>
        <v>Paul Zimmer</v>
      </c>
      <c r="R14" s="188" t="str">
        <f>VLOOKUP(M14,'Team Info'!J:M,4,FALSE)</f>
        <v>608-769-4856</v>
      </c>
      <c r="S14" s="188" t="str">
        <f>VLOOKUP(M14,'Team Info'!J:N,5,FALSE)</f>
        <v>Paulwzimmer@gmail.com</v>
      </c>
      <c r="T14" t="str">
        <f t="shared" si="1"/>
        <v>45570U-7 HT Honey BadgersU-7 ER Emeralds</v>
      </c>
    </row>
    <row r="15" spans="1:20" x14ac:dyDescent="0.3">
      <c r="A15" s="154" t="s">
        <v>1695</v>
      </c>
      <c r="B15" s="154" t="str">
        <f>VLOOKUP(A15,'Team Info'!E:J,6,FALSE)</f>
        <v>U-7 ER Emeralds</v>
      </c>
      <c r="C15" s="154" t="str">
        <f>VLOOKUP(A15,'Team Info'!E:L,8,FALSE)</f>
        <v>Paul Zimmer</v>
      </c>
      <c r="D15" s="154" t="str">
        <f>VLOOKUP(A15,'Team Info'!E:M,9,FALSE)</f>
        <v>608-769-4856</v>
      </c>
      <c r="E15" s="154" t="str">
        <f>VLOOKUP(A15,'Team Info'!E:N,10,FALSE)</f>
        <v>Paulwzimmer@gmail.com</v>
      </c>
      <c r="F15" s="180" t="str">
        <f t="shared" si="0"/>
        <v>Sat</v>
      </c>
      <c r="G15" s="180">
        <v>494</v>
      </c>
      <c r="H15" s="184">
        <f>VLOOKUP(G15,'Master FINAL 2024 8-19-24'!A:G,7,FALSE)</f>
        <v>45577</v>
      </c>
      <c r="I15" s="153" t="str">
        <f>IF(ISBLANK((VLOOKUP(G15,'Master FINAL 2024 8-19-24'!A:H,8,FALSE)))=TRUE,"",VLOOKUP(G15,'Master FINAL 2024 8-19-24'!A:H,8,FALSE))</f>
        <v>ER #5</v>
      </c>
      <c r="J15" s="183">
        <f>IF(ISBLANK((VLOOKUP(G15,'Master FINAL 2024 8-19-24'!A:I,9,FALSE)))=TRUE,"",VLOOKUP(G15,'Master FINAL 2024 8-19-24'!A:I,9,FALSE))</f>
        <v>0.375</v>
      </c>
      <c r="K15" s="169" t="str">
        <f>VLOOKUP(G15,'Master FINAL 2024 8-19-24'!A:L,12,FALSE)</f>
        <v>U-7 JK Pumas</v>
      </c>
      <c r="L15" s="177" t="s">
        <v>849</v>
      </c>
      <c r="M15" s="177" t="str">
        <f>VLOOKUP(G15,'Master FINAL 2024 8-19-24'!A:O,15,FALSE)</f>
        <v>U-7 ER Emeralds</v>
      </c>
      <c r="N15" s="154" t="str">
        <f>VLOOKUP(K15,'Team Info'!J:L,3,FALSE)</f>
        <v>Daniel Karrels</v>
      </c>
      <c r="O15" s="154" t="str">
        <f>VLOOKUP(K15,'Team Info'!J:M,4,FALSE)</f>
        <v>262-305-6187</v>
      </c>
      <c r="P15" s="154" t="str">
        <f>VLOOKUP(K15,'Team Info'!J:N,5,FALSE)</f>
        <v>dskarrels@gmail.com</v>
      </c>
      <c r="Q15" s="188" t="str">
        <f>VLOOKUP(M15,'Team Info'!J:L,3,FALSE)</f>
        <v>Paul Zimmer</v>
      </c>
      <c r="R15" s="188" t="str">
        <f>VLOOKUP(M15,'Team Info'!J:M,4,FALSE)</f>
        <v>608-769-4856</v>
      </c>
      <c r="S15" s="188" t="str">
        <f>VLOOKUP(M15,'Team Info'!J:N,5,FALSE)</f>
        <v>Paulwzimmer@gmail.com</v>
      </c>
      <c r="T15" t="str">
        <f t="shared" si="1"/>
        <v>45577U-7 JK PumasU-7 ER Emeralds</v>
      </c>
    </row>
    <row r="16" spans="1:20" x14ac:dyDescent="0.3">
      <c r="A16" s="154" t="s">
        <v>1695</v>
      </c>
      <c r="B16" s="154" t="str">
        <f>VLOOKUP(A16,'Team Info'!E:J,6,FALSE)</f>
        <v>U-7 ER Emeralds</v>
      </c>
      <c r="C16" s="154" t="str">
        <f>VLOOKUP(A16,'Team Info'!E:L,8,FALSE)</f>
        <v>Paul Zimmer</v>
      </c>
      <c r="D16" s="154" t="str">
        <f>VLOOKUP(A16,'Team Info'!E:M,9,FALSE)</f>
        <v>608-769-4856</v>
      </c>
      <c r="E16" s="154" t="str">
        <f>VLOOKUP(A16,'Team Info'!E:N,10,FALSE)</f>
        <v>Paulwzimmer@gmail.com</v>
      </c>
      <c r="F16" s="180" t="str">
        <f t="shared" si="0"/>
        <v>Sat</v>
      </c>
      <c r="G16" s="180">
        <v>499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ER #7</v>
      </c>
      <c r="J16" s="183">
        <f>IF(ISBLANK((VLOOKUP(G16,'Master FINAL 2024 8-19-24'!A:I,9,FALSE)))=TRUE,"",VLOOKUP(G16,'Master FINAL 2024 8-19-24'!A:I,9,FALSE))</f>
        <v>0.5</v>
      </c>
      <c r="K16" s="169" t="str">
        <f>VLOOKUP(G16,'Master FINAL 2024 8-19-24'!A:L,12,FALSE)</f>
        <v>U-7 ER Emeralds</v>
      </c>
      <c r="L16" s="177" t="s">
        <v>849</v>
      </c>
      <c r="M16" s="177" t="str">
        <f>VLOOKUP(G16,'Master FINAL 2024 8-19-24'!A:O,15,FALSE)</f>
        <v>U-7 ER Celtics</v>
      </c>
      <c r="N16" s="154" t="str">
        <f>VLOOKUP(K16,'Team Info'!J:L,3,FALSE)</f>
        <v>Paul Zimmer</v>
      </c>
      <c r="O16" s="154" t="str">
        <f>VLOOKUP(K16,'Team Info'!J:M,4,FALSE)</f>
        <v>608-769-4856</v>
      </c>
      <c r="P16" s="154" t="str">
        <f>VLOOKUP(K16,'Team Info'!J:N,5,FALSE)</f>
        <v>Paulwzimmer@gmail.com</v>
      </c>
      <c r="Q16" s="188" t="str">
        <f>VLOOKUP(M16,'Team Info'!J:L,3,FALSE)</f>
        <v>Brad Lynn</v>
      </c>
      <c r="R16" s="188">
        <f>VLOOKUP(M16,'Team Info'!J:M,4,FALSE)</f>
        <v>0</v>
      </c>
      <c r="S16" s="188" t="str">
        <f>VLOOKUP(M16,'Team Info'!J:N,5,FALSE)</f>
        <v>bslynn89@gmail.com</v>
      </c>
      <c r="T16" t="str">
        <f t="shared" si="1"/>
        <v>45584U-7 ER EmeraldsU-7 ER Celtics</v>
      </c>
    </row>
    <row r="17" spans="1:20" x14ac:dyDescent="0.3">
      <c r="A17" s="154" t="s">
        <v>1695</v>
      </c>
      <c r="B17" s="154" t="str">
        <f>VLOOKUP(A17,'Team Info'!E:J,6,FALSE)</f>
        <v>U-7 ER Emeralds</v>
      </c>
      <c r="C17" s="154" t="str">
        <f>VLOOKUP(A17,'Team Info'!E:L,8,FALSE)</f>
        <v>Paul Zimmer</v>
      </c>
      <c r="D17" s="154" t="str">
        <f>VLOOKUP(A17,'Team Info'!E:M,9,FALSE)</f>
        <v>608-769-4856</v>
      </c>
      <c r="E17" s="154" t="str">
        <f>VLOOKUP(A17,'Team Info'!E:N,10,FALSE)</f>
        <v>Paulwzimmer@gmail.com</v>
      </c>
      <c r="F17" s="180" t="str">
        <f t="shared" si="0"/>
        <v>Sat</v>
      </c>
      <c r="G17" s="180">
        <v>512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ER #5</v>
      </c>
      <c r="J17" s="183">
        <f>IF(ISBLANK((VLOOKUP(G17,'Master FINAL 2024 8-19-24'!A:I,9,FALSE)))=TRUE,"",VLOOKUP(G17,'Master FINAL 2024 8-19-24'!A:I,9,FALSE))</f>
        <v>0.375</v>
      </c>
      <c r="K17" s="169" t="str">
        <f>VLOOKUP(G17,'Master FINAL 2024 8-19-24'!A:L,12,FALSE)</f>
        <v>U-7 RF Lightning U7</v>
      </c>
      <c r="L17" s="177" t="s">
        <v>849</v>
      </c>
      <c r="M17" s="177" t="str">
        <f>VLOOKUP(G17,'Master FINAL 2024 8-19-24'!A:O,15,FALSE)</f>
        <v>U-7 ER Emeralds</v>
      </c>
      <c r="N17" s="154" t="str">
        <f>VLOOKUP(K17,'Team Info'!J:L,3,FALSE)</f>
        <v>Eathan Berdyck</v>
      </c>
      <c r="O17" s="154" t="str">
        <f>VLOOKUP(K17,'Team Info'!J:M,4,FALSE)</f>
        <v>414-737-6678</v>
      </c>
      <c r="P17" s="154" t="str">
        <f>VLOOKUP(K17,'Team Info'!J:N,5,FALSE)</f>
        <v>eberdyck@yahoo.com</v>
      </c>
      <c r="Q17" s="188" t="str">
        <f>VLOOKUP(M17,'Team Info'!J:L,3,FALSE)</f>
        <v>Paul Zimmer</v>
      </c>
      <c r="R17" s="188" t="str">
        <f>VLOOKUP(M17,'Team Info'!J:M,4,FALSE)</f>
        <v>608-769-4856</v>
      </c>
      <c r="S17" s="188" t="str">
        <f>VLOOKUP(M17,'Team Info'!J:N,5,FALSE)</f>
        <v>Paulwzimmer@gmail.com</v>
      </c>
      <c r="T17" t="str">
        <f t="shared" si="1"/>
        <v>45591U-7 RF Lightning U7U-7 ER Emeralds</v>
      </c>
    </row>
    <row r="18" spans="1:20" x14ac:dyDescent="0.3">
      <c r="A18" s="154" t="s">
        <v>1696</v>
      </c>
      <c r="B18" s="154" t="str">
        <f>VLOOKUP(A18,'Team Info'!E:J,6,FALSE)</f>
        <v>U-7 ER Leprechauns</v>
      </c>
      <c r="C18" s="154" t="str">
        <f>VLOOKUP(A18,'Team Info'!E:L,8,FALSE)</f>
        <v>Megan Gelpi</v>
      </c>
      <c r="D18" s="154" t="str">
        <f>VLOOKUP(A18,'Team Info'!E:M,9,FALSE)</f>
        <v>262-353-1851</v>
      </c>
      <c r="E18" s="154" t="str">
        <f>VLOOKUP(A18,'Team Info'!E:N,10,FALSE)</f>
        <v>meghandanaher6@gmail.com</v>
      </c>
      <c r="F18" s="180" t="str">
        <f t="shared" si="0"/>
        <v>Sat</v>
      </c>
      <c r="G18" s="180">
        <v>513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HT #3A</v>
      </c>
      <c r="J18" s="183">
        <f>IF(ISBLANK((VLOOKUP(G18,'Master FINAL 2024 8-19-24'!A:I,9,FALSE)))=TRUE,"",VLOOKUP(G18,'Master FINAL 2024 8-19-24'!A:I,9,FALSE))</f>
        <v>0.54166666666666663</v>
      </c>
      <c r="K18" s="169" t="str">
        <f>VLOOKUP(G18,'Master FINAL 2024 8-19-24'!A:L,12,FALSE)</f>
        <v>U-7 ER Leprechauns</v>
      </c>
      <c r="L18" s="177" t="s">
        <v>849</v>
      </c>
      <c r="M18" s="177" t="str">
        <f>VLOOKUP(G18,'Master FINAL 2024 8-19-24'!A:O,15,FALSE)</f>
        <v>U-7 HT Power Rangers</v>
      </c>
      <c r="N18" s="154" t="str">
        <f>VLOOKUP(K18,'Team Info'!J:L,3,FALSE)</f>
        <v>Megan Gelpi</v>
      </c>
      <c r="O18" s="154" t="str">
        <f>VLOOKUP(K18,'Team Info'!J:M,4,FALSE)</f>
        <v>262-353-1851</v>
      </c>
      <c r="P18" s="154" t="str">
        <f>VLOOKUP(K18,'Team Info'!J:N,5,FALSE)</f>
        <v>meghandanaher6@gmail.com</v>
      </c>
      <c r="Q18" s="188" t="str">
        <f>VLOOKUP(M18,'Team Info'!J:L,3,FALSE)</f>
        <v>Patrick Ndon</v>
      </c>
      <c r="R18" s="188" t="str">
        <f>VLOOKUP(M18,'Team Info'!J:M,4,FALSE)</f>
        <v>779-702-2151</v>
      </c>
      <c r="S18" s="188" t="str">
        <f>VLOOKUP(M18,'Team Info'!J:N,5,FALSE)</f>
        <v>patrickndon063@gmail.com</v>
      </c>
      <c r="T18" t="str">
        <f t="shared" si="1"/>
        <v>45542U-7 ER LeprechaunsU-7 HT Power Rangers</v>
      </c>
    </row>
    <row r="19" spans="1:20" x14ac:dyDescent="0.3">
      <c r="A19" s="154" t="s">
        <v>1696</v>
      </c>
      <c r="B19" s="154" t="str">
        <f>VLOOKUP(A19,'Team Info'!E:J,6,FALSE)</f>
        <v>U-7 ER Leprechauns</v>
      </c>
      <c r="C19" s="154" t="str">
        <f>VLOOKUP(A19,'Team Info'!E:L,8,FALSE)</f>
        <v>Megan Gelpi</v>
      </c>
      <c r="D19" s="154" t="str">
        <f>VLOOKUP(A19,'Team Info'!E:M,9,FALSE)</f>
        <v>262-353-1851</v>
      </c>
      <c r="E19" s="154" t="str">
        <f>VLOOKUP(A19,'Team Info'!E:N,10,FALSE)</f>
        <v>meghandanaher6@gmail.com</v>
      </c>
      <c r="F19" s="180" t="str">
        <f t="shared" si="0"/>
        <v>Sat</v>
      </c>
      <c r="G19" s="180">
        <v>526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RF 1</v>
      </c>
      <c r="J19" s="183">
        <f>IF(ISBLANK((VLOOKUP(G19,'Master FINAL 2024 8-19-24'!A:I,9,FALSE)))=TRUE,"",VLOOKUP(G19,'Master FINAL 2024 8-19-24'!A:I,9,FALSE))</f>
        <v>0.4375</v>
      </c>
      <c r="K19" s="169" t="str">
        <f>VLOOKUP(G19,'Master FINAL 2024 8-19-24'!A:L,12,FALSE)</f>
        <v>U-7 ER Leprechauns</v>
      </c>
      <c r="L19" s="177" t="s">
        <v>849</v>
      </c>
      <c r="M19" s="177" t="str">
        <f>VLOOKUP(G19,'Master FINAL 2024 8-19-24'!A:O,15,FALSE)</f>
        <v>U-7 RF Power</v>
      </c>
      <c r="N19" s="154" t="str">
        <f>VLOOKUP(K19,'Team Info'!J:L,3,FALSE)</f>
        <v>Megan Gelpi</v>
      </c>
      <c r="O19" s="154" t="str">
        <f>VLOOKUP(K19,'Team Info'!J:M,4,FALSE)</f>
        <v>262-353-1851</v>
      </c>
      <c r="P19" s="154" t="str">
        <f>VLOOKUP(K19,'Team Info'!J:N,5,FALSE)</f>
        <v>meghandanaher6@gmail.com</v>
      </c>
      <c r="Q19" s="188" t="str">
        <f>VLOOKUP(M19,'Team Info'!J:L,3,FALSE)</f>
        <v>Sarah Roskopf</v>
      </c>
      <c r="R19" s="188" t="str">
        <f>VLOOKUP(M19,'Team Info'!J:M,4,FALSE)</f>
        <v>262-812-7388</v>
      </c>
      <c r="S19" s="188" t="str">
        <f>VLOOKUP(M19,'Team Info'!J:N,5,FALSE)</f>
        <v>ssanders288@gmail.com</v>
      </c>
      <c r="T19" t="str">
        <f t="shared" si="1"/>
        <v>45549U-7 ER LeprechaunsU-7 RF Power</v>
      </c>
    </row>
    <row r="20" spans="1:20" x14ac:dyDescent="0.3">
      <c r="A20" s="154" t="s">
        <v>1696</v>
      </c>
      <c r="B20" s="154" t="str">
        <f>VLOOKUP(A20,'Team Info'!E:J,6,FALSE)</f>
        <v>U-7 ER Leprechauns</v>
      </c>
      <c r="C20" s="154" t="str">
        <f>VLOOKUP(A20,'Team Info'!E:L,8,FALSE)</f>
        <v>Megan Gelpi</v>
      </c>
      <c r="D20" s="154" t="str">
        <f>VLOOKUP(A20,'Team Info'!E:M,9,FALSE)</f>
        <v>262-353-1851</v>
      </c>
      <c r="E20" s="154" t="str">
        <f>VLOOKUP(A20,'Team Info'!E:N,10,FALSE)</f>
        <v>meghandanaher6@gmail.com</v>
      </c>
      <c r="F20" s="180" t="str">
        <f t="shared" si="0"/>
        <v>Sat</v>
      </c>
      <c r="G20" s="180">
        <v>527</v>
      </c>
      <c r="H20" s="184">
        <f>VLOOKUP(G20,'Master FINAL 2024 8-19-24'!A:G,7,FALSE)</f>
        <v>45556</v>
      </c>
      <c r="I20" s="153" t="str">
        <f>IF(ISBLANK((VLOOKUP(G20,'Master FINAL 2024 8-19-24'!A:H,8,FALSE)))=TRUE,"",VLOOKUP(G20,'Master FINAL 2024 8-19-24'!A:H,8,FALSE))</f>
        <v>HT #3A</v>
      </c>
      <c r="J20" s="183">
        <f>IF(ISBLANK((VLOOKUP(G20,'Master FINAL 2024 8-19-24'!A:I,9,FALSE)))=TRUE,"",VLOOKUP(G20,'Master FINAL 2024 8-19-24'!A:I,9,FALSE))</f>
        <v>0.41666666666666669</v>
      </c>
      <c r="K20" s="169" t="str">
        <f>VLOOKUP(G20,'Master FINAL 2024 8-19-24'!A:L,12,FALSE)</f>
        <v>U-7 ER Leprechauns</v>
      </c>
      <c r="L20" s="177" t="s">
        <v>849</v>
      </c>
      <c r="M20" s="177" t="str">
        <f>VLOOKUP(G20,'Master FINAL 2024 8-19-24'!A:O,15,FALSE)</f>
        <v>U-7 HT Wolves</v>
      </c>
      <c r="N20" s="154" t="str">
        <f>VLOOKUP(K20,'Team Info'!J:L,3,FALSE)</f>
        <v>Megan Gelpi</v>
      </c>
      <c r="O20" s="154" t="str">
        <f>VLOOKUP(K20,'Team Info'!J:M,4,FALSE)</f>
        <v>262-353-1851</v>
      </c>
      <c r="P20" s="154" t="str">
        <f>VLOOKUP(K20,'Team Info'!J:N,5,FALSE)</f>
        <v>meghandanaher6@gmail.com</v>
      </c>
      <c r="Q20" s="188" t="str">
        <f>VLOOKUP(M20,'Team Info'!J:L,3,FALSE)</f>
        <v>Chris Theisen</v>
      </c>
      <c r="R20" s="188" t="str">
        <f>VLOOKUP(M20,'Team Info'!J:M,4,FALSE)</f>
        <v>608-575-6414</v>
      </c>
      <c r="S20" s="188" t="str">
        <f>VLOOKUP(M20,'Team Info'!J:N,5,FALSE)</f>
        <v>ctheisen321@gmail.com</v>
      </c>
      <c r="T20" t="str">
        <f t="shared" si="1"/>
        <v>45556U-7 ER LeprechaunsU-7 HT Wolves</v>
      </c>
    </row>
    <row r="21" spans="1:20" x14ac:dyDescent="0.3">
      <c r="A21" s="154" t="s">
        <v>1696</v>
      </c>
      <c r="B21" s="154" t="str">
        <f>VLOOKUP(A21,'Team Info'!E:J,6,FALSE)</f>
        <v>U-7 ER Leprechauns</v>
      </c>
      <c r="C21" s="154" t="str">
        <f>VLOOKUP(A21,'Team Info'!E:L,8,FALSE)</f>
        <v>Megan Gelpi</v>
      </c>
      <c r="D21" s="154" t="str">
        <f>VLOOKUP(A21,'Team Info'!E:M,9,FALSE)</f>
        <v>262-353-1851</v>
      </c>
      <c r="E21" s="154" t="str">
        <f>VLOOKUP(A21,'Team Info'!E:N,10,FALSE)</f>
        <v>meghandanaher6@gmail.com</v>
      </c>
      <c r="F21" s="180" t="str">
        <f t="shared" si="0"/>
        <v>Sat</v>
      </c>
      <c r="G21" s="180">
        <v>539</v>
      </c>
      <c r="H21" s="184">
        <f>VLOOKUP(G21,'Master FINAL 2024 8-19-24'!A:G,7,FALSE)</f>
        <v>45563</v>
      </c>
      <c r="I21" s="153" t="str">
        <f>IF(ISBLANK((VLOOKUP(G21,'Master FINAL 2024 8-19-24'!A:H,8,FALSE)))=TRUE,"",VLOOKUP(G21,'Master FINAL 2024 8-19-24'!A:H,8,FALSE))</f>
        <v>ER #6</v>
      </c>
      <c r="J21" s="183">
        <f>IF(ISBLANK((VLOOKUP(G21,'Master FINAL 2024 8-19-24'!A:I,9,FALSE)))=TRUE,"",VLOOKUP(G21,'Master FINAL 2024 8-19-24'!A:I,9,FALSE))</f>
        <v>0.41666666666666669</v>
      </c>
      <c r="K21" s="169" t="str">
        <f>VLOOKUP(G21,'Master FINAL 2024 8-19-24'!A:L,12,FALSE)</f>
        <v>U-7 KW Starbursts</v>
      </c>
      <c r="L21" s="177" t="s">
        <v>849</v>
      </c>
      <c r="M21" s="177" t="str">
        <f>VLOOKUP(G21,'Master FINAL 2024 8-19-24'!A:O,15,FALSE)</f>
        <v>U-7 ER Leprechauns</v>
      </c>
      <c r="N21" s="154" t="str">
        <f>VLOOKUP(K21,'Team Info'!J:L,3,FALSE)</f>
        <v>Jenell Enright</v>
      </c>
      <c r="O21" s="154" t="str">
        <f>VLOOKUP(K21,'Team Info'!J:M,4,FALSE)</f>
        <v>608-669-3190</v>
      </c>
      <c r="P21" s="154" t="str">
        <f>VLOOKUP(K21,'Team Info'!J:N,5,FALSE)</f>
        <v>jenellenright@yahoo.com </v>
      </c>
      <c r="Q21" s="188" t="str">
        <f>VLOOKUP(M21,'Team Info'!J:L,3,FALSE)</f>
        <v>Megan Gelpi</v>
      </c>
      <c r="R21" s="188" t="str">
        <f>VLOOKUP(M21,'Team Info'!J:M,4,FALSE)</f>
        <v>262-353-1851</v>
      </c>
      <c r="S21" s="188" t="str">
        <f>VLOOKUP(M21,'Team Info'!J:N,5,FALSE)</f>
        <v>meghandanaher6@gmail.com</v>
      </c>
      <c r="T21" t="str">
        <f t="shared" si="1"/>
        <v>45563U-7 KW StarburstsU-7 ER Leprechauns</v>
      </c>
    </row>
    <row r="22" spans="1:20" x14ac:dyDescent="0.3">
      <c r="A22" s="154" t="s">
        <v>1696</v>
      </c>
      <c r="B22" s="154" t="str">
        <f>VLOOKUP(A22,'Team Info'!E:J,6,FALSE)</f>
        <v>U-7 ER Leprechauns</v>
      </c>
      <c r="C22" s="154" t="str">
        <f>VLOOKUP(A22,'Team Info'!E:L,8,FALSE)</f>
        <v>Megan Gelpi</v>
      </c>
      <c r="D22" s="154" t="str">
        <f>VLOOKUP(A22,'Team Info'!E:M,9,FALSE)</f>
        <v>262-353-1851</v>
      </c>
      <c r="E22" s="154" t="str">
        <f>VLOOKUP(A22,'Team Info'!E:N,10,FALSE)</f>
        <v>meghandanaher6@gmail.com</v>
      </c>
      <c r="F22" s="180" t="str">
        <f t="shared" si="0"/>
        <v>Sat</v>
      </c>
      <c r="G22" s="180">
        <v>546</v>
      </c>
      <c r="H22" s="184">
        <f>VLOOKUP(G22,'Master FINAL 2024 8-19-24'!A:G,7,FALSE)</f>
        <v>45570</v>
      </c>
      <c r="I22" s="153" t="str">
        <f>IF(ISBLANK((VLOOKUP(G22,'Master FINAL 2024 8-19-24'!A:H,8,FALSE)))=TRUE,"",VLOOKUP(G22,'Master FINAL 2024 8-19-24'!A:H,8,FALSE))</f>
        <v>ER #6</v>
      </c>
      <c r="J22" s="183">
        <f>IF(ISBLANK((VLOOKUP(G22,'Master FINAL 2024 8-19-24'!A:I,9,FALSE)))=TRUE,"",VLOOKUP(G22,'Master FINAL 2024 8-19-24'!A:I,9,FALSE))</f>
        <v>0.41666666666666669</v>
      </c>
      <c r="K22" s="169" t="str">
        <f>VLOOKUP(G22,'Master FINAL 2024 8-19-24'!A:L,12,FALSE)</f>
        <v>U-7 HU Hurricanes</v>
      </c>
      <c r="L22" s="177" t="s">
        <v>849</v>
      </c>
      <c r="M22" s="177" t="str">
        <f>VLOOKUP(G22,'Master FINAL 2024 8-19-24'!A:O,15,FALSE)</f>
        <v>U-7 ER Leprechauns</v>
      </c>
      <c r="N22" s="154" t="str">
        <f>VLOOKUP(K22,'Team Info'!J:L,3,FALSE)</f>
        <v>Steph Maas</v>
      </c>
      <c r="O22" s="154" t="str">
        <f>VLOOKUP(K22,'Team Info'!J:M,4,FALSE)</f>
        <v>920-915-3370</v>
      </c>
      <c r="P22" s="154" t="str">
        <f>VLOOKUP(K22,'Team Info'!J:N,5,FALSE)</f>
        <v>slmaas1220@gmail.com</v>
      </c>
      <c r="Q22" s="188" t="str">
        <f>VLOOKUP(M22,'Team Info'!J:L,3,FALSE)</f>
        <v>Megan Gelpi</v>
      </c>
      <c r="R22" s="188" t="str">
        <f>VLOOKUP(M22,'Team Info'!J:M,4,FALSE)</f>
        <v>262-353-1851</v>
      </c>
      <c r="S22" s="188" t="str">
        <f>VLOOKUP(M22,'Team Info'!J:N,5,FALSE)</f>
        <v>meghandanaher6@gmail.com</v>
      </c>
      <c r="T22" t="str">
        <f t="shared" si="1"/>
        <v>45570U-7 HU HurricanesU-7 ER Leprechauns</v>
      </c>
    </row>
    <row r="23" spans="1:20" x14ac:dyDescent="0.3">
      <c r="A23" s="154" t="s">
        <v>1696</v>
      </c>
      <c r="B23" s="154" t="str">
        <f>VLOOKUP(A23,'Team Info'!E:J,6,FALSE)</f>
        <v>U-7 ER Leprechauns</v>
      </c>
      <c r="C23" s="154" t="str">
        <f>VLOOKUP(A23,'Team Info'!E:L,8,FALSE)</f>
        <v>Megan Gelpi</v>
      </c>
      <c r="D23" s="154" t="str">
        <f>VLOOKUP(A23,'Team Info'!E:M,9,FALSE)</f>
        <v>262-353-1851</v>
      </c>
      <c r="E23" s="154" t="str">
        <f>VLOOKUP(A23,'Team Info'!E:N,10,FALSE)</f>
        <v>meghandanaher6@gmail.com</v>
      </c>
      <c r="F23" s="180" t="str">
        <f t="shared" ref="F23:F29" si="2">IF(WEEKDAY(H23)=7,"Sat",IF(WEEKDAY(H23)=6,"Fri",IF(WEEKDAY(H23)=5,"Thu",IF(WEEKDAY(H23)=4,"Wed",IF(WEEKDAY(H23)=3,"Tue",IF(WEEKDAY(H23)=2,"Mon",IF(WEEKDAY(H23)=1,"Sun")))))))</f>
        <v>Sat</v>
      </c>
      <c r="G23" s="180">
        <v>548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ER #6</v>
      </c>
      <c r="J23" s="183">
        <f>IF(ISBLANK((VLOOKUP(G23,'Master FINAL 2024 8-19-24'!A:I,9,FALSE)))=TRUE,"",VLOOKUP(G23,'Master FINAL 2024 8-19-24'!A:I,9,FALSE))</f>
        <v>0.41666666666666669</v>
      </c>
      <c r="K23" s="169" t="str">
        <f>VLOOKUP(G23,'Master FINAL 2024 8-19-24'!A:L,12,FALSE)</f>
        <v>U-7 JK Tigers</v>
      </c>
      <c r="L23" s="177" t="s">
        <v>849</v>
      </c>
      <c r="M23" s="177" t="str">
        <f>VLOOKUP(G23,'Master FINAL 2024 8-19-24'!A:O,15,FALSE)</f>
        <v>U-7 ER Leprechauns</v>
      </c>
      <c r="N23" s="154" t="str">
        <f>VLOOKUP(K23,'Team Info'!J:L,3,FALSE)</f>
        <v>Stacy McAnally</v>
      </c>
      <c r="O23" s="154" t="str">
        <f>VLOOKUP(K23,'Team Info'!J:M,4,FALSE)</f>
        <v>262-336-1677</v>
      </c>
      <c r="P23" s="154" t="str">
        <f>VLOOKUP(K23,'Team Info'!J:N,5,FALSE)</f>
        <v>mcanallyessmann@gmail.com</v>
      </c>
      <c r="Q23" s="188" t="str">
        <f>VLOOKUP(M23,'Team Info'!J:L,3,FALSE)</f>
        <v>Megan Gelpi</v>
      </c>
      <c r="R23" s="188" t="str">
        <f>VLOOKUP(M23,'Team Info'!J:M,4,FALSE)</f>
        <v>262-353-1851</v>
      </c>
      <c r="S23" s="188" t="str">
        <f>VLOOKUP(M23,'Team Info'!J:N,5,FALSE)</f>
        <v>meghandanaher6@gmail.com</v>
      </c>
      <c r="T23" t="str">
        <f t="shared" ref="T23:T29" si="3">H23&amp;K23&amp;M23</f>
        <v>45577U-7 JK TigersU-7 ER Leprechauns</v>
      </c>
    </row>
    <row r="24" spans="1:20" x14ac:dyDescent="0.3">
      <c r="A24" s="154" t="s">
        <v>1696</v>
      </c>
      <c r="B24" s="154" t="str">
        <f>VLOOKUP(A24,'Team Info'!E:J,6,FALSE)</f>
        <v>U-7 ER Leprechauns</v>
      </c>
      <c r="C24" s="154" t="str">
        <f>VLOOKUP(A24,'Team Info'!E:L,8,FALSE)</f>
        <v>Megan Gelpi</v>
      </c>
      <c r="D24" s="154" t="str">
        <f>VLOOKUP(A24,'Team Info'!E:M,9,FALSE)</f>
        <v>262-353-1851</v>
      </c>
      <c r="E24" s="154" t="str">
        <f>VLOOKUP(A24,'Team Info'!E:N,10,FALSE)</f>
        <v>meghandanaher6@gmail.com</v>
      </c>
      <c r="F24" s="180" t="str">
        <f t="shared" si="2"/>
        <v>Sat</v>
      </c>
      <c r="G24" s="180">
        <v>555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HT #3B</v>
      </c>
      <c r="J24" s="183">
        <f>IF(ISBLANK((VLOOKUP(G24,'Master FINAL 2024 8-19-24'!A:I,9,FALSE)))=TRUE,"",VLOOKUP(G24,'Master FINAL 2024 8-19-24'!A:I,9,FALSE))</f>
        <v>0.41666666666666669</v>
      </c>
      <c r="K24" s="169" t="str">
        <f>VLOOKUP(G24,'Master FINAL 2024 8-19-24'!A:L,12,FALSE)</f>
        <v>U-7 ER Leprechauns</v>
      </c>
      <c r="L24" s="177" t="s">
        <v>849</v>
      </c>
      <c r="M24" s="177" t="str">
        <f>VLOOKUP(G24,'Master FINAL 2024 8-19-24'!A:O,15,FALSE)</f>
        <v>U-7 HT Panthers</v>
      </c>
      <c r="N24" s="154" t="str">
        <f>VLOOKUP(K24,'Team Info'!J:L,3,FALSE)</f>
        <v>Megan Gelpi</v>
      </c>
      <c r="O24" s="154" t="str">
        <f>VLOOKUP(K24,'Team Info'!J:M,4,FALSE)</f>
        <v>262-353-1851</v>
      </c>
      <c r="P24" s="154" t="str">
        <f>VLOOKUP(K24,'Team Info'!J:N,5,FALSE)</f>
        <v>meghandanaher6@gmail.com</v>
      </c>
      <c r="Q24" s="188" t="str">
        <f>VLOOKUP(M24,'Team Info'!J:L,3,FALSE)</f>
        <v>Jamison Kaul</v>
      </c>
      <c r="R24" s="188" t="str">
        <f>VLOOKUP(M24,'Team Info'!J:M,4,FALSE)</f>
        <v>920-279-9399</v>
      </c>
      <c r="S24" s="188" t="str">
        <f>VLOOKUP(M24,'Team Info'!J:N,5,FALSE)</f>
        <v>Jamison.Kaul@FairwayMC.com</v>
      </c>
      <c r="T24" t="str">
        <f t="shared" si="3"/>
        <v>45584U-7 ER LeprechaunsU-7 HT Panthers</v>
      </c>
    </row>
    <row r="25" spans="1:20" x14ac:dyDescent="0.3">
      <c r="A25" s="154" t="s">
        <v>1696</v>
      </c>
      <c r="B25" s="154" t="str">
        <f>VLOOKUP(A25,'Team Info'!E:J,6,FALSE)</f>
        <v>U-7 ER Leprechauns</v>
      </c>
      <c r="C25" s="154" t="str">
        <f>VLOOKUP(A25,'Team Info'!E:L,8,FALSE)</f>
        <v>Megan Gelpi</v>
      </c>
      <c r="D25" s="154" t="str">
        <f>VLOOKUP(A25,'Team Info'!E:M,9,FALSE)</f>
        <v>262-353-1851</v>
      </c>
      <c r="E25" s="154" t="str">
        <f>VLOOKUP(A25,'Team Info'!E:N,10,FALSE)</f>
        <v>meghandanaher6@gmail.com</v>
      </c>
      <c r="F25" s="180" t="str">
        <f t="shared" si="2"/>
        <v>Sat</v>
      </c>
      <c r="G25" s="180">
        <v>562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ER #6</v>
      </c>
      <c r="J25" s="183">
        <f>IF(ISBLANK((VLOOKUP(G25,'Master FINAL 2024 8-19-24'!A:I,9,FALSE)))=TRUE,"",VLOOKUP(G25,'Master FINAL 2024 8-19-24'!A:I,9,FALSE))</f>
        <v>0.375</v>
      </c>
      <c r="K25" s="169" t="str">
        <f>VLOOKUP(G25,'Master FINAL 2024 8-19-24'!A:L,12,FALSE)</f>
        <v>U-7 HT Power Rangers</v>
      </c>
      <c r="L25" s="177" t="s">
        <v>849</v>
      </c>
      <c r="M25" s="177" t="str">
        <f>VLOOKUP(G25,'Master FINAL 2024 8-19-24'!A:O,15,FALSE)</f>
        <v>U-7 ER Leprechauns</v>
      </c>
      <c r="N25" s="154" t="str">
        <f>VLOOKUP(K25,'Team Info'!J:L,3,FALSE)</f>
        <v>Patrick Ndon</v>
      </c>
      <c r="O25" s="154" t="str">
        <f>VLOOKUP(K25,'Team Info'!J:M,4,FALSE)</f>
        <v>779-702-2151</v>
      </c>
      <c r="P25" s="154" t="str">
        <f>VLOOKUP(K25,'Team Info'!J:N,5,FALSE)</f>
        <v>patrickndon063@gmail.com</v>
      </c>
      <c r="Q25" s="188" t="str">
        <f>VLOOKUP(M25,'Team Info'!J:L,3,FALSE)</f>
        <v>Megan Gelpi</v>
      </c>
      <c r="R25" s="188" t="str">
        <f>VLOOKUP(M25,'Team Info'!J:M,4,FALSE)</f>
        <v>262-353-1851</v>
      </c>
      <c r="S25" s="188" t="str">
        <f>VLOOKUP(M25,'Team Info'!J:N,5,FALSE)</f>
        <v>meghandanaher6@gmail.com</v>
      </c>
      <c r="T25" t="str">
        <f t="shared" si="3"/>
        <v>45591U-7 HT Power RangersU-7 ER Leprechauns</v>
      </c>
    </row>
    <row r="26" spans="1:20" x14ac:dyDescent="0.3">
      <c r="A26" s="154" t="s">
        <v>1697</v>
      </c>
      <c r="B26" s="154" t="str">
        <f>VLOOKUP(A26,'Team Info'!E:J,6,FALSE)</f>
        <v>U-8 ER Shamrocks</v>
      </c>
      <c r="C26" s="154" t="str">
        <f>VLOOKUP(A26,'Team Info'!E:L,8,FALSE)</f>
        <v>Tony Johnson</v>
      </c>
      <c r="D26" s="154">
        <f>VLOOKUP(A26,'Team Info'!E:M,9,FALSE)</f>
        <v>0</v>
      </c>
      <c r="E26" s="154" t="str">
        <f>VLOOKUP(A26,'Team Info'!E:N,10,FALSE)</f>
        <v>tjohnson@aquapoly.com</v>
      </c>
      <c r="F26" s="180" t="str">
        <f t="shared" si="2"/>
        <v>Sat</v>
      </c>
      <c r="G26" s="180">
        <v>121</v>
      </c>
      <c r="H26" s="184">
        <f>VLOOKUP(G26,'Master FINAL 2024 8-19-24'!A:G,7,FALSE)</f>
        <v>45542</v>
      </c>
      <c r="I26" s="153">
        <f>IF(ISBLANK((VLOOKUP(G26,'Master FINAL 2024 8-19-24'!A:H,8,FALSE)))=TRUE,"",VLOOKUP(G26,'Master FINAL 2024 8-19-24'!A:H,8,FALSE))</f>
        <v>4</v>
      </c>
      <c r="J26" s="183">
        <f>IF(ISBLANK((VLOOKUP(G26,'Master FINAL 2024 8-19-24'!A:I,9,FALSE)))=TRUE,"",VLOOKUP(G26,'Master FINAL 2024 8-19-24'!A:I,9,FALSE))</f>
        <v>0.58333333333333337</v>
      </c>
      <c r="K26" s="169" t="str">
        <f>VLOOKUP(G26,'Master FINAL 2024 8-19-24'!A:L,12,FALSE)</f>
        <v>U-8 ER Shamrocks</v>
      </c>
      <c r="L26" s="177" t="s">
        <v>849</v>
      </c>
      <c r="M26" s="177" t="str">
        <f>VLOOKUP(G26,'Master FINAL 2024 8-19-24'!A:O,15,FALSE)</f>
        <v>U-8 SL Earthquakes</v>
      </c>
      <c r="N26" s="154" t="str">
        <f>VLOOKUP(K26,'Team Info'!J:L,3,FALSE)</f>
        <v>Tony Johnson</v>
      </c>
      <c r="O26" s="154">
        <f>VLOOKUP(K26,'Team Info'!J:M,4,FALSE)</f>
        <v>0</v>
      </c>
      <c r="P26" s="154" t="str">
        <f>VLOOKUP(K26,'Team Info'!J:N,5,FALSE)</f>
        <v>tjohnson@aquapoly.com</v>
      </c>
      <c r="Q26" s="188" t="str">
        <f>VLOOKUP(M26,'Team Info'!J:L,3,FALSE)</f>
        <v>Andy Kempf</v>
      </c>
      <c r="R26" s="188" t="str">
        <f>VLOOKUP(M26,'Team Info'!J:M,4,FALSE)</f>
        <v>262-705-6344</v>
      </c>
      <c r="S26" s="188" t="str">
        <f>VLOOKUP(M26,'Team Info'!J:N,5,FALSE)</f>
        <v>andykempf@icloud.com</v>
      </c>
      <c r="T26" t="str">
        <f t="shared" si="3"/>
        <v>45542U-8 ER ShamrocksU-8 SL Earthquakes</v>
      </c>
    </row>
    <row r="27" spans="1:20" x14ac:dyDescent="0.3">
      <c r="A27" s="154" t="s">
        <v>1697</v>
      </c>
      <c r="B27" s="154" t="str">
        <f>VLOOKUP(A27,'Team Info'!E:J,6,FALSE)</f>
        <v>U-8 ER Shamrocks</v>
      </c>
      <c r="C27" s="154" t="str">
        <f>VLOOKUP(A27,'Team Info'!E:L,8,FALSE)</f>
        <v>Tony Johnson</v>
      </c>
      <c r="D27" s="154">
        <f>VLOOKUP(A27,'Team Info'!E:M,9,FALSE)</f>
        <v>0</v>
      </c>
      <c r="E27" s="154" t="str">
        <f>VLOOKUP(A27,'Team Info'!E:N,10,FALSE)</f>
        <v>tjohnson@aquapoly.com</v>
      </c>
      <c r="F27" s="180" t="str">
        <f t="shared" si="2"/>
        <v>Sat</v>
      </c>
      <c r="G27" s="180">
        <v>126</v>
      </c>
      <c r="H27" s="184">
        <f>VLOOKUP(G27,'Master FINAL 2024 8-19-24'!A:G,7,FALSE)</f>
        <v>45549</v>
      </c>
      <c r="I27" s="153" t="str">
        <f>IF(ISBLANK((VLOOKUP(G27,'Master FINAL 2024 8-19-24'!A:H,8,FALSE)))=TRUE,"",VLOOKUP(G27,'Master FINAL 2024 8-19-24'!A:H,8,FALSE))</f>
        <v>ER #7</v>
      </c>
      <c r="J27" s="183">
        <f>IF(ISBLANK((VLOOKUP(G27,'Master FINAL 2024 8-19-24'!A:I,9,FALSE)))=TRUE,"",VLOOKUP(G27,'Master FINAL 2024 8-19-24'!A:I,9,FALSE))</f>
        <v>0.5</v>
      </c>
      <c r="K27" s="169" t="str">
        <f>VLOOKUP(G27,'Master FINAL 2024 8-19-24'!A:L,12,FALSE)</f>
        <v>U-8 HU Vipers</v>
      </c>
      <c r="L27" s="177" t="s">
        <v>849</v>
      </c>
      <c r="M27" s="177" t="str">
        <f>VLOOKUP(G27,'Master FINAL 2024 8-19-24'!A:O,15,FALSE)</f>
        <v>U-8 ER Shamrocks</v>
      </c>
      <c r="N27" s="154" t="str">
        <f>VLOOKUP(K27,'Team Info'!J:L,3,FALSE)</f>
        <v>Terry Fies</v>
      </c>
      <c r="O27" s="154" t="str">
        <f>VLOOKUP(K27,'Team Info'!J:M,4,FALSE)</f>
        <v>262-483-5467</v>
      </c>
      <c r="P27" s="154" t="str">
        <f>VLOOKUP(K27,'Team Info'!J:N,5,FALSE)</f>
        <v>tnfies@gmail.com</v>
      </c>
      <c r="Q27" s="188" t="str">
        <f>VLOOKUP(M27,'Team Info'!J:L,3,FALSE)</f>
        <v>Tony Johnson</v>
      </c>
      <c r="R27" s="188">
        <f>VLOOKUP(M27,'Team Info'!J:M,4,FALSE)</f>
        <v>0</v>
      </c>
      <c r="S27" s="188" t="str">
        <f>VLOOKUP(M27,'Team Info'!J:N,5,FALSE)</f>
        <v>tjohnson@aquapoly.com</v>
      </c>
      <c r="T27" t="str">
        <f t="shared" si="3"/>
        <v>45549U-8 HU VipersU-8 ER Shamrocks</v>
      </c>
    </row>
    <row r="28" spans="1:20" x14ac:dyDescent="0.3">
      <c r="A28" s="154" t="s">
        <v>1697</v>
      </c>
      <c r="B28" s="154" t="str">
        <f>VLOOKUP(A28,'Team Info'!E:J,6,FALSE)</f>
        <v>U-8 ER Shamrocks</v>
      </c>
      <c r="C28" s="154" t="str">
        <f>VLOOKUP(A28,'Team Info'!E:L,8,FALSE)</f>
        <v>Tony Johnson</v>
      </c>
      <c r="D28" s="154">
        <f>VLOOKUP(A28,'Team Info'!E:M,9,FALSE)</f>
        <v>0</v>
      </c>
      <c r="E28" s="154" t="str">
        <f>VLOOKUP(A28,'Team Info'!E:N,10,FALSE)</f>
        <v>tjohnson@aquapoly.com</v>
      </c>
      <c r="F28" s="180" t="str">
        <f t="shared" si="2"/>
        <v>Sat</v>
      </c>
      <c r="G28" s="180">
        <v>129</v>
      </c>
      <c r="H28" s="184">
        <f>VLOOKUP(G28,'Master FINAL 2024 8-19-24'!A:G,7,FALSE)</f>
        <v>45556</v>
      </c>
      <c r="I28" s="153">
        <f>IF(ISBLANK((VLOOKUP(G28,'Master FINAL 2024 8-19-24'!A:H,8,FALSE)))=TRUE,"",VLOOKUP(G28,'Master FINAL 2024 8-19-24'!A:H,8,FALSE))</f>
        <v>4</v>
      </c>
      <c r="J28" s="183">
        <f>IF(ISBLANK((VLOOKUP(G28,'Master FINAL 2024 8-19-24'!A:I,9,FALSE)))=TRUE,"",VLOOKUP(G28,'Master FINAL 2024 8-19-24'!A:I,9,FALSE))</f>
        <v>0.375</v>
      </c>
      <c r="K28" s="169" t="str">
        <f>VLOOKUP(G28,'Master FINAL 2024 8-19-24'!A:L,12,FALSE)</f>
        <v>U-8 ER Shamrocks</v>
      </c>
      <c r="L28" s="177" t="s">
        <v>849</v>
      </c>
      <c r="M28" s="177" t="str">
        <f>VLOOKUP(G28,'Master FINAL 2024 8-19-24'!A:O,15,FALSE)</f>
        <v>U-8 SL Bayern Munich (Asteroids)</v>
      </c>
      <c r="N28" s="154" t="str">
        <f>VLOOKUP(K28,'Team Info'!J:L,3,FALSE)</f>
        <v>Tony Johnson</v>
      </c>
      <c r="O28" s="154">
        <f>VLOOKUP(K28,'Team Info'!J:M,4,FALSE)</f>
        <v>0</v>
      </c>
      <c r="P28" s="154" t="str">
        <f>VLOOKUP(K28,'Team Info'!J:N,5,FALSE)</f>
        <v>tjohnson@aquapoly.com</v>
      </c>
      <c r="Q28" s="188" t="str">
        <f>VLOOKUP(M28,'Team Info'!J:L,3,FALSE)</f>
        <v>TJ Sands</v>
      </c>
      <c r="R28" s="188" t="str">
        <f>VLOOKUP(M28,'Team Info'!J:M,4,FALSE)</f>
        <v>262-343-4783</v>
      </c>
      <c r="S28" s="188" t="str">
        <f>VLOOKUP(M28,'Team Info'!J:N,5,FALSE)</f>
        <v>timothysands12@gmail.com</v>
      </c>
      <c r="T28" t="str">
        <f t="shared" si="3"/>
        <v>45556U-8 ER ShamrocksU-8 SL Bayern Munich (Asteroids)</v>
      </c>
    </row>
    <row r="29" spans="1:20" x14ac:dyDescent="0.3">
      <c r="A29" s="154" t="s">
        <v>1697</v>
      </c>
      <c r="B29" s="154" t="str">
        <f>VLOOKUP(A29,'Team Info'!E:J,6,FALSE)</f>
        <v>U-8 ER Shamrocks</v>
      </c>
      <c r="C29" s="154" t="str">
        <f>VLOOKUP(A29,'Team Info'!E:L,8,FALSE)</f>
        <v>Tony Johnson</v>
      </c>
      <c r="D29" s="154">
        <f>VLOOKUP(A29,'Team Info'!E:M,9,FALSE)</f>
        <v>0</v>
      </c>
      <c r="E29" s="154" t="str">
        <f>VLOOKUP(A29,'Team Info'!E:N,10,FALSE)</f>
        <v>tjohnson@aquapoly.com</v>
      </c>
      <c r="F29" s="180" t="str">
        <f t="shared" si="2"/>
        <v>Sat</v>
      </c>
      <c r="G29" s="180">
        <v>136</v>
      </c>
      <c r="H29" s="184">
        <f>VLOOKUP(G29,'Master FINAL 2024 8-19-24'!A:G,7,FALSE)</f>
        <v>45563</v>
      </c>
      <c r="I29" s="153" t="str">
        <f>IF(ISBLANK((VLOOKUP(G29,'Master FINAL 2024 8-19-24'!A:H,8,FALSE)))=TRUE,"",VLOOKUP(G29,'Master FINAL 2024 8-19-24'!A:H,8,FALSE))</f>
        <v>ER #7</v>
      </c>
      <c r="J29" s="183">
        <f>IF(ISBLANK((VLOOKUP(G29,'Master FINAL 2024 8-19-24'!A:I,9,FALSE)))=TRUE,"",VLOOKUP(G29,'Master FINAL 2024 8-19-24'!A:I,9,FALSE))</f>
        <v>0.375</v>
      </c>
      <c r="K29" s="169" t="str">
        <f>VLOOKUP(G29,'Master FINAL 2024 8-19-24'!A:L,12,FALSE)</f>
        <v>U-8 JU Juneau Rage U8</v>
      </c>
      <c r="L29" s="177" t="s">
        <v>849</v>
      </c>
      <c r="M29" s="177" t="str">
        <f>VLOOKUP(G29,'Master FINAL 2024 8-19-24'!A:O,15,FALSE)</f>
        <v>U-8 ER Shamrocks</v>
      </c>
      <c r="N29" s="154" t="str">
        <f>VLOOKUP(K29,'Team Info'!J:L,3,FALSE)</f>
        <v>Tom Miller</v>
      </c>
      <c r="O29" s="154" t="str">
        <f>VLOOKUP(K29,'Team Info'!J:M,4,FALSE)</f>
        <v>920-904-2507</v>
      </c>
      <c r="P29" s="154" t="str">
        <f>VLOOKUP(K29,'Team Info'!J:N,5,FALSE)</f>
        <v>millertd87@outlook.com</v>
      </c>
      <c r="Q29" s="188" t="str">
        <f>VLOOKUP(M29,'Team Info'!J:L,3,FALSE)</f>
        <v>Tony Johnson</v>
      </c>
      <c r="R29" s="188">
        <f>VLOOKUP(M29,'Team Info'!J:M,4,FALSE)</f>
        <v>0</v>
      </c>
      <c r="S29" s="188" t="str">
        <f>VLOOKUP(M29,'Team Info'!J:N,5,FALSE)</f>
        <v>tjohnson@aquapoly.com</v>
      </c>
      <c r="T29" t="str">
        <f t="shared" si="3"/>
        <v>45563U-8 JU Juneau Rage U8U-8 ER Shamrocks</v>
      </c>
    </row>
    <row r="30" spans="1:20" x14ac:dyDescent="0.3">
      <c r="A30" s="154" t="s">
        <v>1697</v>
      </c>
      <c r="B30" s="154" t="str">
        <f>VLOOKUP(A30,'Team Info'!E:J,6,FALSE)</f>
        <v>U-8 ER Shamrocks</v>
      </c>
      <c r="C30" s="154" t="str">
        <f>VLOOKUP(A30,'Team Info'!E:L,8,FALSE)</f>
        <v>Tony Johnson</v>
      </c>
      <c r="D30" s="154">
        <f>VLOOKUP(A30,'Team Info'!E:M,9,FALSE)</f>
        <v>0</v>
      </c>
      <c r="E30" s="154" t="str">
        <f>VLOOKUP(A30,'Team Info'!E:N,10,FALSE)</f>
        <v>tjohnson@aquapoly.com</v>
      </c>
      <c r="F30" s="180" t="str">
        <f t="shared" ref="F30:F72" si="4">IF(WEEKDAY(H30)=7,"Sat",IF(WEEKDAY(H30)=6,"Fri",IF(WEEKDAY(H30)=5,"Thu",IF(WEEKDAY(H30)=4,"Wed",IF(WEEKDAY(H30)=3,"Tue",IF(WEEKDAY(H30)=2,"Mon",IF(WEEKDAY(H30)=1,"Sun")))))))</f>
        <v>Sat</v>
      </c>
      <c r="G30" s="180">
        <v>139</v>
      </c>
      <c r="H30" s="184">
        <f>VLOOKUP(G30,'Master FINAL 2024 8-19-24'!A:G,7,FALSE)</f>
        <v>45570</v>
      </c>
      <c r="I30" s="153" t="str">
        <f>IF(ISBLANK((VLOOKUP(G30,'Master FINAL 2024 8-19-24'!A:H,8,FALSE)))=TRUE,"",VLOOKUP(G30,'Master FINAL 2024 8-19-24'!A:H,8,FALSE))</f>
        <v>ER #7</v>
      </c>
      <c r="J30" s="183">
        <f>IF(ISBLANK((VLOOKUP(G30,'Master FINAL 2024 8-19-24'!A:I,9,FALSE)))=TRUE,"",VLOOKUP(G30,'Master FINAL 2024 8-19-24'!A:I,9,FALSE))</f>
        <v>0.41666666666666669</v>
      </c>
      <c r="K30" s="169" t="str">
        <f>VLOOKUP(G30,'Master FINAL 2024 8-19-24'!A:L,12,FALSE)</f>
        <v>U-8 WB Stars</v>
      </c>
      <c r="L30" s="177" t="s">
        <v>849</v>
      </c>
      <c r="M30" s="177" t="str">
        <f>VLOOKUP(G30,'Master FINAL 2024 8-19-24'!A:O,15,FALSE)</f>
        <v>U-8 ER Shamrocks</v>
      </c>
      <c r="N30" s="154" t="str">
        <f>VLOOKUP(K30,'Team Info'!J:L,3,FALSE)</f>
        <v>Brittany Boyer (Director)</v>
      </c>
      <c r="O30" s="154" t="str">
        <f>VLOOKUP(K30,'Team Info'!J:M,4,FALSE)</f>
        <v>262-247-1029</v>
      </c>
      <c r="P30" s="154" t="str">
        <f>VLOOKUP(K30,'Team Info'!J:N,5,FALSE)</f>
        <v>bboyer@kmymca.org</v>
      </c>
      <c r="Q30" s="188" t="str">
        <f>VLOOKUP(M30,'Team Info'!J:L,3,FALSE)</f>
        <v>Tony Johnson</v>
      </c>
      <c r="R30" s="188">
        <f>VLOOKUP(M30,'Team Info'!J:M,4,FALSE)</f>
        <v>0</v>
      </c>
      <c r="S30" s="188" t="str">
        <f>VLOOKUP(M30,'Team Info'!J:N,5,FALSE)</f>
        <v>tjohnson@aquapoly.com</v>
      </c>
      <c r="T30" t="str">
        <f t="shared" si="1"/>
        <v>45570U-8 WB StarsU-8 ER Shamrocks</v>
      </c>
    </row>
    <row r="31" spans="1:20" x14ac:dyDescent="0.3">
      <c r="A31" s="154" t="s">
        <v>1697</v>
      </c>
      <c r="B31" s="154" t="str">
        <f>VLOOKUP(A31,'Team Info'!E:J,6,FALSE)</f>
        <v>U-8 ER Shamrocks</v>
      </c>
      <c r="C31" s="154" t="str">
        <f>VLOOKUP(A31,'Team Info'!E:L,8,FALSE)</f>
        <v>Tony Johnson</v>
      </c>
      <c r="D31" s="154">
        <f>VLOOKUP(A31,'Team Info'!E:M,9,FALSE)</f>
        <v>0</v>
      </c>
      <c r="E31" s="154" t="str">
        <f>VLOOKUP(A31,'Team Info'!E:N,10,FALSE)</f>
        <v>tjohnson@aquapoly.com</v>
      </c>
      <c r="F31" s="180" t="str">
        <f t="shared" si="4"/>
        <v>Sat</v>
      </c>
      <c r="G31" s="180">
        <v>145</v>
      </c>
      <c r="H31" s="184">
        <f>VLOOKUP(G31,'Master FINAL 2024 8-19-24'!A:G,7,FALSE)</f>
        <v>45577</v>
      </c>
      <c r="I31" s="153" t="str">
        <f>IF(ISBLANK((VLOOKUP(G31,'Master FINAL 2024 8-19-24'!A:H,8,FALSE)))=TRUE,"",VLOOKUP(G31,'Master FINAL 2024 8-19-24'!A:H,8,FALSE))</f>
        <v>ER #7</v>
      </c>
      <c r="J31" s="183">
        <f>IF(ISBLANK((VLOOKUP(G31,'Master FINAL 2024 8-19-24'!A:I,9,FALSE)))=TRUE,"",VLOOKUP(G31,'Master FINAL 2024 8-19-24'!A:I,9,FALSE))</f>
        <v>0.375</v>
      </c>
      <c r="K31" s="169" t="str">
        <f>VLOOKUP(G31,'Master FINAL 2024 8-19-24'!A:L,12,FALSE)</f>
        <v>U-8 RF Bullseyes</v>
      </c>
      <c r="L31" s="177" t="s">
        <v>849</v>
      </c>
      <c r="M31" s="177" t="str">
        <f>VLOOKUP(G31,'Master FINAL 2024 8-19-24'!A:O,15,FALSE)</f>
        <v>U-8 ER Shamrocks</v>
      </c>
      <c r="N31" s="154" t="str">
        <f>VLOOKUP(K31,'Team Info'!J:L,3,FALSE)</f>
        <v>Matthew Stater</v>
      </c>
      <c r="O31" s="154" t="str">
        <f>VLOOKUP(K31,'Team Info'!J:M,4,FALSE)</f>
        <v>262-384-1580</v>
      </c>
      <c r="P31" s="154" t="str">
        <f>VLOOKUP(K31,'Team Info'!J:N,5,FALSE)</f>
        <v>coachstater@gmail.com</v>
      </c>
      <c r="Q31" s="188" t="str">
        <f>VLOOKUP(M31,'Team Info'!J:L,3,FALSE)</f>
        <v>Tony Johnson</v>
      </c>
      <c r="R31" s="188">
        <f>VLOOKUP(M31,'Team Info'!J:M,4,FALSE)</f>
        <v>0</v>
      </c>
      <c r="S31" s="188" t="str">
        <f>VLOOKUP(M31,'Team Info'!J:N,5,FALSE)</f>
        <v>tjohnson@aquapoly.com</v>
      </c>
      <c r="T31" t="str">
        <f t="shared" si="1"/>
        <v>45577U-8 RF BullseyesU-8 ER Shamrocks</v>
      </c>
    </row>
    <row r="32" spans="1:20" x14ac:dyDescent="0.3">
      <c r="A32" s="154" t="s">
        <v>1697</v>
      </c>
      <c r="B32" s="154" t="str">
        <f>VLOOKUP(A32,'Team Info'!E:J,6,FALSE)</f>
        <v>U-8 ER Shamrocks</v>
      </c>
      <c r="C32" s="154" t="str">
        <f>VLOOKUP(A32,'Team Info'!E:L,8,FALSE)</f>
        <v>Tony Johnson</v>
      </c>
      <c r="D32" s="154">
        <f>VLOOKUP(A32,'Team Info'!E:M,9,FALSE)</f>
        <v>0</v>
      </c>
      <c r="E32" s="154" t="str">
        <f>VLOOKUP(A32,'Team Info'!E:N,10,FALSE)</f>
        <v>tjohnson@aquapoly.com</v>
      </c>
      <c r="F32" s="180" t="str">
        <f t="shared" si="4"/>
        <v>Sat</v>
      </c>
      <c r="G32" s="180">
        <v>149</v>
      </c>
      <c r="H32" s="184">
        <f>VLOOKUP(G32,'Master FINAL 2024 8-19-24'!A:G,7,FALSE)</f>
        <v>45584</v>
      </c>
      <c r="I32" s="153" t="str">
        <f>IF(ISBLANK((VLOOKUP(G32,'Master FINAL 2024 8-19-24'!A:H,8,FALSE)))=TRUE,"",VLOOKUP(G32,'Master FINAL 2024 8-19-24'!A:H,8,FALSE))</f>
        <v>HT #3A</v>
      </c>
      <c r="J32" s="183">
        <f>IF(ISBLANK((VLOOKUP(G32,'Master FINAL 2024 8-19-24'!A:I,9,FALSE)))=TRUE,"",VLOOKUP(G32,'Master FINAL 2024 8-19-24'!A:I,9,FALSE))</f>
        <v>0.5</v>
      </c>
      <c r="K32" s="169" t="str">
        <f>VLOOKUP(G32,'Master FINAL 2024 8-19-24'!A:L,12,FALSE)</f>
        <v>U-8 ER Shamrocks</v>
      </c>
      <c r="L32" s="177" t="s">
        <v>849</v>
      </c>
      <c r="M32" s="177" t="str">
        <f>VLOOKUP(G32,'Master FINAL 2024 8-19-24'!A:O,15,FALSE)</f>
        <v>U-8 HT Sharks</v>
      </c>
      <c r="N32" s="154" t="str">
        <f>VLOOKUP(K32,'Team Info'!J:L,3,FALSE)</f>
        <v>Tony Johnson</v>
      </c>
      <c r="O32" s="154">
        <f>VLOOKUP(K32,'Team Info'!J:M,4,FALSE)</f>
        <v>0</v>
      </c>
      <c r="P32" s="154" t="str">
        <f>VLOOKUP(K32,'Team Info'!J:N,5,FALSE)</f>
        <v>tjohnson@aquapoly.com</v>
      </c>
      <c r="Q32" s="188" t="str">
        <f>VLOOKUP(M32,'Team Info'!J:L,3,FALSE)</f>
        <v>Harley Truse</v>
      </c>
      <c r="R32" s="188" t="str">
        <f>VLOOKUP(M32,'Team Info'!J:M,4,FALSE)</f>
        <v>262 707 2344</v>
      </c>
      <c r="S32" s="188" t="str">
        <f>VLOOKUP(M32,'Team Info'!J:N,5,FALSE)</f>
        <v>htruse@hotmail.com</v>
      </c>
      <c r="T32" t="str">
        <f t="shared" si="1"/>
        <v>45584U-8 ER ShamrocksU-8 HT Sharks</v>
      </c>
    </row>
    <row r="33" spans="1:20" x14ac:dyDescent="0.3">
      <c r="A33" s="154" t="s">
        <v>1697</v>
      </c>
      <c r="B33" s="154" t="str">
        <f>VLOOKUP(A33,'Team Info'!E:J,6,FALSE)</f>
        <v>U-8 ER Shamrocks</v>
      </c>
      <c r="C33" s="154" t="str">
        <f>VLOOKUP(A33,'Team Info'!E:L,8,FALSE)</f>
        <v>Tony Johnson</v>
      </c>
      <c r="D33" s="154">
        <f>VLOOKUP(A33,'Team Info'!E:M,9,FALSE)</f>
        <v>0</v>
      </c>
      <c r="E33" s="154" t="str">
        <f>VLOOKUP(A33,'Team Info'!E:N,10,FALSE)</f>
        <v>tjohnson@aquapoly.com</v>
      </c>
      <c r="F33" s="180" t="str">
        <f t="shared" si="4"/>
        <v>Sat</v>
      </c>
      <c r="G33" s="180">
        <v>156</v>
      </c>
      <c r="H33" s="184">
        <f>VLOOKUP(G33,'Master FINAL 2024 8-19-24'!A:G,7,FALSE)</f>
        <v>45591</v>
      </c>
      <c r="I33" s="153" t="str">
        <f>IF(ISBLANK((VLOOKUP(G33,'Master FINAL 2024 8-19-24'!A:H,8,FALSE)))=TRUE,"",VLOOKUP(G33,'Master FINAL 2024 8-19-24'!A:H,8,FALSE))</f>
        <v>Field #3</v>
      </c>
      <c r="J33" s="183">
        <f>IF(ISBLANK((VLOOKUP(G33,'Master FINAL 2024 8-19-24'!A:I,9,FALSE)))=TRUE,"",VLOOKUP(G33,'Master FINAL 2024 8-19-24'!A:I,9,FALSE))</f>
        <v>0.4375</v>
      </c>
      <c r="K33" s="169" t="str">
        <f>VLOOKUP(G33,'Master FINAL 2024 8-19-24'!A:L,12,FALSE)</f>
        <v>U-8 ER Shamrocks</v>
      </c>
      <c r="L33" s="177" t="s">
        <v>849</v>
      </c>
      <c r="M33" s="177" t="str">
        <f>VLOOKUP(G33,'Master FINAL 2024 8-19-24'!A:O,15,FALSE)</f>
        <v>U-8 HU Vipers</v>
      </c>
      <c r="N33" s="154" t="str">
        <f>VLOOKUP(K33,'Team Info'!J:L,3,FALSE)</f>
        <v>Tony Johnson</v>
      </c>
      <c r="O33" s="154">
        <f>VLOOKUP(K33,'Team Info'!J:M,4,FALSE)</f>
        <v>0</v>
      </c>
      <c r="P33" s="154" t="str">
        <f>VLOOKUP(K33,'Team Info'!J:N,5,FALSE)</f>
        <v>tjohnson@aquapoly.com</v>
      </c>
      <c r="Q33" s="188" t="str">
        <f>VLOOKUP(M33,'Team Info'!J:L,3,FALSE)</f>
        <v>Terry Fies</v>
      </c>
      <c r="R33" s="188" t="str">
        <f>VLOOKUP(M33,'Team Info'!J:M,4,FALSE)</f>
        <v>262-483-5467</v>
      </c>
      <c r="S33" s="188" t="str">
        <f>VLOOKUP(M33,'Team Info'!J:N,5,FALSE)</f>
        <v>tnfies@gmail.com</v>
      </c>
      <c r="T33" t="str">
        <f t="shared" si="1"/>
        <v>45591U-8 ER ShamrocksU-8 HU Vipers</v>
      </c>
    </row>
    <row r="34" spans="1:20" x14ac:dyDescent="0.3">
      <c r="A34" s="154" t="s">
        <v>1698</v>
      </c>
      <c r="B34" s="154" t="str">
        <f>VLOOKUP(A34,'Team Info'!E:J,6,FALSE)</f>
        <v>U-9 ER Cyclones</v>
      </c>
      <c r="C34" s="154" t="str">
        <f>VLOOKUP(A34,'Team Info'!E:L,8,FALSE)</f>
        <v>Paul Zimmer</v>
      </c>
      <c r="D34" s="154" t="str">
        <f>VLOOKUP(A34,'Team Info'!E:M,9,FALSE)</f>
        <v>608-769-4856</v>
      </c>
      <c r="E34" s="154" t="str">
        <f>VLOOKUP(A34,'Team Info'!E:N,10,FALSE)</f>
        <v>Paulwzimmer@gmail.com</v>
      </c>
      <c r="F34" s="180" t="str">
        <f t="shared" si="4"/>
        <v>Sat</v>
      </c>
      <c r="G34" s="180">
        <v>422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Hickory Lane #2</v>
      </c>
      <c r="J34" s="183">
        <f>IF(ISBLANK((VLOOKUP(G34,'Master FINAL 2024 8-19-24'!A:I,9,FALSE)))=TRUE,"",VLOOKUP(G34,'Master FINAL 2024 8-19-24'!A:I,9,FALSE))</f>
        <v>0.375</v>
      </c>
      <c r="K34" s="169" t="str">
        <f>VLOOKUP(G34,'Master FINAL 2024 8-19-24'!A:L,12,FALSE)</f>
        <v>U-9 ER Cyclones</v>
      </c>
      <c r="L34" s="177" t="s">
        <v>849</v>
      </c>
      <c r="M34" s="177" t="str">
        <f>VLOOKUP(G34,'Master FINAL 2024 8-19-24'!A:O,15,FALSE)</f>
        <v>U-9 JK Avalanche</v>
      </c>
      <c r="N34" s="154" t="str">
        <f>VLOOKUP(K34,'Team Info'!J:L,3,FALSE)</f>
        <v>Paul Zimmer</v>
      </c>
      <c r="O34" s="154" t="str">
        <f>VLOOKUP(K34,'Team Info'!J:M,4,FALSE)</f>
        <v>608-769-4856</v>
      </c>
      <c r="P34" s="154" t="str">
        <f>VLOOKUP(K34,'Team Info'!J:N,5,FALSE)</f>
        <v>Paulwzimmer@gmail.com</v>
      </c>
      <c r="Q34" s="188" t="str">
        <f>VLOOKUP(M34,'Team Info'!J:L,3,FALSE)</f>
        <v>Brian Kikkert</v>
      </c>
      <c r="R34" s="188" t="str">
        <f>VLOOKUP(M34,'Team Info'!J:M,4,FALSE)</f>
        <v>262-483-7543</v>
      </c>
      <c r="S34" s="188" t="str">
        <f>VLOOKUP(M34,'Team Info'!J:N,5,FALSE)</f>
        <v>brian.kikkert@gmail.com</v>
      </c>
      <c r="T34" t="str">
        <f t="shared" si="1"/>
        <v>45542U-9 ER CyclonesU-9 JK Avalanche</v>
      </c>
    </row>
    <row r="35" spans="1:20" x14ac:dyDescent="0.3">
      <c r="A35" s="154" t="s">
        <v>1698</v>
      </c>
      <c r="B35" s="154" t="str">
        <f>VLOOKUP(A35,'Team Info'!E:J,6,FALSE)</f>
        <v>U-9 ER Cyclones</v>
      </c>
      <c r="C35" s="154" t="str">
        <f>VLOOKUP(A35,'Team Info'!E:L,8,FALSE)</f>
        <v>Paul Zimmer</v>
      </c>
      <c r="D35" s="154" t="str">
        <f>VLOOKUP(A35,'Team Info'!E:M,9,FALSE)</f>
        <v>608-769-4856</v>
      </c>
      <c r="E35" s="154" t="str">
        <f>VLOOKUP(A35,'Team Info'!E:N,10,FALSE)</f>
        <v>Paulwzimmer@gmail.com</v>
      </c>
      <c r="F35" s="180" t="str">
        <f t="shared" si="4"/>
        <v>Sat</v>
      </c>
      <c r="G35" s="180">
        <v>426</v>
      </c>
      <c r="H35" s="184">
        <f>VLOOKUP(G35,'Master FINAL 2024 8-19-24'!A:G,7,FALSE)</f>
        <v>45549</v>
      </c>
      <c r="I35" s="153" t="str">
        <f>IF(ISBLANK((VLOOKUP(G35,'Master FINAL 2024 8-19-24'!A:H,8,FALSE)))=TRUE,"",VLOOKUP(G35,'Master FINAL 2024 8-19-24'!A:H,8,FALSE))</f>
        <v>ER #8</v>
      </c>
      <c r="J35" s="183">
        <f>IF(ISBLANK((VLOOKUP(G35,'Master FINAL 2024 8-19-24'!A:I,9,FALSE)))=TRUE,"",VLOOKUP(G35,'Master FINAL 2024 8-19-24'!A:I,9,FALSE))</f>
        <v>0.5</v>
      </c>
      <c r="K35" s="169" t="str">
        <f>VLOOKUP(G35,'Master FINAL 2024 8-19-24'!A:L,12,FALSE)</f>
        <v>U-9 HT Warriors</v>
      </c>
      <c r="L35" s="177" t="s">
        <v>849</v>
      </c>
      <c r="M35" s="177" t="str">
        <f>VLOOKUP(G35,'Master FINAL 2024 8-19-24'!A:O,15,FALSE)</f>
        <v>U-9 ER Cyclones</v>
      </c>
      <c r="N35" s="154" t="str">
        <f>VLOOKUP(K35,'Team Info'!J:L,3,FALSE)</f>
        <v>Brandon Bishop</v>
      </c>
      <c r="O35" s="154" t="str">
        <f>VLOOKUP(K35,'Team Info'!J:M,4,FALSE)</f>
        <v>414-719-8187</v>
      </c>
      <c r="P35" s="154" t="str">
        <f>VLOOKUP(K35,'Team Info'!J:N,5,FALSE)</f>
        <v>USAF_Bishop89@outlook.com</v>
      </c>
      <c r="Q35" s="188" t="str">
        <f>VLOOKUP(M35,'Team Info'!J:L,3,FALSE)</f>
        <v>Paul Zimmer</v>
      </c>
      <c r="R35" s="188" t="str">
        <f>VLOOKUP(M35,'Team Info'!J:M,4,FALSE)</f>
        <v>608-769-4856</v>
      </c>
      <c r="S35" s="188" t="str">
        <f>VLOOKUP(M35,'Team Info'!J:N,5,FALSE)</f>
        <v>Paulwzimmer@gmail.com</v>
      </c>
      <c r="T35" t="str">
        <f t="shared" si="1"/>
        <v>45549U-9 HT WarriorsU-9 ER Cyclones</v>
      </c>
    </row>
    <row r="36" spans="1:20" x14ac:dyDescent="0.3">
      <c r="A36" s="154" t="s">
        <v>1698</v>
      </c>
      <c r="B36" s="154" t="str">
        <f>VLOOKUP(A36,'Team Info'!E:J,6,FALSE)</f>
        <v>U-9 ER Cyclones</v>
      </c>
      <c r="C36" s="154" t="str">
        <f>VLOOKUP(A36,'Team Info'!E:L,8,FALSE)</f>
        <v>Paul Zimmer</v>
      </c>
      <c r="D36" s="154" t="str">
        <f>VLOOKUP(A36,'Team Info'!E:M,9,FALSE)</f>
        <v>608-769-4856</v>
      </c>
      <c r="E36" s="154" t="str">
        <f>VLOOKUP(A36,'Team Info'!E:N,10,FALSE)</f>
        <v>Paulwzimmer@gmail.com</v>
      </c>
      <c r="F36" s="180" t="str">
        <f t="shared" si="4"/>
        <v>Sat</v>
      </c>
      <c r="G36" s="180">
        <v>431</v>
      </c>
      <c r="H36" s="184">
        <f>VLOOKUP(G36,'Master FINAL 2024 8-19-24'!A:G,7,FALSE)</f>
        <v>45556</v>
      </c>
      <c r="I36" s="153" t="str">
        <f>IF(ISBLANK((VLOOKUP(G36,'Master FINAL 2024 8-19-24'!A:H,8,FALSE)))=TRUE,"",VLOOKUP(G36,'Master FINAL 2024 8-19-24'!A:H,8,FALSE))</f>
        <v>KW 3</v>
      </c>
      <c r="J36" s="183">
        <f>IF(ISBLANK((VLOOKUP(G36,'Master FINAL 2024 8-19-24'!A:I,9,FALSE)))=TRUE,"",VLOOKUP(G36,'Master FINAL 2024 8-19-24'!A:I,9,FALSE))</f>
        <v>0.5</v>
      </c>
      <c r="K36" s="169" t="str">
        <f>VLOOKUP(G36,'Master FINAL 2024 8-19-24'!A:L,12,FALSE)</f>
        <v>U-9 ER Cyclones</v>
      </c>
      <c r="L36" s="177" t="s">
        <v>849</v>
      </c>
      <c r="M36" s="177" t="str">
        <f>VLOOKUP(G36,'Master FINAL 2024 8-19-24'!A:O,15,FALSE)</f>
        <v>U-9 KW Cyclones</v>
      </c>
      <c r="N36" s="154" t="str">
        <f>VLOOKUP(K36,'Team Info'!J:L,3,FALSE)</f>
        <v>Paul Zimmer</v>
      </c>
      <c r="O36" s="154" t="str">
        <f>VLOOKUP(K36,'Team Info'!J:M,4,FALSE)</f>
        <v>608-769-4856</v>
      </c>
      <c r="P36" s="154" t="str">
        <f>VLOOKUP(K36,'Team Info'!J:N,5,FALSE)</f>
        <v>Paulwzimmer@gmail.com</v>
      </c>
      <c r="Q36" s="188" t="str">
        <f>VLOOKUP(M36,'Team Info'!J:L,3,FALSE)</f>
        <v>Michelle Kaehne</v>
      </c>
      <c r="R36" s="188" t="str">
        <f>VLOOKUP(M36,'Team Info'!J:M,4,FALSE)</f>
        <v>262-339-8817</v>
      </c>
      <c r="S36" s="188" t="str">
        <f>VLOOKUP(M36,'Team Info'!J:N,5,FALSE)</f>
        <v>mkaehne88@gmail.com</v>
      </c>
      <c r="T36" t="str">
        <f t="shared" si="1"/>
        <v>45556U-9 ER CyclonesU-9 KW Cyclones</v>
      </c>
    </row>
    <row r="37" spans="1:20" x14ac:dyDescent="0.3">
      <c r="A37" s="154" t="s">
        <v>1698</v>
      </c>
      <c r="B37" s="154" t="str">
        <f>VLOOKUP(A37,'Team Info'!E:J,6,FALSE)</f>
        <v>U-9 ER Cyclones</v>
      </c>
      <c r="C37" s="154" t="str">
        <f>VLOOKUP(A37,'Team Info'!E:L,8,FALSE)</f>
        <v>Paul Zimmer</v>
      </c>
      <c r="D37" s="154" t="str">
        <f>VLOOKUP(A37,'Team Info'!E:M,9,FALSE)</f>
        <v>608-769-4856</v>
      </c>
      <c r="E37" s="154" t="str">
        <f>VLOOKUP(A37,'Team Info'!E:N,10,FALSE)</f>
        <v>Paulwzimmer@gmail.com</v>
      </c>
      <c r="F37" s="180" t="str">
        <f t="shared" si="4"/>
        <v>Sat</v>
      </c>
      <c r="G37" s="180">
        <v>439</v>
      </c>
      <c r="H37" s="184">
        <f>VLOOKUP(G37,'Master FINAL 2024 8-19-24'!A:G,7,FALSE)</f>
        <v>45563</v>
      </c>
      <c r="I37" s="153" t="str">
        <f>IF(ISBLANK((VLOOKUP(G37,'Master FINAL 2024 8-19-24'!A:H,8,FALSE)))=TRUE,"",VLOOKUP(G37,'Master FINAL 2024 8-19-24'!A:H,8,FALSE))</f>
        <v>ER #8</v>
      </c>
      <c r="J37" s="183">
        <f>IF(ISBLANK((VLOOKUP(G37,'Master FINAL 2024 8-19-24'!A:I,9,FALSE)))=TRUE,"",VLOOKUP(G37,'Master FINAL 2024 8-19-24'!A:I,9,FALSE))</f>
        <v>0.375</v>
      </c>
      <c r="K37" s="169" t="str">
        <f>VLOOKUP(G37,'Master FINAL 2024 8-19-24'!A:L,12,FALSE)</f>
        <v>U-9 SL Cowboys (Bulldogs)</v>
      </c>
      <c r="L37" s="177" t="s">
        <v>849</v>
      </c>
      <c r="M37" s="177" t="str">
        <f>VLOOKUP(G37,'Master FINAL 2024 8-19-24'!A:O,15,FALSE)</f>
        <v>U-9 ER Cyclones</v>
      </c>
      <c r="N37" s="154" t="str">
        <f>VLOOKUP(K37,'Team Info'!J:L,3,FALSE)</f>
        <v>Nicole Knuckles</v>
      </c>
      <c r="O37" s="154" t="str">
        <f>VLOOKUP(K37,'Team Info'!J:M,4,FALSE)</f>
        <v>805-610-2531</v>
      </c>
      <c r="P37" s="154" t="str">
        <f>VLOOKUP(K37,'Team Info'!J:N,5,FALSE)</f>
        <v>nicolemragain@gmail.com</v>
      </c>
      <c r="Q37" s="188" t="str">
        <f>VLOOKUP(M37,'Team Info'!J:L,3,FALSE)</f>
        <v>Paul Zimmer</v>
      </c>
      <c r="R37" s="188" t="str">
        <f>VLOOKUP(M37,'Team Info'!J:M,4,FALSE)</f>
        <v>608-769-4856</v>
      </c>
      <c r="S37" s="188" t="str">
        <f>VLOOKUP(M37,'Team Info'!J:N,5,FALSE)</f>
        <v>Paulwzimmer@gmail.com</v>
      </c>
      <c r="T37" t="str">
        <f t="shared" ref="T37:T65" si="5">H37&amp;K37&amp;M37</f>
        <v>45563U-9 SL Cowboys (Bulldogs)U-9 ER Cyclones</v>
      </c>
    </row>
    <row r="38" spans="1:20" x14ac:dyDescent="0.3">
      <c r="A38" s="154" t="s">
        <v>1698</v>
      </c>
      <c r="B38" s="154" t="str">
        <f>VLOOKUP(A38,'Team Info'!E:J,6,FALSE)</f>
        <v>U-9 ER Cyclones</v>
      </c>
      <c r="C38" s="154" t="str">
        <f>VLOOKUP(A38,'Team Info'!E:L,8,FALSE)</f>
        <v>Paul Zimmer</v>
      </c>
      <c r="D38" s="154" t="str">
        <f>VLOOKUP(A38,'Team Info'!E:M,9,FALSE)</f>
        <v>608-769-4856</v>
      </c>
      <c r="E38" s="154" t="str">
        <f>VLOOKUP(A38,'Team Info'!E:N,10,FALSE)</f>
        <v>Paulwzimmer@gmail.com</v>
      </c>
      <c r="F38" s="180" t="str">
        <f t="shared" si="4"/>
        <v>Sat</v>
      </c>
      <c r="G38" s="180">
        <v>443</v>
      </c>
      <c r="H38" s="184">
        <f>VLOOKUP(G38,'Master FINAL 2024 8-19-24'!A:G,7,FALSE)</f>
        <v>45570</v>
      </c>
      <c r="I38" s="153" t="str">
        <f>IF(ISBLANK((VLOOKUP(G38,'Master FINAL 2024 8-19-24'!A:H,8,FALSE)))=TRUE,"",VLOOKUP(G38,'Master FINAL 2024 8-19-24'!A:H,8,FALSE))</f>
        <v>ER #8</v>
      </c>
      <c r="J38" s="183">
        <f>IF(ISBLANK((VLOOKUP(G38,'Master FINAL 2024 8-19-24'!A:I,9,FALSE)))=TRUE,"",VLOOKUP(G38,'Master FINAL 2024 8-19-24'!A:I,9,FALSE))</f>
        <v>0.4375</v>
      </c>
      <c r="K38" s="169" t="str">
        <f>VLOOKUP(G38,'Master FINAL 2024 8-19-24'!A:L,12,FALSE)</f>
        <v>U-9 SL Barcelona (Flames)</v>
      </c>
      <c r="L38" s="177" t="s">
        <v>849</v>
      </c>
      <c r="M38" s="177" t="str">
        <f>VLOOKUP(G38,'Master FINAL 2024 8-19-24'!A:O,15,FALSE)</f>
        <v>U-9 ER Cyclones</v>
      </c>
      <c r="N38" s="154" t="str">
        <f>VLOOKUP(K38,'Team Info'!J:L,3,FALSE)</f>
        <v>Matt Schmitz</v>
      </c>
      <c r="O38" s="154" t="str">
        <f>VLOOKUP(K38,'Team Info'!J:M,4,FALSE)</f>
        <v>608-658-5156</v>
      </c>
      <c r="P38" s="154" t="str">
        <f>VLOOKUP(K38,'Team Info'!J:N,5,FALSE)</f>
        <v>schmitz.matthew@gmail.com</v>
      </c>
      <c r="Q38" s="188" t="str">
        <f>VLOOKUP(M38,'Team Info'!J:L,3,FALSE)</f>
        <v>Paul Zimmer</v>
      </c>
      <c r="R38" s="188" t="str">
        <f>VLOOKUP(M38,'Team Info'!J:M,4,FALSE)</f>
        <v>608-769-4856</v>
      </c>
      <c r="S38" s="188" t="str">
        <f>VLOOKUP(M38,'Team Info'!J:N,5,FALSE)</f>
        <v>Paulwzimmer@gmail.com</v>
      </c>
      <c r="T38" t="str">
        <f t="shared" si="5"/>
        <v>45570U-9 SL Barcelona (Flames)U-9 ER Cyclones</v>
      </c>
    </row>
    <row r="39" spans="1:20" x14ac:dyDescent="0.3">
      <c r="A39" s="154" t="s">
        <v>1698</v>
      </c>
      <c r="B39" s="154" t="str">
        <f>VLOOKUP(A39,'Team Info'!E:J,6,FALSE)</f>
        <v>U-9 ER Cyclones</v>
      </c>
      <c r="C39" s="154" t="str">
        <f>VLOOKUP(A39,'Team Info'!E:L,8,FALSE)</f>
        <v>Paul Zimmer</v>
      </c>
      <c r="D39" s="154" t="str">
        <f>VLOOKUP(A39,'Team Info'!E:M,9,FALSE)</f>
        <v>608-769-4856</v>
      </c>
      <c r="E39" s="154" t="str">
        <f>VLOOKUP(A39,'Team Info'!E:N,10,FALSE)</f>
        <v>Paulwzimmer@gmail.com</v>
      </c>
      <c r="F39" s="180" t="str">
        <f t="shared" si="4"/>
        <v>Sat</v>
      </c>
      <c r="G39" s="180">
        <v>447</v>
      </c>
      <c r="H39" s="184">
        <f>VLOOKUP(G39,'Master FINAL 2024 8-19-24'!A:G,7,FALSE)</f>
        <v>45577</v>
      </c>
      <c r="I39" s="153" t="str">
        <f>IF(ISBLANK((VLOOKUP(G39,'Master FINAL 2024 8-19-24'!A:H,8,FALSE)))=TRUE,"",VLOOKUP(G39,'Master FINAL 2024 8-19-24'!A:H,8,FALSE))</f>
        <v>ER #8</v>
      </c>
      <c r="J39" s="183">
        <f>IF(ISBLANK((VLOOKUP(G39,'Master FINAL 2024 8-19-24'!A:I,9,FALSE)))=TRUE,"",VLOOKUP(G39,'Master FINAL 2024 8-19-24'!A:I,9,FALSE))</f>
        <v>0.4375</v>
      </c>
      <c r="K39" s="169" t="str">
        <f>VLOOKUP(G39,'Master FINAL 2024 8-19-24'!A:L,12,FALSE)</f>
        <v>U-9 RF Cheetahs</v>
      </c>
      <c r="L39" s="177" t="s">
        <v>849</v>
      </c>
      <c r="M39" s="177" t="str">
        <f>VLOOKUP(G39,'Master FINAL 2024 8-19-24'!A:O,15,FALSE)</f>
        <v>U-9 ER Cyclones</v>
      </c>
      <c r="N39" s="154" t="str">
        <f>VLOOKUP(K39,'Team Info'!J:L,3,FALSE)</f>
        <v>Amanda Lee</v>
      </c>
      <c r="O39" s="154" t="str">
        <f>VLOOKUP(K39,'Team Info'!J:M,4,FALSE)</f>
        <v>608-215-1292</v>
      </c>
      <c r="P39" s="154" t="str">
        <f>VLOOKUP(K39,'Team Info'!J:N,5,FALSE)</f>
        <v>amanda.lee263@gmail.com</v>
      </c>
      <c r="Q39" s="188" t="str">
        <f>VLOOKUP(M39,'Team Info'!J:L,3,FALSE)</f>
        <v>Paul Zimmer</v>
      </c>
      <c r="R39" s="188" t="str">
        <f>VLOOKUP(M39,'Team Info'!J:M,4,FALSE)</f>
        <v>608-769-4856</v>
      </c>
      <c r="S39" s="188" t="str">
        <f>VLOOKUP(M39,'Team Info'!J:N,5,FALSE)</f>
        <v>Paulwzimmer@gmail.com</v>
      </c>
      <c r="T39" t="str">
        <f t="shared" si="5"/>
        <v>45577U-9 RF CheetahsU-9 ER Cyclones</v>
      </c>
    </row>
    <row r="40" spans="1:20" x14ac:dyDescent="0.3">
      <c r="A40" s="154" t="s">
        <v>1698</v>
      </c>
      <c r="B40" s="154" t="str">
        <f>VLOOKUP(A40,'Team Info'!E:J,6,FALSE)</f>
        <v>U-9 ER Cyclones</v>
      </c>
      <c r="C40" s="154" t="str">
        <f>VLOOKUP(A40,'Team Info'!E:L,8,FALSE)</f>
        <v>Paul Zimmer</v>
      </c>
      <c r="D40" s="154" t="str">
        <f>VLOOKUP(A40,'Team Info'!E:M,9,FALSE)</f>
        <v>608-769-4856</v>
      </c>
      <c r="E40" s="154" t="str">
        <f>VLOOKUP(A40,'Team Info'!E:N,10,FALSE)</f>
        <v>Paulwzimmer@gmail.com</v>
      </c>
      <c r="F40" s="180" t="str">
        <f t="shared" si="4"/>
        <v>Sat</v>
      </c>
      <c r="G40" s="180">
        <v>454</v>
      </c>
      <c r="H40" s="184">
        <f>VLOOKUP(G40,'Master FINAL 2024 8-19-24'!A:G,7,FALSE)</f>
        <v>45584</v>
      </c>
      <c r="I40" s="153" t="str">
        <f>IF(ISBLANK((VLOOKUP(G40,'Master FINAL 2024 8-19-24'!A:H,8,FALSE)))=TRUE,"",VLOOKUP(G40,'Master FINAL 2024 8-19-24'!A:H,8,FALSE))</f>
        <v>KW 3</v>
      </c>
      <c r="J40" s="183">
        <f>IF(ISBLANK((VLOOKUP(G40,'Master FINAL 2024 8-19-24'!A:I,9,FALSE)))=TRUE,"",VLOOKUP(G40,'Master FINAL 2024 8-19-24'!A:I,9,FALSE))</f>
        <v>0.375</v>
      </c>
      <c r="K40" s="169" t="str">
        <f>VLOOKUP(G40,'Master FINAL 2024 8-19-24'!A:L,12,FALSE)</f>
        <v>U-9 ER Cyclones</v>
      </c>
      <c r="L40" s="177" t="s">
        <v>849</v>
      </c>
      <c r="M40" s="177" t="str">
        <f>VLOOKUP(G40,'Master FINAL 2024 8-19-24'!A:O,15,FALSE)</f>
        <v>U-9 KW Lightning</v>
      </c>
      <c r="N40" s="154" t="str">
        <f>VLOOKUP(K40,'Team Info'!J:L,3,FALSE)</f>
        <v>Paul Zimmer</v>
      </c>
      <c r="O40" s="154" t="str">
        <f>VLOOKUP(K40,'Team Info'!J:M,4,FALSE)</f>
        <v>608-769-4856</v>
      </c>
      <c r="P40" s="154" t="str">
        <f>VLOOKUP(K40,'Team Info'!J:N,5,FALSE)</f>
        <v>Paulwzimmer@gmail.com</v>
      </c>
      <c r="Q40" s="188" t="str">
        <f>VLOOKUP(M40,'Team Info'!J:L,3,FALSE)</f>
        <v>Sami Schoep</v>
      </c>
      <c r="R40" s="188" t="str">
        <f>VLOOKUP(M40,'Team Info'!J:M,4,FALSE)</f>
        <v>262-339-0131</v>
      </c>
      <c r="S40" s="188" t="str">
        <f>VLOOKUP(M40,'Team Info'!J:N,5,FALSE)</f>
        <v>samis12140@gmail.com</v>
      </c>
      <c r="T40" t="str">
        <f t="shared" si="5"/>
        <v>45584U-9 ER CyclonesU-9 KW Lightning</v>
      </c>
    </row>
    <row r="41" spans="1:20" x14ac:dyDescent="0.3">
      <c r="A41" s="154" t="s">
        <v>1698</v>
      </c>
      <c r="B41" s="154" t="str">
        <f>VLOOKUP(A41,'Team Info'!E:J,6,FALSE)</f>
        <v>U-9 ER Cyclones</v>
      </c>
      <c r="C41" s="154" t="str">
        <f>VLOOKUP(A41,'Team Info'!E:L,8,FALSE)</f>
        <v>Paul Zimmer</v>
      </c>
      <c r="D41" s="154" t="str">
        <f>VLOOKUP(A41,'Team Info'!E:M,9,FALSE)</f>
        <v>608-769-4856</v>
      </c>
      <c r="E41" s="154" t="str">
        <f>VLOOKUP(A41,'Team Info'!E:N,10,FALSE)</f>
        <v>Paulwzimmer@gmail.com</v>
      </c>
      <c r="F41" s="180" t="str">
        <f t="shared" si="4"/>
        <v>Sat</v>
      </c>
      <c r="G41" s="180">
        <v>458</v>
      </c>
      <c r="H41" s="184">
        <f>VLOOKUP(G41,'Master FINAL 2024 8-19-24'!A:G,7,FALSE)</f>
        <v>45591</v>
      </c>
      <c r="I41" s="153">
        <f>IF(ISBLANK((VLOOKUP(G41,'Master FINAL 2024 8-19-24'!A:H,8,FALSE)))=TRUE,"",VLOOKUP(G41,'Master FINAL 2024 8-19-24'!A:H,8,FALSE))</f>
        <v>2</v>
      </c>
      <c r="J41" s="183">
        <f>IF(ISBLANK((VLOOKUP(G41,'Master FINAL 2024 8-19-24'!A:I,9,FALSE)))=TRUE,"",VLOOKUP(G41,'Master FINAL 2024 8-19-24'!A:I,9,FALSE))</f>
        <v>0.5</v>
      </c>
      <c r="K41" s="169" t="str">
        <f>VLOOKUP(G41,'Master FINAL 2024 8-19-24'!A:L,12,FALSE)</f>
        <v>U-9 ER Cyclones</v>
      </c>
      <c r="L41" s="177" t="s">
        <v>849</v>
      </c>
      <c r="M41" s="177" t="str">
        <f>VLOOKUP(G41,'Master FINAL 2024 8-19-24'!A:O,15,FALSE)</f>
        <v>U-9 SL Barcelona (Flames)</v>
      </c>
      <c r="N41" s="154" t="str">
        <f>VLOOKUP(K41,'Team Info'!J:L,3,FALSE)</f>
        <v>Paul Zimmer</v>
      </c>
      <c r="O41" s="154" t="str">
        <f>VLOOKUP(K41,'Team Info'!J:M,4,FALSE)</f>
        <v>608-769-4856</v>
      </c>
      <c r="P41" s="154" t="str">
        <f>VLOOKUP(K41,'Team Info'!J:N,5,FALSE)</f>
        <v>Paulwzimmer@gmail.com</v>
      </c>
      <c r="Q41" s="188" t="str">
        <f>VLOOKUP(M41,'Team Info'!J:L,3,FALSE)</f>
        <v>Matt Schmitz</v>
      </c>
      <c r="R41" s="188" t="str">
        <f>VLOOKUP(M41,'Team Info'!J:M,4,FALSE)</f>
        <v>608-658-5156</v>
      </c>
      <c r="S41" s="188" t="str">
        <f>VLOOKUP(M41,'Team Info'!J:N,5,FALSE)</f>
        <v>schmitz.matthew@gmail.com</v>
      </c>
      <c r="T41" t="str">
        <f t="shared" si="5"/>
        <v>45591U-9 ER CyclonesU-9 SL Barcelona (Flames)</v>
      </c>
    </row>
    <row r="42" spans="1:20" x14ac:dyDescent="0.3">
      <c r="A42" s="154" t="s">
        <v>1699</v>
      </c>
      <c r="B42" s="154" t="str">
        <f>VLOOKUP(A42,'Team Info'!E:J,6,FALSE)</f>
        <v>U-9 ER Lucky Charms</v>
      </c>
      <c r="C42" s="154" t="str">
        <f>VLOOKUP(A42,'Team Info'!E:L,8,FALSE)</f>
        <v>Mike Jensen</v>
      </c>
      <c r="D42" s="154" t="str">
        <f>VLOOKUP(A42,'Team Info'!E:M,9,FALSE)</f>
        <v>630-797-0654</v>
      </c>
      <c r="E42" s="154" t="str">
        <f>VLOOKUP(A42,'Team Info'!E:N,10,FALSE)</f>
        <v>mvjensen712@gmail.com</v>
      </c>
      <c r="F42" s="180" t="str">
        <f t="shared" si="4"/>
        <v>Sat</v>
      </c>
      <c r="G42" s="180">
        <v>373</v>
      </c>
      <c r="H42" s="184">
        <f>VLOOKUP(G42,'Master FINAL 2024 8-19-24'!A:G,7,FALSE)</f>
        <v>45542</v>
      </c>
      <c r="I42" s="153" t="str">
        <f>IF(ISBLANK((VLOOKUP(G42,'Master FINAL 2024 8-19-24'!A:H,8,FALSE)))=TRUE,"",VLOOKUP(G42,'Master FINAL 2024 8-19-24'!A:H,8,FALSE))</f>
        <v>ER #8</v>
      </c>
      <c r="J42" s="183">
        <f>IF(ISBLANK((VLOOKUP(G42,'Master FINAL 2024 8-19-24'!A:I,9,FALSE)))=TRUE,"",VLOOKUP(G42,'Master FINAL 2024 8-19-24'!A:I,9,FALSE))</f>
        <v>0.375</v>
      </c>
      <c r="K42" s="169" t="str">
        <f>VLOOKUP(G42,'Master FINAL 2024 8-19-24'!A:L,12,FALSE)</f>
        <v>U-9 HT Lady Orioles (Orange Crush)</v>
      </c>
      <c r="L42" s="177" t="s">
        <v>849</v>
      </c>
      <c r="M42" s="177" t="str">
        <f>VLOOKUP(G42,'Master FINAL 2024 8-19-24'!A:O,15,FALSE)</f>
        <v>U-9 ER Lucky Charms</v>
      </c>
      <c r="N42" s="154" t="str">
        <f>VLOOKUP(K42,'Team Info'!J:L,3,FALSE)</f>
        <v>Heather Endisch</v>
      </c>
      <c r="O42" s="154" t="str">
        <f>VLOOKUP(K42,'Team Info'!J:M,4,FALSE)</f>
        <v>262-339-2593</v>
      </c>
      <c r="P42" s="154" t="str">
        <f>VLOOKUP(K42,'Team Info'!J:N,5,FALSE)</f>
        <v>heather.endisch@gmail.com</v>
      </c>
      <c r="Q42" s="188" t="str">
        <f>VLOOKUP(M42,'Team Info'!J:L,3,FALSE)</f>
        <v>Mike Jensen</v>
      </c>
      <c r="R42" s="188" t="str">
        <f>VLOOKUP(M42,'Team Info'!J:M,4,FALSE)</f>
        <v>630-797-0654</v>
      </c>
      <c r="S42" s="188" t="str">
        <f>VLOOKUP(M42,'Team Info'!J:N,5,FALSE)</f>
        <v>mvjensen712@gmail.com</v>
      </c>
      <c r="T42" t="str">
        <f t="shared" si="5"/>
        <v>45542U-9 HT Lady Orioles (Orange Crush)U-9 ER Lucky Charms</v>
      </c>
    </row>
    <row r="43" spans="1:20" x14ac:dyDescent="0.3">
      <c r="A43" s="154" t="s">
        <v>1699</v>
      </c>
      <c r="B43" s="154" t="str">
        <f>VLOOKUP(A43,'Team Info'!E:J,6,FALSE)</f>
        <v>U-9 ER Lucky Charms</v>
      </c>
      <c r="C43" s="154" t="str">
        <f>VLOOKUP(A43,'Team Info'!E:L,8,FALSE)</f>
        <v>Mike Jensen</v>
      </c>
      <c r="D43" s="154" t="str">
        <f>VLOOKUP(A43,'Team Info'!E:M,9,FALSE)</f>
        <v>630-797-0654</v>
      </c>
      <c r="E43" s="154" t="str">
        <f>VLOOKUP(A43,'Team Info'!E:N,10,FALSE)</f>
        <v>mvjensen712@gmail.com</v>
      </c>
      <c r="F43" s="180" t="str">
        <f t="shared" si="4"/>
        <v>Sat</v>
      </c>
      <c r="G43" s="180">
        <v>383</v>
      </c>
      <c r="H43" s="184">
        <f>VLOOKUP(G43,'Master FINAL 2024 8-19-24'!A:G,7,FALSE)</f>
        <v>45549</v>
      </c>
      <c r="I43" s="153" t="str">
        <f>IF(ISBLANK((VLOOKUP(G43,'Master FINAL 2024 8-19-24'!A:H,8,FALSE)))=TRUE,"",VLOOKUP(G43,'Master FINAL 2024 8-19-24'!A:H,8,FALSE))</f>
        <v>RF 6</v>
      </c>
      <c r="J43" s="183">
        <f>IF(ISBLANK((VLOOKUP(G43,'Master FINAL 2024 8-19-24'!A:I,9,FALSE)))=TRUE,"",VLOOKUP(G43,'Master FINAL 2024 8-19-24'!A:I,9,FALSE))</f>
        <v>0.4375</v>
      </c>
      <c r="K43" s="169" t="str">
        <f>VLOOKUP(G43,'Master FINAL 2024 8-19-24'!A:L,12,FALSE)</f>
        <v>U-9 ER Lucky Charms</v>
      </c>
      <c r="L43" s="177" t="s">
        <v>849</v>
      </c>
      <c r="M43" s="177" t="str">
        <f>VLOOKUP(G43,'Master FINAL 2024 8-19-24'!A:O,15,FALSE)</f>
        <v>U-9 RF Timberwolves</v>
      </c>
      <c r="N43" s="154" t="str">
        <f>VLOOKUP(K43,'Team Info'!J:L,3,FALSE)</f>
        <v>Mike Jensen</v>
      </c>
      <c r="O43" s="154" t="str">
        <f>VLOOKUP(K43,'Team Info'!J:M,4,FALSE)</f>
        <v>630-797-0654</v>
      </c>
      <c r="P43" s="154" t="str">
        <f>VLOOKUP(K43,'Team Info'!J:N,5,FALSE)</f>
        <v>mvjensen712@gmail.com</v>
      </c>
      <c r="Q43" s="188" t="str">
        <f>VLOOKUP(M43,'Team Info'!J:L,3,FALSE)</f>
        <v>Sarah Baumann</v>
      </c>
      <c r="R43" s="188" t="str">
        <f>VLOOKUP(M43,'Team Info'!J:M,4,FALSE)</f>
        <v>262-339-3434</v>
      </c>
      <c r="S43" s="188" t="str">
        <f>VLOOKUP(M43,'Team Info'!J:N,5,FALSE)</f>
        <v>sarahgenebaumann@outlook.com</v>
      </c>
      <c r="T43" t="str">
        <f t="shared" si="5"/>
        <v>45549U-9 ER Lucky CharmsU-9 RF Timberwolves</v>
      </c>
    </row>
    <row r="44" spans="1:20" x14ac:dyDescent="0.3">
      <c r="A44" s="154" t="s">
        <v>1699</v>
      </c>
      <c r="B44" s="154" t="str">
        <f>VLOOKUP(A44,'Team Info'!E:J,6,FALSE)</f>
        <v>U-9 ER Lucky Charms</v>
      </c>
      <c r="C44" s="154" t="str">
        <f>VLOOKUP(A44,'Team Info'!E:L,8,FALSE)</f>
        <v>Mike Jensen</v>
      </c>
      <c r="D44" s="154" t="str">
        <f>VLOOKUP(A44,'Team Info'!E:M,9,FALSE)</f>
        <v>630-797-0654</v>
      </c>
      <c r="E44" s="154" t="str">
        <f>VLOOKUP(A44,'Team Info'!E:N,10,FALSE)</f>
        <v>mvjensen712@gmail.com</v>
      </c>
      <c r="F44" s="180" t="str">
        <f t="shared" si="4"/>
        <v>Sat</v>
      </c>
      <c r="G44" s="180">
        <v>385</v>
      </c>
      <c r="H44" s="184">
        <f>VLOOKUP(G44,'Master FINAL 2024 8-19-24'!A:G,7,FALSE)</f>
        <v>45556</v>
      </c>
      <c r="I44" s="153" t="str">
        <f>IF(ISBLANK((VLOOKUP(G44,'Master FINAL 2024 8-19-24'!A:H,8,FALSE)))=TRUE,"",VLOOKUP(G44,'Master FINAL 2024 8-19-24'!A:H,8,FALSE))</f>
        <v>ER #8</v>
      </c>
      <c r="J44" s="183">
        <f>IF(ISBLANK((VLOOKUP(G44,'Master FINAL 2024 8-19-24'!A:I,9,FALSE)))=TRUE,"",VLOOKUP(G44,'Master FINAL 2024 8-19-24'!A:I,9,FALSE))</f>
        <v>0.41666666666666669</v>
      </c>
      <c r="K44" s="169" t="str">
        <f>VLOOKUP(G44,'Master FINAL 2024 8-19-24'!A:L,12,FALSE)</f>
        <v>U-9 JK Rattlesnakes</v>
      </c>
      <c r="L44" s="177" t="s">
        <v>849</v>
      </c>
      <c r="M44" s="177" t="str">
        <f>VLOOKUP(G44,'Master FINAL 2024 8-19-24'!A:O,15,FALSE)</f>
        <v>U-9 ER Lucky Charms</v>
      </c>
      <c r="N44" s="154" t="str">
        <f>VLOOKUP(K44,'Team Info'!J:L,3,FALSE)</f>
        <v>Clark Schultz</v>
      </c>
      <c r="O44" s="154" t="str">
        <f>VLOOKUP(K44,'Team Info'!J:M,4,FALSE)</f>
        <v>920-248-1115</v>
      </c>
      <c r="P44" s="154" t="str">
        <f>VLOOKUP(K44,'Team Info'!J:N,5,FALSE)</f>
        <v>pastorclark6@gmail.com</v>
      </c>
      <c r="Q44" s="188" t="str">
        <f>VLOOKUP(M44,'Team Info'!J:L,3,FALSE)</f>
        <v>Mike Jensen</v>
      </c>
      <c r="R44" s="188" t="str">
        <f>VLOOKUP(M44,'Team Info'!J:M,4,FALSE)</f>
        <v>630-797-0654</v>
      </c>
      <c r="S44" s="188" t="str">
        <f>VLOOKUP(M44,'Team Info'!J:N,5,FALSE)</f>
        <v>mvjensen712@gmail.com</v>
      </c>
      <c r="T44" t="str">
        <f t="shared" si="5"/>
        <v>45556U-9 JK RattlesnakesU-9 ER Lucky Charms</v>
      </c>
    </row>
    <row r="45" spans="1:20" x14ac:dyDescent="0.3">
      <c r="A45" s="154" t="s">
        <v>1699</v>
      </c>
      <c r="B45" s="154" t="str">
        <f>VLOOKUP(A45,'Team Info'!E:J,6,FALSE)</f>
        <v>U-9 ER Lucky Charms</v>
      </c>
      <c r="C45" s="154" t="str">
        <f>VLOOKUP(A45,'Team Info'!E:L,8,FALSE)</f>
        <v>Mike Jensen</v>
      </c>
      <c r="D45" s="154" t="str">
        <f>VLOOKUP(A45,'Team Info'!E:M,9,FALSE)</f>
        <v>630-797-0654</v>
      </c>
      <c r="E45" s="154" t="str">
        <f>VLOOKUP(A45,'Team Info'!E:N,10,FALSE)</f>
        <v>mvjensen712@gmail.com</v>
      </c>
      <c r="F45" s="180" t="str">
        <f t="shared" ref="F45" si="6">IF(WEEKDAY(H45)=7,"Sat",IF(WEEKDAY(H45)=6,"Fri",IF(WEEKDAY(H45)=5,"Thu",IF(WEEKDAY(H45)=4,"Wed",IF(WEEKDAY(H45)=3,"Tue",IF(WEEKDAY(H45)=2,"Mon",IF(WEEKDAY(H45)=1,"Sun")))))))</f>
        <v>Wed</v>
      </c>
      <c r="G45" s="180">
        <v>1006</v>
      </c>
      <c r="H45" s="184">
        <f>VLOOKUP(G45,'Master FINAL 2024 8-19-24'!A:G,7,FALSE)</f>
        <v>45560</v>
      </c>
      <c r="I45" s="153" t="str">
        <f>IF(ISBLANK((VLOOKUP(G45,'Master FINAL 2024 8-19-24'!A:H,8,FALSE)))=TRUE,"",VLOOKUP(G45,'Master FINAL 2024 8-19-24'!A:H,8,FALSE))</f>
        <v>ER #8</v>
      </c>
      <c r="J45" s="183">
        <f>IF(ISBLANK((VLOOKUP(G45,'Master FINAL 2024 8-19-24'!A:I,9,FALSE)))=TRUE,"",VLOOKUP(G45,'Master FINAL 2024 8-19-24'!A:I,9,FALSE))</f>
        <v>0.73958333333333337</v>
      </c>
      <c r="K45" s="169" t="str">
        <f>VLOOKUP(G45,'Master FINAL 2024 8-19-24'!A:L,12,FALSE)</f>
        <v>U-9 JK Adrenaline</v>
      </c>
      <c r="L45" s="177" t="s">
        <v>849</v>
      </c>
      <c r="M45" s="177" t="str">
        <f>VLOOKUP(G45,'Master FINAL 2024 8-19-24'!A:O,15,FALSE)</f>
        <v>U-9 ER Lucky Charms</v>
      </c>
      <c r="N45" s="154" t="str">
        <f>VLOOKUP(K45,'Team Info'!J:L,3,FALSE)</f>
        <v>Steven Samuel</v>
      </c>
      <c r="O45" s="154" t="str">
        <f>VLOOKUP(K45,'Team Info'!J:M,4,FALSE)</f>
        <v>262-844-5749</v>
      </c>
      <c r="P45" s="154" t="str">
        <f>VLOOKUP(K45,'Team Info'!J:N,5,FALSE)</f>
        <v>sds5617@gmail.com</v>
      </c>
      <c r="Q45" s="188" t="str">
        <f>VLOOKUP(M45,'Team Info'!J:L,3,FALSE)</f>
        <v>Mike Jensen</v>
      </c>
      <c r="R45" s="188" t="str">
        <f>VLOOKUP(M45,'Team Info'!J:M,4,FALSE)</f>
        <v>630-797-0654</v>
      </c>
      <c r="S45" s="188" t="str">
        <f>VLOOKUP(M45,'Team Info'!J:N,5,FALSE)</f>
        <v>mvjensen712@gmail.com</v>
      </c>
      <c r="T45" t="str">
        <f t="shared" ref="T45" si="7">H45&amp;K45&amp;M45</f>
        <v>45560U-9 JK AdrenalineU-9 ER Lucky Charms</v>
      </c>
    </row>
    <row r="46" spans="1:20" x14ac:dyDescent="0.3">
      <c r="A46" s="154" t="s">
        <v>1699</v>
      </c>
      <c r="B46" s="154" t="str">
        <f>VLOOKUP(A46,'Team Info'!E:J,6,FALSE)</f>
        <v>U-9 ER Lucky Charms</v>
      </c>
      <c r="C46" s="154" t="str">
        <f>VLOOKUP(A46,'Team Info'!E:L,8,FALSE)</f>
        <v>Mike Jensen</v>
      </c>
      <c r="D46" s="154" t="str">
        <f>VLOOKUP(A46,'Team Info'!E:M,9,FALSE)</f>
        <v>630-797-0654</v>
      </c>
      <c r="E46" s="154" t="str">
        <f>VLOOKUP(A46,'Team Info'!E:N,10,FALSE)</f>
        <v>mvjensen712@gmail.com</v>
      </c>
      <c r="F46" s="180" t="str">
        <f t="shared" si="4"/>
        <v>Sat</v>
      </c>
      <c r="G46" s="180">
        <v>395</v>
      </c>
      <c r="H46" s="184">
        <f>VLOOKUP(G46,'Master FINAL 2024 8-19-24'!A:G,7,FALSE)</f>
        <v>45563</v>
      </c>
      <c r="I46" s="153" t="str">
        <f>IF(ISBLANK((VLOOKUP(G46,'Master FINAL 2024 8-19-24'!A:H,8,FALSE)))=TRUE,"",VLOOKUP(G46,'Master FINAL 2024 8-19-24'!A:H,8,FALSE))</f>
        <v>Field 3</v>
      </c>
      <c r="J46" s="183">
        <f>IF(ISBLANK((VLOOKUP(G46,'Master FINAL 2024 8-19-24'!A:I,9,FALSE)))=TRUE,"",VLOOKUP(G46,'Master FINAL 2024 8-19-24'!A:I,9,FALSE))</f>
        <v>0.41666666666666669</v>
      </c>
      <c r="K46" s="169" t="str">
        <f>VLOOKUP(G46,'Master FINAL 2024 8-19-24'!A:L,12,FALSE)</f>
        <v>U-9 ER Lucky Charms</v>
      </c>
      <c r="L46" s="177" t="s">
        <v>849</v>
      </c>
      <c r="M46" s="177" t="str">
        <f>VLOOKUP(G46,'Master FINAL 2024 8-19-24'!A:O,15,FALSE)</f>
        <v>U-9 JU Juneau Rage U9</v>
      </c>
      <c r="N46" s="154" t="str">
        <f>VLOOKUP(K46,'Team Info'!J:L,3,FALSE)</f>
        <v>Mike Jensen</v>
      </c>
      <c r="O46" s="154" t="str">
        <f>VLOOKUP(K46,'Team Info'!J:M,4,FALSE)</f>
        <v>630-797-0654</v>
      </c>
      <c r="P46" s="154" t="str">
        <f>VLOOKUP(K46,'Team Info'!J:N,5,FALSE)</f>
        <v>mvjensen712@gmail.com</v>
      </c>
      <c r="Q46" s="188" t="str">
        <f>VLOOKUP(M46,'Team Info'!J:L,3,FALSE)</f>
        <v>Paul Shanks</v>
      </c>
      <c r="R46" s="188" t="str">
        <f>VLOOKUP(M46,'Team Info'!J:M,4,FALSE)</f>
        <v>608-509-6452</v>
      </c>
      <c r="S46" s="188" t="str">
        <f>VLOOKUP(M46,'Team Info'!J:N,5,FALSE)</f>
        <v>Paul@javisind.com</v>
      </c>
      <c r="T46" t="str">
        <f t="shared" si="5"/>
        <v>45563U-9 ER Lucky CharmsU-9 JU Juneau Rage U9</v>
      </c>
    </row>
    <row r="47" spans="1:20" x14ac:dyDescent="0.3">
      <c r="A47" s="154" t="s">
        <v>1699</v>
      </c>
      <c r="B47" s="154" t="str">
        <f>VLOOKUP(A47,'Team Info'!E:J,6,FALSE)</f>
        <v>U-9 ER Lucky Charms</v>
      </c>
      <c r="C47" s="154" t="str">
        <f>VLOOKUP(A47,'Team Info'!E:L,8,FALSE)</f>
        <v>Mike Jensen</v>
      </c>
      <c r="D47" s="154" t="str">
        <f>VLOOKUP(A47,'Team Info'!E:M,9,FALSE)</f>
        <v>630-797-0654</v>
      </c>
      <c r="E47" s="154" t="str">
        <f>VLOOKUP(A47,'Team Info'!E:N,10,FALSE)</f>
        <v>mvjensen712@gmail.com</v>
      </c>
      <c r="F47" s="180" t="str">
        <f t="shared" si="4"/>
        <v>Sat</v>
      </c>
      <c r="G47" s="180">
        <v>398</v>
      </c>
      <c r="H47" s="184">
        <f>VLOOKUP(G47,'Master FINAL 2024 8-19-24'!A:G,7,FALSE)</f>
        <v>45570</v>
      </c>
      <c r="I47" s="153" t="str">
        <f>IF(ISBLANK((VLOOKUP(G47,'Master FINAL 2024 8-19-24'!A:H,8,FALSE)))=TRUE,"",VLOOKUP(G47,'Master FINAL 2024 8-19-24'!A:H,8,FALSE))</f>
        <v>WB Regal Ware #3</v>
      </c>
      <c r="J47" s="183">
        <f>IF(ISBLANK((VLOOKUP(G47,'Master FINAL 2024 8-19-24'!A:I,9,FALSE)))=TRUE,"",VLOOKUP(G47,'Master FINAL 2024 8-19-24'!A:I,9,FALSE))</f>
        <v>0.41666666666666669</v>
      </c>
      <c r="K47" s="169" t="str">
        <f>VLOOKUP(G47,'Master FINAL 2024 8-19-24'!A:L,12,FALSE)</f>
        <v>U-9 ER Lucky Charms</v>
      </c>
      <c r="L47" s="177" t="s">
        <v>849</v>
      </c>
      <c r="M47" s="177" t="str">
        <f>VLOOKUP(G47,'Master FINAL 2024 8-19-24'!A:O,15,FALSE)</f>
        <v>U-9 WB Magic</v>
      </c>
      <c r="N47" s="154" t="str">
        <f>VLOOKUP(K47,'Team Info'!J:L,3,FALSE)</f>
        <v>Mike Jensen</v>
      </c>
      <c r="O47" s="154" t="str">
        <f>VLOOKUP(K47,'Team Info'!J:M,4,FALSE)</f>
        <v>630-797-0654</v>
      </c>
      <c r="P47" s="154" t="str">
        <f>VLOOKUP(K47,'Team Info'!J:N,5,FALSE)</f>
        <v>mvjensen712@gmail.com</v>
      </c>
      <c r="Q47" s="188" t="str">
        <f>VLOOKUP(M47,'Team Info'!J:L,3,FALSE)</f>
        <v>Brittany Boyer (Director)</v>
      </c>
      <c r="R47" s="188" t="str">
        <f>VLOOKUP(M47,'Team Info'!J:M,4,FALSE)</f>
        <v>262-247-1029</v>
      </c>
      <c r="S47" s="188" t="str">
        <f>VLOOKUP(M47,'Team Info'!J:N,5,FALSE)</f>
        <v>bboyer@kmymca.org</v>
      </c>
      <c r="T47" t="str">
        <f t="shared" si="5"/>
        <v>45570U-9 ER Lucky CharmsU-9 WB Magic</v>
      </c>
    </row>
    <row r="48" spans="1:20" x14ac:dyDescent="0.3">
      <c r="A48" s="154" t="s">
        <v>1699</v>
      </c>
      <c r="B48" s="154" t="str">
        <f>VLOOKUP(A48,'Team Info'!E:J,6,FALSE)</f>
        <v>U-9 ER Lucky Charms</v>
      </c>
      <c r="C48" s="154" t="str">
        <f>VLOOKUP(A48,'Team Info'!E:L,8,FALSE)</f>
        <v>Mike Jensen</v>
      </c>
      <c r="D48" s="154" t="str">
        <f>VLOOKUP(A48,'Team Info'!E:M,9,FALSE)</f>
        <v>630-797-0654</v>
      </c>
      <c r="E48" s="154" t="str">
        <f>VLOOKUP(A48,'Team Info'!E:N,10,FALSE)</f>
        <v>mvjensen712@gmail.com</v>
      </c>
      <c r="F48" s="180" t="str">
        <f t="shared" si="4"/>
        <v>Sat</v>
      </c>
      <c r="G48" s="180">
        <v>405</v>
      </c>
      <c r="H48" s="184">
        <f>VLOOKUP(G48,'Master FINAL 2024 8-19-24'!A:G,7,FALSE)</f>
        <v>45577</v>
      </c>
      <c r="I48" s="153" t="str">
        <f>IF(ISBLANK((VLOOKUP(G48,'Master FINAL 2024 8-19-24'!A:H,8,FALSE)))=TRUE,"",VLOOKUP(G48,'Master FINAL 2024 8-19-24'!A:H,8,FALSE))</f>
        <v>ER #8</v>
      </c>
      <c r="J48" s="183">
        <f>IF(ISBLANK((VLOOKUP(G48,'Master FINAL 2024 8-19-24'!A:I,9,FALSE)))=TRUE,"",VLOOKUP(G48,'Master FINAL 2024 8-19-24'!A:I,9,FALSE))</f>
        <v>0.375</v>
      </c>
      <c r="K48" s="169" t="str">
        <f>VLOOKUP(G48,'Master FINAL 2024 8-19-24'!A:L,12,FALSE)</f>
        <v>U-9 KW Thunder</v>
      </c>
      <c r="L48" s="177" t="s">
        <v>849</v>
      </c>
      <c r="M48" s="177" t="str">
        <f>VLOOKUP(G48,'Master FINAL 2024 8-19-24'!A:O,15,FALSE)</f>
        <v>U-9 ER Lucky Charms</v>
      </c>
      <c r="N48" s="154" t="str">
        <f>VLOOKUP(K48,'Team Info'!J:L,3,FALSE)</f>
        <v>Christine Steinmetz</v>
      </c>
      <c r="O48" s="154" t="str">
        <f>VLOOKUP(K48,'Team Info'!J:M,4,FALSE)</f>
        <v>608-797-1110</v>
      </c>
      <c r="P48" s="154" t="str">
        <f>VLOOKUP(K48,'Team Info'!J:N,5,FALSE)</f>
        <v>cehrlich29@gmail.com</v>
      </c>
      <c r="Q48" s="188" t="str">
        <f>VLOOKUP(M48,'Team Info'!J:L,3,FALSE)</f>
        <v>Mike Jensen</v>
      </c>
      <c r="R48" s="188" t="str">
        <f>VLOOKUP(M48,'Team Info'!J:M,4,FALSE)</f>
        <v>630-797-0654</v>
      </c>
      <c r="S48" s="188" t="str">
        <f>VLOOKUP(M48,'Team Info'!J:N,5,FALSE)</f>
        <v>mvjensen712@gmail.com</v>
      </c>
      <c r="T48" t="str">
        <f t="shared" si="5"/>
        <v>45577U-9 KW ThunderU-9 ER Lucky Charms</v>
      </c>
    </row>
    <row r="49" spans="1:20" x14ac:dyDescent="0.3">
      <c r="A49" s="154" t="s">
        <v>1699</v>
      </c>
      <c r="B49" s="154" t="str">
        <f>VLOOKUP(A49,'Team Info'!E:J,6,FALSE)</f>
        <v>U-9 ER Lucky Charms</v>
      </c>
      <c r="C49" s="154" t="str">
        <f>VLOOKUP(A49,'Team Info'!E:L,8,FALSE)</f>
        <v>Mike Jensen</v>
      </c>
      <c r="D49" s="154" t="str">
        <f>VLOOKUP(A49,'Team Info'!E:M,9,FALSE)</f>
        <v>630-797-0654</v>
      </c>
      <c r="E49" s="154" t="str">
        <f>VLOOKUP(A49,'Team Info'!E:N,10,FALSE)</f>
        <v>mvjensen712@gmail.com</v>
      </c>
      <c r="F49" s="180" t="str">
        <f t="shared" si="4"/>
        <v>Sat</v>
      </c>
      <c r="G49" s="180">
        <v>410</v>
      </c>
      <c r="H49" s="184">
        <f>VLOOKUP(G49,'Master FINAL 2024 8-19-24'!A:G,7,FALSE)</f>
        <v>45584</v>
      </c>
      <c r="I49" s="153" t="str">
        <f>IF(ISBLANK((VLOOKUP(G49,'Master FINAL 2024 8-19-24'!A:H,8,FALSE)))=TRUE,"",VLOOKUP(G49,'Master FINAL 2024 8-19-24'!A:H,8,FALSE))</f>
        <v>HT #5B</v>
      </c>
      <c r="J49" s="183">
        <f>IF(ISBLANK((VLOOKUP(G49,'Master FINAL 2024 8-19-24'!A:I,9,FALSE)))=TRUE,"",VLOOKUP(G49,'Master FINAL 2024 8-19-24'!A:I,9,FALSE))</f>
        <v>0.5625</v>
      </c>
      <c r="K49" s="169" t="str">
        <f>VLOOKUP(G49,'Master FINAL 2024 8-19-24'!A:L,12,FALSE)</f>
        <v>U-9 ER Lucky Charms</v>
      </c>
      <c r="L49" s="177" t="s">
        <v>849</v>
      </c>
      <c r="M49" s="177" t="str">
        <f>VLOOKUP(G49,'Master FINAL 2024 8-19-24'!A:O,15,FALSE)</f>
        <v>U-9 HT Tigers</v>
      </c>
      <c r="N49" s="154" t="str">
        <f>VLOOKUP(K49,'Team Info'!J:L,3,FALSE)</f>
        <v>Mike Jensen</v>
      </c>
      <c r="O49" s="154" t="str">
        <f>VLOOKUP(K49,'Team Info'!J:M,4,FALSE)</f>
        <v>630-797-0654</v>
      </c>
      <c r="P49" s="154" t="str">
        <f>VLOOKUP(K49,'Team Info'!J:N,5,FALSE)</f>
        <v>mvjensen712@gmail.com</v>
      </c>
      <c r="Q49" s="188" t="str">
        <f>VLOOKUP(M49,'Team Info'!J:L,3,FALSE)</f>
        <v>Jessica Theisen</v>
      </c>
      <c r="R49" s="188" t="str">
        <f>VLOOKUP(M49,'Team Info'!J:M,4,FALSE)</f>
        <v>608-575-6475</v>
      </c>
      <c r="S49" s="188" t="str">
        <f>VLOOKUP(M49,'Team Info'!J:N,5,FALSE)</f>
        <v xml:space="preserve">jrm4213@gmail.com </v>
      </c>
      <c r="T49" t="str">
        <f t="shared" si="5"/>
        <v>45584U-9 ER Lucky CharmsU-9 HT Tigers</v>
      </c>
    </row>
    <row r="50" spans="1:20" x14ac:dyDescent="0.3">
      <c r="A50" s="154" t="s">
        <v>1699</v>
      </c>
      <c r="B50" s="154" t="str">
        <f>VLOOKUP(A50,'Team Info'!E:J,6,FALSE)</f>
        <v>U-9 ER Lucky Charms</v>
      </c>
      <c r="C50" s="154" t="str">
        <f>VLOOKUP(A50,'Team Info'!E:L,8,FALSE)</f>
        <v>Mike Jensen</v>
      </c>
      <c r="D50" s="154" t="str">
        <f>VLOOKUP(A50,'Team Info'!E:M,9,FALSE)</f>
        <v>630-797-0654</v>
      </c>
      <c r="E50" s="154" t="str">
        <f>VLOOKUP(A50,'Team Info'!E:N,10,FALSE)</f>
        <v>mvjensen712@gmail.com</v>
      </c>
      <c r="F50" s="180" t="str">
        <f t="shared" si="4"/>
        <v>Sat</v>
      </c>
      <c r="G50" s="180">
        <v>416</v>
      </c>
      <c r="H50" s="184">
        <f>VLOOKUP(G50,'Master FINAL 2024 8-19-24'!A:G,7,FALSE)</f>
        <v>45591</v>
      </c>
      <c r="I50" s="153" t="str">
        <f>IF(ISBLANK((VLOOKUP(G50,'Master FINAL 2024 8-19-24'!A:H,8,FALSE)))=TRUE,"",VLOOKUP(G50,'Master FINAL 2024 8-19-24'!A:H,8,FALSE))</f>
        <v>ER #8</v>
      </c>
      <c r="J50" s="183">
        <f>IF(ISBLANK((VLOOKUP(G50,'Master FINAL 2024 8-19-24'!A:I,9,FALSE)))=TRUE,"",VLOOKUP(G50,'Master FINAL 2024 8-19-24'!A:I,9,FALSE))</f>
        <v>0.41666666666666669</v>
      </c>
      <c r="K50" s="169" t="str">
        <f>VLOOKUP(G50,'Master FINAL 2024 8-19-24'!A:L,12,FALSE)</f>
        <v>U-9 WB Magic</v>
      </c>
      <c r="L50" s="177" t="s">
        <v>849</v>
      </c>
      <c r="M50" s="177" t="str">
        <f>VLOOKUP(G50,'Master FINAL 2024 8-19-24'!A:O,15,FALSE)</f>
        <v>U-9 ER Lucky Charms</v>
      </c>
      <c r="N50" s="154" t="str">
        <f>VLOOKUP(K50,'Team Info'!J:L,3,FALSE)</f>
        <v>Brittany Boyer (Director)</v>
      </c>
      <c r="O50" s="154" t="str">
        <f>VLOOKUP(K50,'Team Info'!J:M,4,FALSE)</f>
        <v>262-247-1029</v>
      </c>
      <c r="P50" s="154" t="str">
        <f>VLOOKUP(K50,'Team Info'!J:N,5,FALSE)</f>
        <v>bboyer@kmymca.org</v>
      </c>
      <c r="Q50" s="188" t="str">
        <f>VLOOKUP(M50,'Team Info'!J:L,3,FALSE)</f>
        <v>Mike Jensen</v>
      </c>
      <c r="R50" s="188" t="str">
        <f>VLOOKUP(M50,'Team Info'!J:M,4,FALSE)</f>
        <v>630-797-0654</v>
      </c>
      <c r="S50" s="188" t="str">
        <f>VLOOKUP(M50,'Team Info'!J:N,5,FALSE)</f>
        <v>mvjensen712@gmail.com</v>
      </c>
      <c r="T50" t="str">
        <f t="shared" si="5"/>
        <v>45591U-9 WB MagicU-9 ER Lucky Charms</v>
      </c>
    </row>
    <row r="51" spans="1:20" x14ac:dyDescent="0.3">
      <c r="A51" s="154" t="s">
        <v>1700</v>
      </c>
      <c r="B51" s="154" t="str">
        <f>VLOOKUP(A51,'Team Info'!E:J,6,FALSE)</f>
        <v>U10 ER Clovers</v>
      </c>
      <c r="C51" s="154" t="str">
        <f>VLOOKUP(A51,'Team Info'!E:L,8,FALSE)</f>
        <v>Kim Koenen</v>
      </c>
      <c r="D51" s="154" t="str">
        <f>VLOOKUP(A51,'Team Info'!E:M,9,FALSE)</f>
        <v>920-285-7433</v>
      </c>
      <c r="E51" s="154" t="str">
        <f>VLOOKUP(A51,'Team Info'!E:N,10,FALSE)</f>
        <v>nkkoenen16@gmail.com</v>
      </c>
      <c r="F51" s="180" t="str">
        <f t="shared" si="4"/>
        <v>Sat</v>
      </c>
      <c r="G51" s="180">
        <v>569</v>
      </c>
      <c r="H51" s="184">
        <f>VLOOKUP(G51,'Master FINAL 2024 8-19-24'!A:G,7,FALSE)</f>
        <v>45542</v>
      </c>
      <c r="I51" s="153" t="str">
        <f>IF(ISBLANK((VLOOKUP(G51,'Master FINAL 2024 8-19-24'!A:H,8,FALSE)))=TRUE,"",VLOOKUP(G51,'Master FINAL 2024 8-19-24'!A:H,8,FALSE))</f>
        <v>HT #5B</v>
      </c>
      <c r="J51" s="183">
        <f>IF(ISBLANK((VLOOKUP(G51,'Master FINAL 2024 8-19-24'!A:I,9,FALSE)))=TRUE,"",VLOOKUP(G51,'Master FINAL 2024 8-19-24'!A:I,9,FALSE))</f>
        <v>0.5625</v>
      </c>
      <c r="K51" s="169" t="str">
        <f>VLOOKUP(G51,'Master FINAL 2024 8-19-24'!A:L,12,FALSE)</f>
        <v>U10 ER Clovers</v>
      </c>
      <c r="L51" s="177" t="s">
        <v>849</v>
      </c>
      <c r="M51" s="177" t="str">
        <f>VLOOKUP(G51,'Master FINAL 2024 8-19-24'!A:O,15,FALSE)</f>
        <v>U10 HT Bolts</v>
      </c>
      <c r="N51" s="154" t="str">
        <f>VLOOKUP(K51,'Team Info'!J:L,3,FALSE)</f>
        <v>Kim Koenen</v>
      </c>
      <c r="O51" s="154" t="str">
        <f>VLOOKUP(K51,'Team Info'!J:M,4,FALSE)</f>
        <v>920-285-7433</v>
      </c>
      <c r="P51" s="154" t="str">
        <f>VLOOKUP(K51,'Team Info'!J:N,5,FALSE)</f>
        <v>nkkoenen16@gmail.com</v>
      </c>
      <c r="Q51" s="188" t="str">
        <f>VLOOKUP(M51,'Team Info'!J:L,3,FALSE)</f>
        <v>Allison Hejdak</v>
      </c>
      <c r="R51" s="188" t="str">
        <f>VLOOKUP(M51,'Team Info'!J:M,4,FALSE)</f>
        <v>414-520-2145</v>
      </c>
      <c r="S51" s="188" t="str">
        <f>VLOOKUP(M51,'Team Info'!J:N,5,FALSE)</f>
        <v>allisonhejdak@yahoo.com</v>
      </c>
      <c r="T51" t="str">
        <f t="shared" si="5"/>
        <v>45542U10 ER CloversU10 HT Bolts</v>
      </c>
    </row>
    <row r="52" spans="1:20" x14ac:dyDescent="0.3">
      <c r="A52" s="154" t="s">
        <v>1700</v>
      </c>
      <c r="B52" s="154" t="str">
        <f>VLOOKUP(A52,'Team Info'!E:J,6,FALSE)</f>
        <v>U10 ER Clovers</v>
      </c>
      <c r="C52" s="154" t="str">
        <f>VLOOKUP(A52,'Team Info'!E:L,8,FALSE)</f>
        <v>Kim Koenen</v>
      </c>
      <c r="D52" s="154" t="str">
        <f>VLOOKUP(A52,'Team Info'!E:M,9,FALSE)</f>
        <v>920-285-7433</v>
      </c>
      <c r="E52" s="154" t="str">
        <f>VLOOKUP(A52,'Team Info'!E:N,10,FALSE)</f>
        <v>nkkoenen16@gmail.com</v>
      </c>
      <c r="F52" s="180" t="str">
        <f t="shared" si="4"/>
        <v>Sat</v>
      </c>
      <c r="G52" s="180">
        <v>578</v>
      </c>
      <c r="H52" s="184">
        <f>VLOOKUP(G52,'Master FINAL 2024 8-19-24'!A:G,7,FALSE)</f>
        <v>45556</v>
      </c>
      <c r="I52" s="153" t="str">
        <f>IF(ISBLANK((VLOOKUP(G52,'Master FINAL 2024 8-19-24'!A:H,8,FALSE)))=TRUE,"",VLOOKUP(G52,'Master FINAL 2024 8-19-24'!A:H,8,FALSE))</f>
        <v>Hickory Lane #2</v>
      </c>
      <c r="J52" s="183">
        <f>IF(ISBLANK((VLOOKUP(G52,'Master FINAL 2024 8-19-24'!A:I,9,FALSE)))=TRUE,"",VLOOKUP(G52,'Master FINAL 2024 8-19-24'!A:I,9,FALSE))</f>
        <v>0.375</v>
      </c>
      <c r="K52" s="169" t="str">
        <f>VLOOKUP(G52,'Master FINAL 2024 8-19-24'!A:L,12,FALSE)</f>
        <v>U10 ER Clovers</v>
      </c>
      <c r="L52" s="177" t="s">
        <v>849</v>
      </c>
      <c r="M52" s="177" t="str">
        <f>VLOOKUP(G52,'Master FINAL 2024 8-19-24'!A:O,15,FALSE)</f>
        <v>U10 JK Black Widows</v>
      </c>
      <c r="N52" s="154" t="str">
        <f>VLOOKUP(K52,'Team Info'!J:L,3,FALSE)</f>
        <v>Kim Koenen</v>
      </c>
      <c r="O52" s="154" t="str">
        <f>VLOOKUP(K52,'Team Info'!J:M,4,FALSE)</f>
        <v>920-285-7433</v>
      </c>
      <c r="P52" s="154" t="str">
        <f>VLOOKUP(K52,'Team Info'!J:N,5,FALSE)</f>
        <v>nkkoenen16@gmail.com</v>
      </c>
      <c r="Q52" s="188" t="str">
        <f>VLOOKUP(M52,'Team Info'!J:L,3,FALSE)</f>
        <v>Erika Zarenana</v>
      </c>
      <c r="R52" s="188" t="str">
        <f>VLOOKUP(M52,'Team Info'!J:M,4,FALSE)</f>
        <v>262-808-9771</v>
      </c>
      <c r="S52" s="188" t="str">
        <f>VLOOKUP(M52,'Team Info'!J:N,5,FALSE)</f>
        <v>e.zarenana91@gmail.com</v>
      </c>
      <c r="T52" t="str">
        <f t="shared" si="5"/>
        <v>45556U10 ER CloversU10 JK Black Widows</v>
      </c>
    </row>
    <row r="53" spans="1:20" x14ac:dyDescent="0.3">
      <c r="A53" s="154" t="s">
        <v>1700</v>
      </c>
      <c r="B53" s="154" t="str">
        <f>VLOOKUP(A53,'Team Info'!E:J,6,FALSE)</f>
        <v>U10 ER Clovers</v>
      </c>
      <c r="C53" s="154" t="str">
        <f>VLOOKUP(A53,'Team Info'!E:L,8,FALSE)</f>
        <v>Kim Koenen</v>
      </c>
      <c r="D53" s="154" t="str">
        <f>VLOOKUP(A53,'Team Info'!E:M,9,FALSE)</f>
        <v>920-285-7433</v>
      </c>
      <c r="E53" s="154" t="str">
        <f>VLOOKUP(A53,'Team Info'!E:N,10,FALSE)</f>
        <v>nkkoenen16@gmail.com</v>
      </c>
      <c r="F53" s="180" t="str">
        <f>IF(WEEKDAY(H53)=7,"Sat",IF(WEEKDAY(H53)=6,"Fri",IF(WEEKDAY(H53)=5,"Thu",IF(WEEKDAY(H53)=4,"Wed",IF(WEEKDAY(H53)=3,"Tue",IF(WEEKDAY(H53)=2,"Mon",IF(WEEKDAY(H53)=1,"Sun")))))))</f>
        <v>Wed</v>
      </c>
      <c r="G53" s="180">
        <v>599</v>
      </c>
      <c r="H53" s="184">
        <f>VLOOKUP(G53,'Master FINAL 2024 8-19-24'!A:G,7,FALSE)</f>
        <v>45560</v>
      </c>
      <c r="I53" s="153" t="str">
        <f>IF(ISBLANK((VLOOKUP(G53,'Master FINAL 2024 8-19-24'!A:H,8,FALSE)))=TRUE,"",VLOOKUP(G53,'Master FINAL 2024 8-19-24'!A:H,8,FALSE))</f>
        <v>Field 3</v>
      </c>
      <c r="J53" s="183">
        <f>IF(ISBLANK((VLOOKUP(G53,'Master FINAL 2024 8-19-24'!A:I,9,FALSE)))=TRUE,"",VLOOKUP(G53,'Master FINAL 2024 8-19-24'!A:I,9,FALSE))</f>
        <v>0.73958333333333337</v>
      </c>
      <c r="K53" s="169" t="str">
        <f>VLOOKUP(G53,'Master FINAL 2024 8-19-24'!A:L,12,FALSE)</f>
        <v>U10 ER Clovers</v>
      </c>
      <c r="L53" s="177" t="s">
        <v>849</v>
      </c>
      <c r="M53" s="177" t="str">
        <f>VLOOKUP(G53,'Master FINAL 2024 8-19-24'!A:O,15,FALSE)</f>
        <v>U10 JU Juneau Rage U10</v>
      </c>
      <c r="N53" s="154" t="str">
        <f>VLOOKUP(K53,'Team Info'!J:L,3,FALSE)</f>
        <v>Kim Koenen</v>
      </c>
      <c r="O53" s="154" t="str">
        <f>VLOOKUP(K53,'Team Info'!J:M,4,FALSE)</f>
        <v>920-285-7433</v>
      </c>
      <c r="P53" s="154" t="str">
        <f>VLOOKUP(K53,'Team Info'!J:N,5,FALSE)</f>
        <v>nkkoenen16@gmail.com</v>
      </c>
      <c r="Q53" s="188" t="str">
        <f>VLOOKUP(M53,'Team Info'!J:L,3,FALSE)</f>
        <v>Jenny Wolter</v>
      </c>
      <c r="R53" s="188" t="str">
        <f>VLOOKUP(M53,'Team Info'!J:M,4,FALSE)</f>
        <v>262-224-3482</v>
      </c>
      <c r="S53" s="188" t="str">
        <f>VLOOKUP(M53,'Team Info'!J:N,5,FALSE)</f>
        <v>Jenwolter@hotmail.com</v>
      </c>
      <c r="T53" t="str">
        <f>H53&amp;K53&amp;M53</f>
        <v>45560U10 ER CloversU10 JU Juneau Rage U10</v>
      </c>
    </row>
    <row r="54" spans="1:20" x14ac:dyDescent="0.3">
      <c r="A54" s="154" t="s">
        <v>1700</v>
      </c>
      <c r="B54" s="154" t="str">
        <f>VLOOKUP(A54,'Team Info'!E:J,6,FALSE)</f>
        <v>U10 ER Clovers</v>
      </c>
      <c r="C54" s="154" t="str">
        <f>VLOOKUP(A54,'Team Info'!E:L,8,FALSE)</f>
        <v>Kim Koenen</v>
      </c>
      <c r="D54" s="154" t="str">
        <f>VLOOKUP(A54,'Team Info'!E:M,9,FALSE)</f>
        <v>920-285-7433</v>
      </c>
      <c r="E54" s="154" t="str">
        <f>VLOOKUP(A54,'Team Info'!E:N,10,FALSE)</f>
        <v>nkkoenen16@gmail.com</v>
      </c>
      <c r="F54" s="180" t="str">
        <f t="shared" si="4"/>
        <v>Sat</v>
      </c>
      <c r="G54" s="180">
        <v>582</v>
      </c>
      <c r="H54" s="184">
        <f>VLOOKUP(G54,'Master FINAL 2024 8-19-24'!A:G,7,FALSE)</f>
        <v>45563</v>
      </c>
      <c r="I54" s="153" t="str">
        <f>IF(ISBLANK((VLOOKUP(G54,'Master FINAL 2024 8-19-24'!A:H,8,FALSE)))=TRUE,"",VLOOKUP(G54,'Master FINAL 2024 8-19-24'!A:H,8,FALSE))</f>
        <v>ER #8</v>
      </c>
      <c r="J54" s="183">
        <f>IF(ISBLANK((VLOOKUP(G54,'Master FINAL 2024 8-19-24'!A:I,9,FALSE)))=TRUE,"",VLOOKUP(G54,'Master FINAL 2024 8-19-24'!A:I,9,FALSE))</f>
        <v>0.45833333333333331</v>
      </c>
      <c r="K54" s="169" t="str">
        <f>VLOOKUP(G54,'Master FINAL 2024 8-19-24'!A:L,12,FALSE)</f>
        <v>U10 SL Aletico Madrid (Rangers)</v>
      </c>
      <c r="L54" s="177" t="s">
        <v>849</v>
      </c>
      <c r="M54" s="177" t="str">
        <f>VLOOKUP(G54,'Master FINAL 2024 8-19-24'!A:O,15,FALSE)</f>
        <v>U10 ER Clovers</v>
      </c>
      <c r="N54" s="154" t="str">
        <f>VLOOKUP(K54,'Team Info'!J:L,3,FALSE)</f>
        <v>Jason Holz</v>
      </c>
      <c r="O54" s="154" t="str">
        <f>VLOOKUP(K54,'Team Info'!J:M,4,FALSE)</f>
        <v>262-308-6964</v>
      </c>
      <c r="P54" s="154" t="str">
        <f>VLOOKUP(K54,'Team Info'!J:N,5,FALSE)</f>
        <v>jaholz@yahoo.com</v>
      </c>
      <c r="Q54" s="188" t="str">
        <f>VLOOKUP(M54,'Team Info'!J:L,3,FALSE)</f>
        <v>Kim Koenen</v>
      </c>
      <c r="R54" s="188" t="str">
        <f>VLOOKUP(M54,'Team Info'!J:M,4,FALSE)</f>
        <v>920-285-7433</v>
      </c>
      <c r="S54" s="188" t="str">
        <f>VLOOKUP(M54,'Team Info'!J:N,5,FALSE)</f>
        <v>nkkoenen16@gmail.com</v>
      </c>
      <c r="T54" t="str">
        <f t="shared" si="5"/>
        <v>45563U10 SL Aletico Madrid (Rangers)U10 ER Clovers</v>
      </c>
    </row>
    <row r="55" spans="1:20" x14ac:dyDescent="0.3">
      <c r="A55" s="154" t="s">
        <v>1700</v>
      </c>
      <c r="B55" s="154" t="str">
        <f>VLOOKUP(A55,'Team Info'!E:J,6,FALSE)</f>
        <v>U10 ER Clovers</v>
      </c>
      <c r="C55" s="154" t="str">
        <f>VLOOKUP(A55,'Team Info'!E:L,8,FALSE)</f>
        <v>Kim Koenen</v>
      </c>
      <c r="D55" s="154" t="str">
        <f>VLOOKUP(A55,'Team Info'!E:M,9,FALSE)</f>
        <v>920-285-7433</v>
      </c>
      <c r="E55" s="154" t="str">
        <f>VLOOKUP(A55,'Team Info'!E:N,10,FALSE)</f>
        <v>nkkoenen16@gmail.com</v>
      </c>
      <c r="F55" s="180" t="str">
        <f t="shared" si="4"/>
        <v>Sat</v>
      </c>
      <c r="G55" s="180">
        <v>587</v>
      </c>
      <c r="H55" s="184">
        <f>VLOOKUP(G55,'Master FINAL 2024 8-19-24'!A:G,7,FALSE)</f>
        <v>45570</v>
      </c>
      <c r="I55" s="153" t="str">
        <f>IF(ISBLANK((VLOOKUP(G55,'Master FINAL 2024 8-19-24'!A:H,8,FALSE)))=TRUE,"",VLOOKUP(G55,'Master FINAL 2024 8-19-24'!A:H,8,FALSE))</f>
        <v>KW 3</v>
      </c>
      <c r="J55" s="183">
        <f>IF(ISBLANK((VLOOKUP(G55,'Master FINAL 2024 8-19-24'!A:I,9,FALSE)))=TRUE,"",VLOOKUP(G55,'Master FINAL 2024 8-19-24'!A:I,9,FALSE))</f>
        <v>0.58333333333333337</v>
      </c>
      <c r="K55" s="169" t="str">
        <f>VLOOKUP(G55,'Master FINAL 2024 8-19-24'!A:L,12,FALSE)</f>
        <v>U10 ER Clovers</v>
      </c>
      <c r="L55" s="177" t="s">
        <v>849</v>
      </c>
      <c r="M55" s="177" t="str">
        <f>VLOOKUP(G55,'Master FINAL 2024 8-19-24'!A:O,15,FALSE)</f>
        <v>U10 KW Rays</v>
      </c>
      <c r="N55" s="154" t="str">
        <f>VLOOKUP(K55,'Team Info'!J:L,3,FALSE)</f>
        <v>Kim Koenen</v>
      </c>
      <c r="O55" s="154" t="str">
        <f>VLOOKUP(K55,'Team Info'!J:M,4,FALSE)</f>
        <v>920-285-7433</v>
      </c>
      <c r="P55" s="154" t="str">
        <f>VLOOKUP(K55,'Team Info'!J:N,5,FALSE)</f>
        <v>nkkoenen16@gmail.com</v>
      </c>
      <c r="Q55" s="188" t="str">
        <f>VLOOKUP(M55,'Team Info'!J:L,3,FALSE)</f>
        <v>Jamison Meister</v>
      </c>
      <c r="R55" s="188" t="str">
        <f>VLOOKUP(M55,'Team Info'!J:M,4,FALSE)</f>
        <v>262-388-5119</v>
      </c>
      <c r="S55" s="188" t="str">
        <f>VLOOKUP(M55,'Team Info'!J:N,5,FALSE)</f>
        <v>jamison.meister08@gmail.com</v>
      </c>
      <c r="T55" t="str">
        <f t="shared" si="5"/>
        <v>45570U10 ER CloversU10 KW Rays</v>
      </c>
    </row>
    <row r="56" spans="1:20" x14ac:dyDescent="0.3">
      <c r="A56" s="154" t="s">
        <v>1700</v>
      </c>
      <c r="B56" s="154" t="str">
        <f>VLOOKUP(A56,'Team Info'!E:J,6,FALSE)</f>
        <v>U10 ER Clovers</v>
      </c>
      <c r="C56" s="154" t="str">
        <f>VLOOKUP(A56,'Team Info'!E:L,8,FALSE)</f>
        <v>Kim Koenen</v>
      </c>
      <c r="D56" s="154" t="str">
        <f>VLOOKUP(A56,'Team Info'!E:M,9,FALSE)</f>
        <v>920-285-7433</v>
      </c>
      <c r="E56" s="154" t="str">
        <f>VLOOKUP(A56,'Team Info'!E:N,10,FALSE)</f>
        <v>nkkoenen16@gmail.com</v>
      </c>
      <c r="F56" s="180" t="str">
        <f t="shared" si="4"/>
        <v>Sat</v>
      </c>
      <c r="G56" s="180">
        <v>592</v>
      </c>
      <c r="H56" s="184">
        <f>VLOOKUP(G56,'Master FINAL 2024 8-19-24'!A:G,7,FALSE)</f>
        <v>45577</v>
      </c>
      <c r="I56" s="153" t="str">
        <f>IF(ISBLANK((VLOOKUP(G56,'Master FINAL 2024 8-19-24'!A:H,8,FALSE)))=TRUE,"",VLOOKUP(G56,'Master FINAL 2024 8-19-24'!A:H,8,FALSE))</f>
        <v>ER #8</v>
      </c>
      <c r="J56" s="183">
        <f>IF(ISBLANK((VLOOKUP(G56,'Master FINAL 2024 8-19-24'!A:I,9,FALSE)))=TRUE,"",VLOOKUP(G56,'Master FINAL 2024 8-19-24'!A:I,9,FALSE))</f>
        <v>0.5</v>
      </c>
      <c r="K56" s="169" t="str">
        <f>VLOOKUP(G56,'Master FINAL 2024 8-19-24'!A:L,12,FALSE)</f>
        <v>U10 JK Black Widows</v>
      </c>
      <c r="L56" s="177" t="s">
        <v>849</v>
      </c>
      <c r="M56" s="177" t="str">
        <f>VLOOKUP(G56,'Master FINAL 2024 8-19-24'!A:O,15,FALSE)</f>
        <v>U10 ER Clovers</v>
      </c>
      <c r="N56" s="154" t="str">
        <f>VLOOKUP(K56,'Team Info'!J:L,3,FALSE)</f>
        <v>Erika Zarenana</v>
      </c>
      <c r="O56" s="154" t="str">
        <f>VLOOKUP(K56,'Team Info'!J:M,4,FALSE)</f>
        <v>262-808-9771</v>
      </c>
      <c r="P56" s="154" t="str">
        <f>VLOOKUP(K56,'Team Info'!J:N,5,FALSE)</f>
        <v>e.zarenana91@gmail.com</v>
      </c>
      <c r="Q56" s="188" t="str">
        <f>VLOOKUP(M56,'Team Info'!J:L,3,FALSE)</f>
        <v>Kim Koenen</v>
      </c>
      <c r="R56" s="188" t="str">
        <f>VLOOKUP(M56,'Team Info'!J:M,4,FALSE)</f>
        <v>920-285-7433</v>
      </c>
      <c r="S56" s="188" t="str">
        <f>VLOOKUP(M56,'Team Info'!J:N,5,FALSE)</f>
        <v>nkkoenen16@gmail.com</v>
      </c>
      <c r="T56" t="str">
        <f t="shared" si="5"/>
        <v>45577U10 JK Black WidowsU10 ER Clovers</v>
      </c>
    </row>
    <row r="57" spans="1:20" x14ac:dyDescent="0.3">
      <c r="A57" s="154" t="s">
        <v>1700</v>
      </c>
      <c r="B57" s="154" t="str">
        <f>VLOOKUP(A57,'Team Info'!E:J,6,FALSE)</f>
        <v>U10 ER Clovers</v>
      </c>
      <c r="C57" s="154" t="str">
        <f>VLOOKUP(A57,'Team Info'!E:L,8,FALSE)</f>
        <v>Kim Koenen</v>
      </c>
      <c r="D57" s="154" t="str">
        <f>VLOOKUP(A57,'Team Info'!E:M,9,FALSE)</f>
        <v>920-285-7433</v>
      </c>
      <c r="E57" s="154" t="str">
        <f>VLOOKUP(A57,'Team Info'!E:N,10,FALSE)</f>
        <v>nkkoenen16@gmail.com</v>
      </c>
      <c r="F57" s="180" t="str">
        <f t="shared" si="4"/>
        <v>Sat</v>
      </c>
      <c r="G57" s="180">
        <v>596</v>
      </c>
      <c r="H57" s="184">
        <f>VLOOKUP(G57,'Master FINAL 2024 8-19-24'!A:G,7,FALSE)</f>
        <v>45584</v>
      </c>
      <c r="I57" s="153" t="str">
        <f>IF(ISBLANK((VLOOKUP(G57,'Master FINAL 2024 8-19-24'!A:H,8,FALSE)))=TRUE,"",VLOOKUP(G57,'Master FINAL 2024 8-19-24'!A:H,8,FALSE))</f>
        <v>ER #8</v>
      </c>
      <c r="J57" s="183">
        <f>IF(ISBLANK((VLOOKUP(G57,'Master FINAL 2024 8-19-24'!A:I,9,FALSE)))=TRUE,"",VLOOKUP(G57,'Master FINAL 2024 8-19-24'!A:I,9,FALSE))</f>
        <v>0.375</v>
      </c>
      <c r="K57" s="169" t="str">
        <f>VLOOKUP(G57,'Master FINAL 2024 8-19-24'!A:L,12,FALSE)</f>
        <v>U10 SL Manchester City (Chargers)</v>
      </c>
      <c r="L57" s="177" t="s">
        <v>849</v>
      </c>
      <c r="M57" s="177" t="str">
        <f>VLOOKUP(G57,'Master FINAL 2024 8-19-24'!A:O,15,FALSE)</f>
        <v>U10 ER Clovers</v>
      </c>
      <c r="N57" s="154" t="str">
        <f>VLOOKUP(K57,'Team Info'!J:L,3,FALSE)</f>
        <v>Ben Herman</v>
      </c>
      <c r="O57" s="154" t="str">
        <f>VLOOKUP(K57,'Team Info'!J:M,4,FALSE)</f>
        <v>262-305-4773</v>
      </c>
      <c r="P57" s="154" t="str">
        <f>VLOOKUP(K57,'Team Info'!J:N,5,FALSE)</f>
        <v>ben.obc@gamil.com</v>
      </c>
      <c r="Q57" s="188" t="str">
        <f>VLOOKUP(M57,'Team Info'!J:L,3,FALSE)</f>
        <v>Kim Koenen</v>
      </c>
      <c r="R57" s="188" t="str">
        <f>VLOOKUP(M57,'Team Info'!J:M,4,FALSE)</f>
        <v>920-285-7433</v>
      </c>
      <c r="S57" s="188" t="str">
        <f>VLOOKUP(M57,'Team Info'!J:N,5,FALSE)</f>
        <v>nkkoenen16@gmail.com</v>
      </c>
      <c r="T57" t="str">
        <f t="shared" si="5"/>
        <v>45584U10 SL Manchester City (Chargers)U10 ER Clovers</v>
      </c>
    </row>
    <row r="58" spans="1:20" x14ac:dyDescent="0.3">
      <c r="A58" s="154" t="s">
        <v>1700</v>
      </c>
      <c r="B58" s="154" t="str">
        <f>VLOOKUP(A58,'Team Info'!E:J,6,FALSE)</f>
        <v>U10 ER Clovers</v>
      </c>
      <c r="C58" s="154" t="str">
        <f>VLOOKUP(A58,'Team Info'!E:L,8,FALSE)</f>
        <v>Kim Koenen</v>
      </c>
      <c r="D58" s="154" t="str">
        <f>VLOOKUP(A58,'Team Info'!E:M,9,FALSE)</f>
        <v>920-285-7433</v>
      </c>
      <c r="E58" s="154" t="str">
        <f>VLOOKUP(A58,'Team Info'!E:N,10,FALSE)</f>
        <v>nkkoenen16@gmail.com</v>
      </c>
      <c r="F58" s="180" t="str">
        <f t="shared" si="4"/>
        <v>Sat</v>
      </c>
      <c r="G58" s="180">
        <v>603</v>
      </c>
      <c r="H58" s="184">
        <f>VLOOKUP(G58,'Master FINAL 2024 8-19-24'!A:G,7,FALSE)</f>
        <v>45591</v>
      </c>
      <c r="I58" s="153" t="str">
        <f>IF(ISBLANK((VLOOKUP(G58,'Master FINAL 2024 8-19-24'!A:H,8,FALSE)))=TRUE,"",VLOOKUP(G58,'Master FINAL 2024 8-19-24'!A:H,8,FALSE))</f>
        <v>ER #8</v>
      </c>
      <c r="J58" s="183">
        <f>IF(ISBLANK((VLOOKUP(G58,'Master FINAL 2024 8-19-24'!A:I,9,FALSE)))=TRUE,"",VLOOKUP(G58,'Master FINAL 2024 8-19-24'!A:I,9,FALSE))</f>
        <v>0.45833333333333331</v>
      </c>
      <c r="K58" s="169" t="str">
        <f>VLOOKUP(G58,'Master FINAL 2024 8-19-24'!A:L,12,FALSE)</f>
        <v>U10 KW Rays</v>
      </c>
      <c r="L58" s="177" t="s">
        <v>849</v>
      </c>
      <c r="M58" s="177" t="str">
        <f>VLOOKUP(G58,'Master FINAL 2024 8-19-24'!A:O,15,FALSE)</f>
        <v>U10 ER Clovers</v>
      </c>
      <c r="N58" s="154" t="str">
        <f>VLOOKUP(K58,'Team Info'!J:L,3,FALSE)</f>
        <v>Jamison Meister</v>
      </c>
      <c r="O58" s="154" t="str">
        <f>VLOOKUP(K58,'Team Info'!J:M,4,FALSE)</f>
        <v>262-388-5119</v>
      </c>
      <c r="P58" s="154" t="str">
        <f>VLOOKUP(K58,'Team Info'!J:N,5,FALSE)</f>
        <v>jamison.meister08@gmail.com</v>
      </c>
      <c r="Q58" s="188" t="str">
        <f>VLOOKUP(M58,'Team Info'!J:L,3,FALSE)</f>
        <v>Kim Koenen</v>
      </c>
      <c r="R58" s="188" t="str">
        <f>VLOOKUP(M58,'Team Info'!J:M,4,FALSE)</f>
        <v>920-285-7433</v>
      </c>
      <c r="S58" s="188" t="str">
        <f>VLOOKUP(M58,'Team Info'!J:N,5,FALSE)</f>
        <v>nkkoenen16@gmail.com</v>
      </c>
      <c r="T58" t="str">
        <f t="shared" si="5"/>
        <v>45591U10 KW RaysU10 ER Clovers</v>
      </c>
    </row>
    <row r="59" spans="1:20" x14ac:dyDescent="0.3">
      <c r="A59" s="154" t="s">
        <v>1701</v>
      </c>
      <c r="B59" s="154" t="str">
        <f>VLOOKUP(A59,'Team Info'!E:J,6,FALSE)</f>
        <v>U12 ER Hooligans</v>
      </c>
      <c r="C59" s="154" t="str">
        <f>VLOOKUP(A59,'Team Info'!E:L,8,FALSE)</f>
        <v>Mike Stoneking</v>
      </c>
      <c r="D59" s="154">
        <f>VLOOKUP(A59,'Team Info'!E:M,9,FALSE)</f>
        <v>0</v>
      </c>
      <c r="E59" s="154" t="str">
        <f>VLOOKUP(A59,'Team Info'!E:N,10,FALSE)</f>
        <v>mikestoneking@outlook.com</v>
      </c>
      <c r="F59" s="180" t="str">
        <f t="shared" si="4"/>
        <v>Sat</v>
      </c>
      <c r="G59" s="180">
        <v>262</v>
      </c>
      <c r="H59" s="184">
        <f>VLOOKUP(G59,'Master FINAL 2024 8-19-24'!A:G,7,FALSE)</f>
        <v>45542</v>
      </c>
      <c r="I59" s="153" t="str">
        <f>IF(ISBLANK((VLOOKUP(G59,'Master FINAL 2024 8-19-24'!A:H,8,FALSE)))=TRUE,"",VLOOKUP(G59,'Master FINAL 2024 8-19-24'!A:H,8,FALSE))</f>
        <v>Hickory Lane #3</v>
      </c>
      <c r="J59" s="183">
        <f>IF(ISBLANK((VLOOKUP(G59,'Master FINAL 2024 8-19-24'!A:I,9,FALSE)))=TRUE,"",VLOOKUP(G59,'Master FINAL 2024 8-19-24'!A:I,9,FALSE))</f>
        <v>0.41666666666666669</v>
      </c>
      <c r="K59" s="169" t="str">
        <f>VLOOKUP(G59,'Master FINAL 2024 8-19-24'!A:L,12,FALSE)</f>
        <v>U12 ER Hooligans</v>
      </c>
      <c r="L59" s="177" t="s">
        <v>849</v>
      </c>
      <c r="M59" s="177" t="str">
        <f>VLOOKUP(G59,'Master FINAL 2024 8-19-24'!A:O,15,FALSE)</f>
        <v>U12 JK Eliminators</v>
      </c>
      <c r="N59" s="154" t="str">
        <f>VLOOKUP(K59,'Team Info'!J:L,3,FALSE)</f>
        <v>Mike Stoneking</v>
      </c>
      <c r="O59" s="154">
        <f>VLOOKUP(K59,'Team Info'!J:M,4,FALSE)</f>
        <v>0</v>
      </c>
      <c r="P59" s="154" t="str">
        <f>VLOOKUP(K59,'Team Info'!J:N,5,FALSE)</f>
        <v>mikestoneking@outlook.com</v>
      </c>
      <c r="Q59" s="188" t="str">
        <f>VLOOKUP(M59,'Team Info'!J:L,3,FALSE)</f>
        <v>Keith McNamee</v>
      </c>
      <c r="R59" s="188" t="str">
        <f>VLOOKUP(M59,'Team Info'!J:M,4,FALSE)</f>
        <v>262-993-2048</v>
      </c>
      <c r="S59" s="188" t="str">
        <f>VLOOKUP(M59,'Team Info'!J:N,5,FALSE)</f>
        <v>kmcnamee@clcbuild.com</v>
      </c>
      <c r="T59" t="str">
        <f t="shared" si="5"/>
        <v>45542U12 ER HooligansU12 JK Eliminators</v>
      </c>
    </row>
    <row r="60" spans="1:20" x14ac:dyDescent="0.3">
      <c r="A60" s="154" t="s">
        <v>1701</v>
      </c>
      <c r="B60" s="154" t="str">
        <f>VLOOKUP(A60,'Team Info'!E:J,6,FALSE)</f>
        <v>U12 ER Hooligans</v>
      </c>
      <c r="C60" s="154" t="str">
        <f>VLOOKUP(A60,'Team Info'!E:L,8,FALSE)</f>
        <v>Mike Stoneking</v>
      </c>
      <c r="D60" s="154">
        <f>VLOOKUP(A60,'Team Info'!E:M,9,FALSE)</f>
        <v>0</v>
      </c>
      <c r="E60" s="154" t="str">
        <f>VLOOKUP(A60,'Team Info'!E:N,10,FALSE)</f>
        <v>mikestoneking@outlook.com</v>
      </c>
      <c r="F60" s="180" t="str">
        <f>IF(WEEKDAY(H60)=7,"Sat",IF(WEEKDAY(H60)=6,"Fri",IF(WEEKDAY(H60)=5,"Thu",IF(WEEKDAY(H60)=4,"Wed",IF(WEEKDAY(H60)=3,"Tue",IF(WEEKDAY(H60)=2,"Mon",IF(WEEKDAY(H60)=1,"Sun")))))))</f>
        <v>Sat</v>
      </c>
      <c r="G60" s="180">
        <v>266</v>
      </c>
      <c r="H60" s="184">
        <f>VLOOKUP(G60,'Master FINAL 2024 8-19-24'!A:G,7,FALSE)</f>
        <v>45549</v>
      </c>
      <c r="I60" s="153" t="str">
        <f>IF(ISBLANK((VLOOKUP(G60,'Master FINAL 2024 8-19-24'!A:H,8,FALSE)))=TRUE,"",VLOOKUP(G60,'Master FINAL 2024 8-19-24'!A:H,8,FALSE))</f>
        <v>ER #9</v>
      </c>
      <c r="J60" s="183">
        <f>IF(ISBLANK((VLOOKUP(G60,'Master FINAL 2024 8-19-24'!A:I,9,FALSE)))=TRUE,"",VLOOKUP(G60,'Master FINAL 2024 8-19-24'!A:I,9,FALSE))</f>
        <v>0.4375</v>
      </c>
      <c r="K60" s="169" t="str">
        <f>VLOOKUP(G60,'Master FINAL 2024 8-19-24'!A:L,12,FALSE)</f>
        <v>U12 HT Cobra Crush</v>
      </c>
      <c r="L60" s="177" t="s">
        <v>849</v>
      </c>
      <c r="M60" s="177" t="str">
        <f>VLOOKUP(G60,'Master FINAL 2024 8-19-24'!A:O,15,FALSE)</f>
        <v>U12 ER Hooligans</v>
      </c>
      <c r="N60" s="154" t="str">
        <f>VLOOKUP(K60,'Team Info'!J:L,3,FALSE)</f>
        <v>Mike Daly</v>
      </c>
      <c r="O60" s="154" t="str">
        <f>VLOOKUP(K60,'Team Info'!J:M,4,FALSE)</f>
        <v>414-350-1392</v>
      </c>
      <c r="P60" s="154" t="str">
        <f>VLOOKUP(K60,'Team Info'!J:N,5,FALSE)</f>
        <v>dooley644@gmail.com</v>
      </c>
      <c r="Q60" s="188" t="str">
        <f>VLOOKUP(M60,'Team Info'!J:L,3,FALSE)</f>
        <v>Mike Stoneking</v>
      </c>
      <c r="R60" s="188">
        <f>VLOOKUP(M60,'Team Info'!J:M,4,FALSE)</f>
        <v>0</v>
      </c>
      <c r="S60" s="188" t="str">
        <f>VLOOKUP(M60,'Team Info'!J:N,5,FALSE)</f>
        <v>mikestoneking@outlook.com</v>
      </c>
      <c r="T60" t="str">
        <f>H60&amp;K60&amp;M60</f>
        <v>45549U12 HT Cobra CrushU12 ER Hooligans</v>
      </c>
    </row>
    <row r="61" spans="1:20" x14ac:dyDescent="0.3">
      <c r="A61" s="154" t="s">
        <v>1701</v>
      </c>
      <c r="B61" s="154" t="str">
        <f>VLOOKUP(A61,'Team Info'!E:J,6,FALSE)</f>
        <v>U12 ER Hooligans</v>
      </c>
      <c r="C61" s="154" t="str">
        <f>VLOOKUP(A61,'Team Info'!E:L,8,FALSE)</f>
        <v>Mike Stoneking</v>
      </c>
      <c r="D61" s="154">
        <f>VLOOKUP(A61,'Team Info'!E:M,9,FALSE)</f>
        <v>0</v>
      </c>
      <c r="E61" s="154" t="str">
        <f>VLOOKUP(A61,'Team Info'!E:N,10,FALSE)</f>
        <v>mikestoneking@outlook.com</v>
      </c>
      <c r="F61" s="180" t="str">
        <f>IF(WEEKDAY(H61)=7,"Sat",IF(WEEKDAY(H61)=6,"Fri",IF(WEEKDAY(H61)=5,"Thu",IF(WEEKDAY(H61)=4,"Wed",IF(WEEKDAY(H61)=3,"Tue",IF(WEEKDAY(H61)=2,"Mon",IF(WEEKDAY(H61)=1,"Sun")))))))</f>
        <v>Sat</v>
      </c>
      <c r="G61" s="180">
        <v>269</v>
      </c>
      <c r="H61" s="184">
        <f>VLOOKUP(G61,'Master FINAL 2024 8-19-24'!A:G,7,FALSE)</f>
        <v>45556</v>
      </c>
      <c r="I61" s="153" t="str">
        <f>IF(ISBLANK((VLOOKUP(G61,'Master FINAL 2024 8-19-24'!A:H,8,FALSE)))=TRUE,"",VLOOKUP(G61,'Master FINAL 2024 8-19-24'!A:H,8,FALSE))</f>
        <v>ER #9</v>
      </c>
      <c r="J61" s="183">
        <f>IF(ISBLANK((VLOOKUP(G61,'Master FINAL 2024 8-19-24'!A:I,9,FALSE)))=TRUE,"",VLOOKUP(G61,'Master FINAL 2024 8-19-24'!A:I,9,FALSE))</f>
        <v>0.375</v>
      </c>
      <c r="K61" s="169" t="str">
        <f>VLOOKUP(G61,'Master FINAL 2024 8-19-24'!A:L,12,FALSE)</f>
        <v>U12 BR Blue Heron</v>
      </c>
      <c r="L61" s="177" t="s">
        <v>849</v>
      </c>
      <c r="M61" s="177" t="str">
        <f>VLOOKUP(G61,'Master FINAL 2024 8-19-24'!A:O,15,FALSE)</f>
        <v>U12 ER Hooligans</v>
      </c>
      <c r="N61" s="154" t="str">
        <f>VLOOKUP(K61,'Team Info'!J:L,3,FALSE)</f>
        <v>Josh Haefs</v>
      </c>
      <c r="O61" s="154" t="str">
        <f>VLOOKUP(K61,'Team Info'!J:M,4,FALSE)</f>
        <v>920-904-0759</v>
      </c>
      <c r="P61" s="154" t="str">
        <f>VLOOKUP(K61,'Team Info'!J:N,5,FALSE)</f>
        <v>ndfsa9@gmail.com</v>
      </c>
      <c r="Q61" s="188" t="str">
        <f>VLOOKUP(M61,'Team Info'!J:L,3,FALSE)</f>
        <v>Mike Stoneking</v>
      </c>
      <c r="R61" s="188">
        <f>VLOOKUP(M61,'Team Info'!J:M,4,FALSE)</f>
        <v>0</v>
      </c>
      <c r="S61" s="188" t="str">
        <f>VLOOKUP(M61,'Team Info'!J:N,5,FALSE)</f>
        <v>mikestoneking@outlook.com</v>
      </c>
      <c r="T61" t="str">
        <f>H61&amp;K61&amp;M61</f>
        <v>45556U12 BR Blue HeronU12 ER Hooligans</v>
      </c>
    </row>
    <row r="62" spans="1:20" x14ac:dyDescent="0.3">
      <c r="A62" s="154" t="s">
        <v>1701</v>
      </c>
      <c r="B62" s="154" t="str">
        <f>VLOOKUP(A62,'Team Info'!E:J,6,FALSE)</f>
        <v>U12 ER Hooligans</v>
      </c>
      <c r="C62" s="154" t="str">
        <f>VLOOKUP(A62,'Team Info'!E:L,8,FALSE)</f>
        <v>Mike Stoneking</v>
      </c>
      <c r="D62" s="154">
        <f>VLOOKUP(A62,'Team Info'!E:M,9,FALSE)</f>
        <v>0</v>
      </c>
      <c r="E62" s="154" t="str">
        <f>VLOOKUP(A62,'Team Info'!E:N,10,FALSE)</f>
        <v>mikestoneking@outlook.com</v>
      </c>
      <c r="F62" s="180" t="str">
        <f t="shared" si="4"/>
        <v>Sat</v>
      </c>
      <c r="G62" s="180">
        <v>274</v>
      </c>
      <c r="H62" s="184">
        <f>VLOOKUP(G62,'Master FINAL 2024 8-19-24'!A:G,7,FALSE)</f>
        <v>45563</v>
      </c>
      <c r="I62" s="153" t="str">
        <f>IF(ISBLANK((VLOOKUP(G62,'Master FINAL 2024 8-19-24'!A:H,8,FALSE)))=TRUE,"",VLOOKUP(G62,'Master FINAL 2024 8-19-24'!A:H,8,FALSE))</f>
        <v>ER #9</v>
      </c>
      <c r="J62" s="183">
        <f>IF(ISBLANK((VLOOKUP(G62,'Master FINAL 2024 8-19-24'!A:I,9,FALSE)))=TRUE,"",VLOOKUP(G62,'Master FINAL 2024 8-19-24'!A:I,9,FALSE))</f>
        <v>0.375</v>
      </c>
      <c r="K62" s="169" t="str">
        <f>VLOOKUP(G62,'Master FINAL 2024 8-19-24'!A:L,12,FALSE)</f>
        <v>U12 KW Jaguars</v>
      </c>
      <c r="L62" s="177" t="s">
        <v>849</v>
      </c>
      <c r="M62" s="177" t="str">
        <f>VLOOKUP(G62,'Master FINAL 2024 8-19-24'!A:O,15,FALSE)</f>
        <v>U12 ER Hooligans</v>
      </c>
      <c r="N62" s="154" t="str">
        <f>VLOOKUP(K62,'Team Info'!J:L,3,FALSE)</f>
        <v>Kyle Kutschenreuter</v>
      </c>
      <c r="O62" s="154" t="str">
        <f>VLOOKUP(K62,'Team Info'!J:M,4,FALSE)</f>
        <v>262-224-4310</v>
      </c>
      <c r="P62" s="154" t="str">
        <f>VLOOKUP(K62,'Team Info'!J:N,5,FALSE)</f>
        <v>kwkmts@gmail.com</v>
      </c>
      <c r="Q62" s="188" t="str">
        <f>VLOOKUP(M62,'Team Info'!J:L,3,FALSE)</f>
        <v>Mike Stoneking</v>
      </c>
      <c r="R62" s="188">
        <f>VLOOKUP(M62,'Team Info'!J:M,4,FALSE)</f>
        <v>0</v>
      </c>
      <c r="S62" s="188" t="str">
        <f>VLOOKUP(M62,'Team Info'!J:N,5,FALSE)</f>
        <v>mikestoneking@outlook.com</v>
      </c>
      <c r="T62" t="str">
        <f t="shared" si="5"/>
        <v>45563U12 KW JaguarsU12 ER Hooligans</v>
      </c>
    </row>
    <row r="63" spans="1:20" x14ac:dyDescent="0.3">
      <c r="A63" s="154" t="s">
        <v>1701</v>
      </c>
      <c r="B63" s="154" t="str">
        <f>VLOOKUP(A63,'Team Info'!E:J,6,FALSE)</f>
        <v>U12 ER Hooligans</v>
      </c>
      <c r="C63" s="154" t="str">
        <f>VLOOKUP(A63,'Team Info'!E:L,8,FALSE)</f>
        <v>Mike Stoneking</v>
      </c>
      <c r="D63" s="154">
        <f>VLOOKUP(A63,'Team Info'!E:M,9,FALSE)</f>
        <v>0</v>
      </c>
      <c r="E63" s="154" t="str">
        <f>VLOOKUP(A63,'Team Info'!E:N,10,FALSE)</f>
        <v>mikestoneking@outlook.com</v>
      </c>
      <c r="F63" s="180" t="str">
        <f t="shared" si="4"/>
        <v>Sat</v>
      </c>
      <c r="G63" s="180">
        <v>278</v>
      </c>
      <c r="H63" s="184">
        <f>VLOOKUP(G63,'Master FINAL 2024 8-19-24'!A:G,7,FALSE)</f>
        <v>45570</v>
      </c>
      <c r="I63" s="153" t="str">
        <f>IF(ISBLANK((VLOOKUP(G63,'Master FINAL 2024 8-19-24'!A:H,8,FALSE)))=TRUE,"",VLOOKUP(G63,'Master FINAL 2024 8-19-24'!A:H,8,FALSE))</f>
        <v>ER #9</v>
      </c>
      <c r="J63" s="183">
        <f>IF(ISBLANK((VLOOKUP(G63,'Master FINAL 2024 8-19-24'!A:I,9,FALSE)))=TRUE,"",VLOOKUP(G63,'Master FINAL 2024 8-19-24'!A:I,9,FALSE))</f>
        <v>0.45833333333333331</v>
      </c>
      <c r="K63" s="169" t="str">
        <f>VLOOKUP(G63,'Master FINAL 2024 8-19-24'!A:L,12,FALSE)</f>
        <v>U12 JU Juneau Rage U12</v>
      </c>
      <c r="L63" s="177" t="s">
        <v>849</v>
      </c>
      <c r="M63" s="177" t="str">
        <f>VLOOKUP(G63,'Master FINAL 2024 8-19-24'!A:O,15,FALSE)</f>
        <v>U12 ER Hooligans</v>
      </c>
      <c r="N63" s="154" t="str">
        <f>VLOOKUP(K63,'Team Info'!J:L,3,FALSE)</f>
        <v>Alexis Garcia</v>
      </c>
      <c r="O63" s="154" t="str">
        <f>VLOOKUP(K63,'Team Info'!J:M,4,FALSE)</f>
        <v>920-382-3129</v>
      </c>
      <c r="P63" s="154" t="str">
        <f>VLOOKUP(K63,'Team Info'!J:N,5,FALSE)</f>
        <v>Alexis.garcia.boss51@gmail.com</v>
      </c>
      <c r="Q63" s="188" t="str">
        <f>VLOOKUP(M63,'Team Info'!J:L,3,FALSE)</f>
        <v>Mike Stoneking</v>
      </c>
      <c r="R63" s="188">
        <f>VLOOKUP(M63,'Team Info'!J:M,4,FALSE)</f>
        <v>0</v>
      </c>
      <c r="S63" s="188" t="str">
        <f>VLOOKUP(M63,'Team Info'!J:N,5,FALSE)</f>
        <v>mikestoneking@outlook.com</v>
      </c>
      <c r="T63" t="str">
        <f t="shared" si="5"/>
        <v>45570U12 JU Juneau Rage U12U12 ER Hooligans</v>
      </c>
    </row>
    <row r="64" spans="1:20" x14ac:dyDescent="0.3">
      <c r="A64" s="154" t="s">
        <v>1701</v>
      </c>
      <c r="B64" s="154" t="str">
        <f>VLOOKUP(A64,'Team Info'!E:J,6,FALSE)</f>
        <v>U12 ER Hooligans</v>
      </c>
      <c r="C64" s="154" t="str">
        <f>VLOOKUP(A64,'Team Info'!E:L,8,FALSE)</f>
        <v>Mike Stoneking</v>
      </c>
      <c r="D64" s="154">
        <f>VLOOKUP(A64,'Team Info'!E:M,9,FALSE)</f>
        <v>0</v>
      </c>
      <c r="E64" s="154" t="str">
        <f>VLOOKUP(A64,'Team Info'!E:N,10,FALSE)</f>
        <v>mikestoneking@outlook.com</v>
      </c>
      <c r="F64" s="180" t="str">
        <f t="shared" si="4"/>
        <v>Sat</v>
      </c>
      <c r="G64" s="180">
        <v>282</v>
      </c>
      <c r="H64" s="184">
        <f>VLOOKUP(G64,'Master FINAL 2024 8-19-24'!A:G,7,FALSE)</f>
        <v>45577</v>
      </c>
      <c r="I64" s="153">
        <f>IF(ISBLANK((VLOOKUP(G64,'Master FINAL 2024 8-19-24'!A:H,8,FALSE)))=TRUE,"",VLOOKUP(G64,'Master FINAL 2024 8-19-24'!A:H,8,FALSE))</f>
        <v>5</v>
      </c>
      <c r="J64" s="183">
        <f>IF(ISBLANK((VLOOKUP(G64,'Master FINAL 2024 8-19-24'!A:I,9,FALSE)))=TRUE,"",VLOOKUP(G64,'Master FINAL 2024 8-19-24'!A:I,9,FALSE))</f>
        <v>0.4375</v>
      </c>
      <c r="K64" s="169" t="str">
        <f>VLOOKUP(G64,'Master FINAL 2024 8-19-24'!A:L,12,FALSE)</f>
        <v>U12 ER Hooligans</v>
      </c>
      <c r="L64" s="177" t="s">
        <v>849</v>
      </c>
      <c r="M64" s="177" t="str">
        <f>VLOOKUP(G64,'Master FINAL 2024 8-19-24'!A:O,15,FALSE)</f>
        <v>U12 SL Union</v>
      </c>
      <c r="N64" s="154" t="str">
        <f>VLOOKUP(K64,'Team Info'!J:L,3,FALSE)</f>
        <v>Mike Stoneking</v>
      </c>
      <c r="O64" s="154">
        <f>VLOOKUP(K64,'Team Info'!J:M,4,FALSE)</f>
        <v>0</v>
      </c>
      <c r="P64" s="154" t="str">
        <f>VLOOKUP(K64,'Team Info'!J:N,5,FALSE)</f>
        <v>mikestoneking@outlook.com</v>
      </c>
      <c r="Q64" s="188" t="str">
        <f>VLOOKUP(M64,'Team Info'!J:L,3,FALSE)</f>
        <v>Brian Kiley</v>
      </c>
      <c r="R64" s="188" t="str">
        <f>VLOOKUP(M64,'Team Info'!J:M,4,FALSE)</f>
        <v>262-224-1796</v>
      </c>
      <c r="S64" s="188" t="str">
        <f>VLOOKUP(M64,'Team Info'!J:N,5,FALSE)</f>
        <v>bnkiley@gmail.com</v>
      </c>
      <c r="T64" t="str">
        <f t="shared" si="5"/>
        <v>45577U12 ER HooligansU12 SL Union</v>
      </c>
    </row>
    <row r="65" spans="1:20" x14ac:dyDescent="0.3">
      <c r="A65" s="154" t="s">
        <v>1701</v>
      </c>
      <c r="B65" s="154" t="str">
        <f>VLOOKUP(A65,'Team Info'!E:J,6,FALSE)</f>
        <v>U12 ER Hooligans</v>
      </c>
      <c r="C65" s="154" t="str">
        <f>VLOOKUP(A65,'Team Info'!E:L,8,FALSE)</f>
        <v>Mike Stoneking</v>
      </c>
      <c r="D65" s="154">
        <f>VLOOKUP(A65,'Team Info'!E:M,9,FALSE)</f>
        <v>0</v>
      </c>
      <c r="E65" s="154" t="str">
        <f>VLOOKUP(A65,'Team Info'!E:N,10,FALSE)</f>
        <v>mikestoneking@outlook.com</v>
      </c>
      <c r="F65" s="180" t="str">
        <f t="shared" si="4"/>
        <v>Sat</v>
      </c>
      <c r="G65" s="180">
        <v>286</v>
      </c>
      <c r="H65" s="184">
        <f>VLOOKUP(G65,'Master FINAL 2024 8-19-24'!A:G,7,FALSE)</f>
        <v>45584</v>
      </c>
      <c r="I65" s="153" t="str">
        <f>IF(ISBLANK((VLOOKUP(G65,'Master FINAL 2024 8-19-24'!A:H,8,FALSE)))=TRUE,"",VLOOKUP(G65,'Master FINAL 2024 8-19-24'!A:H,8,FALSE))</f>
        <v>RF 9</v>
      </c>
      <c r="J65" s="183">
        <f>IF(ISBLANK((VLOOKUP(G65,'Master FINAL 2024 8-19-24'!A:I,9,FALSE)))=TRUE,"",VLOOKUP(G65,'Master FINAL 2024 8-19-24'!A:I,9,FALSE))</f>
        <v>0.5625</v>
      </c>
      <c r="K65" s="169" t="str">
        <f>VLOOKUP(G65,'Master FINAL 2024 8-19-24'!A:L,12,FALSE)</f>
        <v>U12 ER Hooligans</v>
      </c>
      <c r="L65" s="177" t="s">
        <v>849</v>
      </c>
      <c r="M65" s="177" t="str">
        <f>VLOOKUP(G65,'Master FINAL 2024 8-19-24'!A:O,15,FALSE)</f>
        <v>U12 RF Comets</v>
      </c>
      <c r="N65" s="154" t="str">
        <f>VLOOKUP(K65,'Team Info'!J:L,3,FALSE)</f>
        <v>Mike Stoneking</v>
      </c>
      <c r="O65" s="154">
        <f>VLOOKUP(K65,'Team Info'!J:M,4,FALSE)</f>
        <v>0</v>
      </c>
      <c r="P65" s="154" t="str">
        <f>VLOOKUP(K65,'Team Info'!J:N,5,FALSE)</f>
        <v>mikestoneking@outlook.com</v>
      </c>
      <c r="Q65" s="188" t="str">
        <f>VLOOKUP(M65,'Team Info'!J:L,3,FALSE)</f>
        <v>Jim Healy</v>
      </c>
      <c r="R65" s="188" t="str">
        <f>VLOOKUP(M65,'Team Info'!J:M,4,FALSE)</f>
        <v>262-365-1992</v>
      </c>
      <c r="S65" s="188" t="str">
        <f>VLOOKUP(M65,'Team Info'!J:N,5,FALSE)</f>
        <v>james.russell.healy@gmail.com</v>
      </c>
      <c r="T65" t="str">
        <f t="shared" si="5"/>
        <v>45584U12 ER HooligansU12 RF Comets</v>
      </c>
    </row>
    <row r="66" spans="1:20" x14ac:dyDescent="0.3">
      <c r="A66" s="154" t="s">
        <v>1701</v>
      </c>
      <c r="B66" s="154" t="str">
        <f>VLOOKUP(A66,'Team Info'!E:J,6,FALSE)</f>
        <v>U12 ER Hooligans</v>
      </c>
      <c r="C66" s="154" t="str">
        <f>VLOOKUP(A66,'Team Info'!E:L,8,FALSE)</f>
        <v>Mike Stoneking</v>
      </c>
      <c r="D66" s="154">
        <f>VLOOKUP(A66,'Team Info'!E:M,9,FALSE)</f>
        <v>0</v>
      </c>
      <c r="E66" s="154" t="str">
        <f>VLOOKUP(A66,'Team Info'!E:N,10,FALSE)</f>
        <v>mikestoneking@outlook.com</v>
      </c>
      <c r="F66" s="180" t="str">
        <f t="shared" si="4"/>
        <v>Sat</v>
      </c>
      <c r="G66" s="180">
        <v>290</v>
      </c>
      <c r="H66" s="184">
        <f>VLOOKUP(G66,'Master FINAL 2024 8-19-24'!A:G,7,FALSE)</f>
        <v>45591</v>
      </c>
      <c r="I66" s="153" t="str">
        <f>IF(ISBLANK((VLOOKUP(G66,'Master FINAL 2024 8-19-24'!A:H,8,FALSE)))=TRUE,"",VLOOKUP(G66,'Master FINAL 2024 8-19-24'!A:H,8,FALSE))</f>
        <v>HT #7</v>
      </c>
      <c r="J66" s="183">
        <f>IF(ISBLANK((VLOOKUP(G66,'Master FINAL 2024 8-19-24'!A:I,9,FALSE)))=TRUE,"",VLOOKUP(G66,'Master FINAL 2024 8-19-24'!A:I,9,FALSE))</f>
        <v>0.375</v>
      </c>
      <c r="K66" s="169" t="str">
        <f>VLOOKUP(G66,'Master FINAL 2024 8-19-24'!A:L,12,FALSE)</f>
        <v>U12 ER Hooligans</v>
      </c>
      <c r="L66" s="177" t="s">
        <v>849</v>
      </c>
      <c r="M66" s="177" t="str">
        <f>VLOOKUP(G66,'Master FINAL 2024 8-19-24'!A:O,15,FALSE)</f>
        <v>U12 HT Cobra Crush</v>
      </c>
      <c r="N66" s="154" t="str">
        <f>VLOOKUP(K66,'Team Info'!J:L,3,FALSE)</f>
        <v>Mike Stoneking</v>
      </c>
      <c r="O66" s="154">
        <f>VLOOKUP(K66,'Team Info'!J:M,4,FALSE)</f>
        <v>0</v>
      </c>
      <c r="P66" s="154" t="str">
        <f>VLOOKUP(K66,'Team Info'!J:N,5,FALSE)</f>
        <v>mikestoneking@outlook.com</v>
      </c>
      <c r="Q66" s="188" t="str">
        <f>VLOOKUP(M66,'Team Info'!J:L,3,FALSE)</f>
        <v>Mike Daly</v>
      </c>
      <c r="R66" s="188" t="str">
        <f>VLOOKUP(M66,'Team Info'!J:M,4,FALSE)</f>
        <v>414-350-1392</v>
      </c>
      <c r="S66" s="188" t="str">
        <f>VLOOKUP(M66,'Team Info'!J:N,5,FALSE)</f>
        <v>dooley644@gmail.com</v>
      </c>
      <c r="T66" t="str">
        <f t="shared" ref="T66:T96" si="8">H66&amp;K66&amp;M66</f>
        <v>45591U12 ER HooligansU12 HT Cobra Crush</v>
      </c>
    </row>
    <row r="67" spans="1:20" x14ac:dyDescent="0.3">
      <c r="A67" s="154" t="s">
        <v>1682</v>
      </c>
      <c r="B67" s="154" t="str">
        <f>VLOOKUP(A67,'Team Info'!E:J,6,FALSE)</f>
        <v>U12G ER Unicorns</v>
      </c>
      <c r="C67" s="154" t="str">
        <f>VLOOKUP(A67,'Team Info'!E:L,8,FALSE)</f>
        <v>Aaron Azoff</v>
      </c>
      <c r="D67" s="154" t="str">
        <f>VLOOKUP(A67,'Team Info'!E:M,9,FALSE)</f>
        <v>262-247-6958</v>
      </c>
      <c r="E67" s="154" t="str">
        <f>VLOOKUP(A67,'Team Info'!E:N,10,FALSE)</f>
        <v>taazoff@yahoo.com</v>
      </c>
      <c r="F67" s="180" t="str">
        <f t="shared" si="4"/>
        <v>Sat</v>
      </c>
      <c r="G67" s="180">
        <v>62</v>
      </c>
      <c r="H67" s="184">
        <f>VLOOKUP(G67,'Master FINAL 2024 8-19-24'!A:G,7,FALSE)</f>
        <v>45542</v>
      </c>
      <c r="I67" s="153" t="str">
        <f>IF(ISBLANK((VLOOKUP(G67,'Master FINAL 2024 8-19-24'!A:H,8,FALSE)))=TRUE,"",VLOOKUP(G67,'Master FINAL 2024 8-19-24'!A:H,8,FALSE))</f>
        <v>HT #6</v>
      </c>
      <c r="J67" s="183">
        <f>IF(ISBLANK((VLOOKUP(G67,'Master FINAL 2024 8-19-24'!A:I,9,FALSE)))=TRUE,"",VLOOKUP(G67,'Master FINAL 2024 8-19-24'!A:I,9,FALSE))</f>
        <v>0.4375</v>
      </c>
      <c r="K67" s="169" t="str">
        <f>VLOOKUP(G67,'Master FINAL 2024 8-19-24'!A:L,12,FALSE)</f>
        <v>U12G ER Unicorns</v>
      </c>
      <c r="L67" s="177" t="s">
        <v>849</v>
      </c>
      <c r="M67" s="177" t="str">
        <f>VLOOKUP(G67,'Master FINAL 2024 8-19-24'!A:O,15,FALSE)</f>
        <v>U12G HT Phoenix</v>
      </c>
      <c r="N67" s="154" t="str">
        <f>VLOOKUP(K67,'Team Info'!J:L,3,FALSE)</f>
        <v>Aaron Azoff</v>
      </c>
      <c r="O67" s="154" t="str">
        <f>VLOOKUP(K67,'Team Info'!J:M,4,FALSE)</f>
        <v>262-247-6958</v>
      </c>
      <c r="P67" s="154" t="str">
        <f>VLOOKUP(K67,'Team Info'!J:N,5,FALSE)</f>
        <v>taazoff@yahoo.com</v>
      </c>
      <c r="Q67" s="188" t="str">
        <f>VLOOKUP(M67,'Team Info'!J:L,3,FALSE)</f>
        <v>Matt Uecker</v>
      </c>
      <c r="R67" s="188" t="str">
        <f>VLOOKUP(M67,'Team Info'!J:M,4,FALSE)</f>
        <v>920-285-0559</v>
      </c>
      <c r="S67" s="188" t="str">
        <f>VLOOKUP(M67,'Team Info'!J:N,5,FALSE)</f>
        <v>Matthew.uecker@gmail.com</v>
      </c>
      <c r="T67" t="str">
        <f t="shared" si="8"/>
        <v>45542U12G ER UnicornsU12G HT Phoenix</v>
      </c>
    </row>
    <row r="68" spans="1:20" x14ac:dyDescent="0.3">
      <c r="A68" s="154" t="s">
        <v>1682</v>
      </c>
      <c r="B68" s="154" t="str">
        <f>VLOOKUP(A68,'Team Info'!E:J,6,FALSE)</f>
        <v>U12G ER Unicorns</v>
      </c>
      <c r="C68" s="154" t="str">
        <f>VLOOKUP(A68,'Team Info'!E:L,8,FALSE)</f>
        <v>Aaron Azoff</v>
      </c>
      <c r="D68" s="154" t="str">
        <f>VLOOKUP(A68,'Team Info'!E:M,9,FALSE)</f>
        <v>262-247-6958</v>
      </c>
      <c r="E68" s="154" t="str">
        <f>VLOOKUP(A68,'Team Info'!E:N,10,FALSE)</f>
        <v>taazoff@yahoo.com</v>
      </c>
      <c r="F68" s="180" t="str">
        <f t="shared" si="4"/>
        <v>Sat</v>
      </c>
      <c r="G68" s="180">
        <v>68</v>
      </c>
      <c r="H68" s="184">
        <f>VLOOKUP(G68,'Master FINAL 2024 8-19-24'!A:G,7,FALSE)</f>
        <v>45549</v>
      </c>
      <c r="I68" s="153" t="str">
        <f>IF(ISBLANK((VLOOKUP(G68,'Master FINAL 2024 8-19-24'!A:H,8,FALSE)))=TRUE,"",VLOOKUP(G68,'Master FINAL 2024 8-19-24'!A:H,8,FALSE))</f>
        <v>ER #9</v>
      </c>
      <c r="J68" s="183">
        <f>IF(ISBLANK((VLOOKUP(G68,'Master FINAL 2024 8-19-24'!A:I,9,FALSE)))=TRUE,"",VLOOKUP(G68,'Master FINAL 2024 8-19-24'!A:I,9,FALSE))</f>
        <v>0.375</v>
      </c>
      <c r="K68" s="169" t="str">
        <f>VLOOKUP(G68,'Master FINAL 2024 8-19-24'!A:L,12,FALSE)</f>
        <v>U12G HT Crazy Lady Lightning Leopards</v>
      </c>
      <c r="L68" s="177" t="s">
        <v>849</v>
      </c>
      <c r="M68" s="177" t="str">
        <f>VLOOKUP(G68,'Master FINAL 2024 8-19-24'!A:O,15,FALSE)</f>
        <v>U12G ER Unicorns</v>
      </c>
      <c r="N68" s="154" t="str">
        <f>VLOOKUP(K68,'Team Info'!J:L,3,FALSE)</f>
        <v>Rachael Kaul</v>
      </c>
      <c r="O68" s="154" t="str">
        <f>VLOOKUP(K68,'Team Info'!J:M,4,FALSE)</f>
        <v xml:space="preserve">920-246-9829
</v>
      </c>
      <c r="P68" s="154" t="str">
        <f>VLOOKUP(K68,'Team Info'!J:N,5,FALSE)</f>
        <v>kaulrv12@yahoo.com</v>
      </c>
      <c r="Q68" s="188" t="str">
        <f>VLOOKUP(M68,'Team Info'!J:L,3,FALSE)</f>
        <v>Aaron Azoff</v>
      </c>
      <c r="R68" s="188" t="str">
        <f>VLOOKUP(M68,'Team Info'!J:M,4,FALSE)</f>
        <v>262-247-6958</v>
      </c>
      <c r="S68" s="188" t="str">
        <f>VLOOKUP(M68,'Team Info'!J:N,5,FALSE)</f>
        <v>taazoff@yahoo.com</v>
      </c>
      <c r="T68" t="str">
        <f t="shared" si="8"/>
        <v>45549U12G HT Crazy Lady Lightning LeopardsU12G ER Unicorns</v>
      </c>
    </row>
    <row r="69" spans="1:20" x14ac:dyDescent="0.3">
      <c r="A69" s="154" t="s">
        <v>1682</v>
      </c>
      <c r="B69" s="154" t="str">
        <f>VLOOKUP(A69,'Team Info'!E:J,6,FALSE)</f>
        <v>U12G ER Unicorns</v>
      </c>
      <c r="C69" s="154" t="str">
        <f>VLOOKUP(A69,'Team Info'!E:L,8,FALSE)</f>
        <v>Aaron Azoff</v>
      </c>
      <c r="D69" s="154" t="str">
        <f>VLOOKUP(A69,'Team Info'!E:M,9,FALSE)</f>
        <v>262-247-6958</v>
      </c>
      <c r="E69" s="154" t="str">
        <f>VLOOKUP(A69,'Team Info'!E:N,10,FALSE)</f>
        <v>taazoff@yahoo.com</v>
      </c>
      <c r="F69" s="180" t="str">
        <f t="shared" si="4"/>
        <v>Sat</v>
      </c>
      <c r="G69" s="180">
        <v>81</v>
      </c>
      <c r="H69" s="184">
        <f>VLOOKUP(G69,'Master FINAL 2024 8-19-24'!A:G,7,FALSE)</f>
        <v>45556</v>
      </c>
      <c r="I69" s="153" t="str">
        <f>IF(ISBLANK((VLOOKUP(G69,'Master FINAL 2024 8-19-24'!A:H,8,FALSE)))=TRUE,"",VLOOKUP(G69,'Master FINAL 2024 8-19-24'!A:H,8,FALSE))</f>
        <v>ER #9</v>
      </c>
      <c r="J69" s="183">
        <f>IF(ISBLANK((VLOOKUP(G69,'Master FINAL 2024 8-19-24'!A:I,9,FALSE)))=TRUE,"",VLOOKUP(G69,'Master FINAL 2024 8-19-24'!A:I,9,FALSE))</f>
        <v>0.4375</v>
      </c>
      <c r="K69" s="169" t="str">
        <f>VLOOKUP(G69,'Master FINAL 2024 8-19-24'!A:L,12,FALSE)</f>
        <v>U12G KW Fury</v>
      </c>
      <c r="L69" s="177" t="s">
        <v>849</v>
      </c>
      <c r="M69" s="177" t="str">
        <f>VLOOKUP(G69,'Master FINAL 2024 8-19-24'!A:O,15,FALSE)</f>
        <v>U12G ER Unicorns</v>
      </c>
      <c r="N69" s="154" t="str">
        <f>VLOOKUP(K69,'Team Info'!J:L,3,FALSE)</f>
        <v>Tim Schneider</v>
      </c>
      <c r="O69" s="154" t="str">
        <f>VLOOKUP(K69,'Team Info'!J:M,4,FALSE)</f>
        <v>920-918-2754</v>
      </c>
      <c r="P69" s="154" t="str">
        <f>VLOOKUP(K69,'Team Info'!J:N,5,FALSE)</f>
        <v>timschneider22@yahoo.com</v>
      </c>
      <c r="Q69" s="188" t="str">
        <f>VLOOKUP(M69,'Team Info'!J:L,3,FALSE)</f>
        <v>Aaron Azoff</v>
      </c>
      <c r="R69" s="188" t="str">
        <f>VLOOKUP(M69,'Team Info'!J:M,4,FALSE)</f>
        <v>262-247-6958</v>
      </c>
      <c r="S69" s="188" t="str">
        <f>VLOOKUP(M69,'Team Info'!J:N,5,FALSE)</f>
        <v>taazoff@yahoo.com</v>
      </c>
      <c r="T69" t="str">
        <f t="shared" si="8"/>
        <v>45556U12G KW FuryU12G ER Unicorns</v>
      </c>
    </row>
    <row r="70" spans="1:20" x14ac:dyDescent="0.3">
      <c r="A70" s="154" t="s">
        <v>1682</v>
      </c>
      <c r="B70" s="154" t="str">
        <f>VLOOKUP(A70,'Team Info'!E:J,6,FALSE)</f>
        <v>U12G ER Unicorns</v>
      </c>
      <c r="C70" s="154" t="str">
        <f>VLOOKUP(A70,'Team Info'!E:L,8,FALSE)</f>
        <v>Aaron Azoff</v>
      </c>
      <c r="D70" s="154" t="str">
        <f>VLOOKUP(A70,'Team Info'!E:M,9,FALSE)</f>
        <v>262-247-6958</v>
      </c>
      <c r="E70" s="154" t="str">
        <f>VLOOKUP(A70,'Team Info'!E:N,10,FALSE)</f>
        <v>taazoff@yahoo.com</v>
      </c>
      <c r="F70" s="180" t="str">
        <f>IF(WEEKDAY(H70)=7,"Sat",IF(WEEKDAY(H70)=6,"Fri",IF(WEEKDAY(H70)=5,"Thu",IF(WEEKDAY(H70)=4,"Wed",IF(WEEKDAY(H70)=3,"Tue",IF(WEEKDAY(H70)=2,"Mon",IF(WEEKDAY(H70)=1,"Sun")))))))</f>
        <v>Wed</v>
      </c>
      <c r="G70" s="180">
        <v>84</v>
      </c>
      <c r="H70" s="184">
        <f>VLOOKUP(G70,'Master FINAL 2024 8-19-24'!A:G,7,FALSE)</f>
        <v>45560</v>
      </c>
      <c r="I70" s="153" t="str">
        <f>IF(ISBLANK((VLOOKUP(G70,'Master FINAL 2024 8-19-24'!A:H,8,FALSE)))=TRUE,"",VLOOKUP(G70,'Master FINAL 2024 8-19-24'!A:H,8,FALSE))</f>
        <v>ER #9</v>
      </c>
      <c r="J70" s="183">
        <f>IF(ISBLANK((VLOOKUP(G70,'Master FINAL 2024 8-19-24'!A:I,9,FALSE)))=TRUE,"",VLOOKUP(G70,'Master FINAL 2024 8-19-24'!A:I,9,FALSE))</f>
        <v>0.73958333333333337</v>
      </c>
      <c r="K70" s="169" t="str">
        <f>VLOOKUP(G70,'Master FINAL 2024 8-19-24'!A:L,12,FALSE)</f>
        <v>U12G BR Blue Heron Blue</v>
      </c>
      <c r="L70" s="177" t="s">
        <v>849</v>
      </c>
      <c r="M70" s="177" t="str">
        <f>VLOOKUP(G70,'Master FINAL 2024 8-19-24'!A:O,15,FALSE)</f>
        <v>U12G ER Unicorns</v>
      </c>
      <c r="N70" s="154" t="str">
        <f>VLOOKUP(K70,'Team Info'!J:L,3,FALSE)</f>
        <v>Josh Herring</v>
      </c>
      <c r="O70" s="154" t="str">
        <f>VLOOKUP(K70,'Team Info'!J:M,4,FALSE)</f>
        <v>920-263-0000</v>
      </c>
      <c r="P70" s="154" t="str">
        <f>VLOOKUP(K70,'Team Info'!J:N,5,FALSE)</f>
        <v>ndfsa9@gmail.com</v>
      </c>
      <c r="Q70" s="188" t="str">
        <f>VLOOKUP(M70,'Team Info'!J:L,3,FALSE)</f>
        <v>Aaron Azoff</v>
      </c>
      <c r="R70" s="188" t="str">
        <f>VLOOKUP(M70,'Team Info'!J:M,4,FALSE)</f>
        <v>262-247-6958</v>
      </c>
      <c r="S70" s="188" t="str">
        <f>VLOOKUP(M70,'Team Info'!J:N,5,FALSE)</f>
        <v>taazoff@yahoo.com</v>
      </c>
      <c r="T70" t="str">
        <f>H70&amp;K70&amp;M70</f>
        <v>45560U12G BR Blue Heron BlueU12G ER Unicorns</v>
      </c>
    </row>
    <row r="71" spans="1:20" x14ac:dyDescent="0.3">
      <c r="A71" s="154" t="s">
        <v>1682</v>
      </c>
      <c r="B71" s="154" t="str">
        <f>VLOOKUP(A71,'Team Info'!E:J,6,FALSE)</f>
        <v>U12G ER Unicorns</v>
      </c>
      <c r="C71" s="154" t="str">
        <f>VLOOKUP(A71,'Team Info'!E:L,8,FALSE)</f>
        <v>Aaron Azoff</v>
      </c>
      <c r="D71" s="154" t="str">
        <f>VLOOKUP(A71,'Team Info'!E:M,9,FALSE)</f>
        <v>262-247-6958</v>
      </c>
      <c r="E71" s="154" t="str">
        <f>VLOOKUP(A71,'Team Info'!E:N,10,FALSE)</f>
        <v>taazoff@yahoo.com</v>
      </c>
      <c r="F71" s="180" t="str">
        <f t="shared" si="4"/>
        <v>Sat</v>
      </c>
      <c r="G71" s="180">
        <v>89</v>
      </c>
      <c r="H71" s="184">
        <f>VLOOKUP(G71,'Master FINAL 2024 8-19-24'!A:G,7,FALSE)</f>
        <v>45570</v>
      </c>
      <c r="I71" s="153" t="str">
        <f>IF(ISBLANK((VLOOKUP(G71,'Master FINAL 2024 8-19-24'!A:H,8,FALSE)))=TRUE,"",VLOOKUP(G71,'Master FINAL 2024 8-19-24'!A:H,8,FALSE))</f>
        <v>ER #9</v>
      </c>
      <c r="J71" s="183">
        <f>IF(ISBLANK((VLOOKUP(G71,'Master FINAL 2024 8-19-24'!A:I,9,FALSE)))=TRUE,"",VLOOKUP(G71,'Master FINAL 2024 8-19-24'!A:I,9,FALSE))</f>
        <v>0.52083333333333337</v>
      </c>
      <c r="K71" s="169" t="str">
        <f>VLOOKUP(G71,'Master FINAL 2024 8-19-24'!A:L,12,FALSE)</f>
        <v>U12G SL Red Stars (Royals)</v>
      </c>
      <c r="L71" s="177" t="s">
        <v>849</v>
      </c>
      <c r="M71" s="177" t="str">
        <f>VLOOKUP(G71,'Master FINAL 2024 8-19-24'!A:O,15,FALSE)</f>
        <v>U12G ER Unicorns</v>
      </c>
      <c r="N71" s="154" t="str">
        <f>VLOOKUP(K71,'Team Info'!J:L,3,FALSE)</f>
        <v>Gabe Kempf</v>
      </c>
      <c r="O71" s="154" t="str">
        <f>VLOOKUP(K71,'Team Info'!J:M,4,FALSE)</f>
        <v>262-339-0252</v>
      </c>
      <c r="P71" s="154" t="str">
        <f>VLOOKUP(K71,'Team Info'!J:N,5,FALSE)</f>
        <v>gabekempfwi@gmail.com</v>
      </c>
      <c r="Q71" s="188" t="str">
        <f>VLOOKUP(M71,'Team Info'!J:L,3,FALSE)</f>
        <v>Aaron Azoff</v>
      </c>
      <c r="R71" s="188" t="str">
        <f>VLOOKUP(M71,'Team Info'!J:M,4,FALSE)</f>
        <v>262-247-6958</v>
      </c>
      <c r="S71" s="188" t="str">
        <f>VLOOKUP(M71,'Team Info'!J:N,5,FALSE)</f>
        <v>taazoff@yahoo.com</v>
      </c>
      <c r="T71" t="str">
        <f t="shared" si="8"/>
        <v>45570U12G SL Red Stars (Royals)U12G ER Unicorns</v>
      </c>
    </row>
    <row r="72" spans="1:20" x14ac:dyDescent="0.3">
      <c r="A72" s="154" t="s">
        <v>1682</v>
      </c>
      <c r="B72" s="154" t="str">
        <f>VLOOKUP(A72,'Team Info'!E:J,6,FALSE)</f>
        <v>U12G ER Unicorns</v>
      </c>
      <c r="C72" s="154" t="str">
        <f>VLOOKUP(A72,'Team Info'!E:L,8,FALSE)</f>
        <v>Aaron Azoff</v>
      </c>
      <c r="D72" s="154" t="str">
        <f>VLOOKUP(A72,'Team Info'!E:M,9,FALSE)</f>
        <v>262-247-6958</v>
      </c>
      <c r="E72" s="154" t="str">
        <f>VLOOKUP(A72,'Team Info'!E:N,10,FALSE)</f>
        <v>taazoff@yahoo.com</v>
      </c>
      <c r="F72" s="180" t="str">
        <f t="shared" si="4"/>
        <v>Sat</v>
      </c>
      <c r="G72" s="180">
        <v>97</v>
      </c>
      <c r="H72" s="184">
        <f>VLOOKUP(G72,'Master FINAL 2024 8-19-24'!A:G,7,FALSE)</f>
        <v>45577</v>
      </c>
      <c r="I72" s="153" t="str">
        <f>IF(ISBLANK((VLOOKUP(G72,'Master FINAL 2024 8-19-24'!A:H,8,FALSE)))=TRUE,"",VLOOKUP(G72,'Master FINAL 2024 8-19-24'!A:H,8,FALSE))</f>
        <v>Hickory Lane #3</v>
      </c>
      <c r="J72" s="183">
        <f>IF(ISBLANK((VLOOKUP(G72,'Master FINAL 2024 8-19-24'!A:I,9,FALSE)))=TRUE,"",VLOOKUP(G72,'Master FINAL 2024 8-19-24'!A:I,9,FALSE))</f>
        <v>0.375</v>
      </c>
      <c r="K72" s="169" t="str">
        <f>VLOOKUP(G72,'Master FINAL 2024 8-19-24'!A:L,12,FALSE)</f>
        <v>U12G ER Unicorns</v>
      </c>
      <c r="L72" s="177" t="s">
        <v>849</v>
      </c>
      <c r="M72" s="177" t="str">
        <f>VLOOKUP(G72,'Master FINAL 2024 8-19-24'!A:O,15,FALSE)</f>
        <v>U12G JK Majestics</v>
      </c>
      <c r="N72" s="154" t="str">
        <f>VLOOKUP(K72,'Team Info'!J:L,3,FALSE)</f>
        <v>Aaron Azoff</v>
      </c>
      <c r="O72" s="154" t="str">
        <f>VLOOKUP(K72,'Team Info'!J:M,4,FALSE)</f>
        <v>262-247-6958</v>
      </c>
      <c r="P72" s="154" t="str">
        <f>VLOOKUP(K72,'Team Info'!J:N,5,FALSE)</f>
        <v>taazoff@yahoo.com</v>
      </c>
      <c r="Q72" s="188" t="str">
        <f>VLOOKUP(M72,'Team Info'!J:L,3,FALSE)</f>
        <v>Bradley Jacobi</v>
      </c>
      <c r="R72" s="188" t="str">
        <f>VLOOKUP(M72,'Team Info'!J:M,4,FALSE)</f>
        <v>414-573-5002</v>
      </c>
      <c r="S72" s="188" t="str">
        <f>VLOOKUP(M72,'Team Info'!J:N,5,FALSE)</f>
        <v>bjjacobi1983@yahoo.com</v>
      </c>
      <c r="T72" t="str">
        <f t="shared" si="8"/>
        <v>45577U12G ER UnicornsU12G JK Majestics</v>
      </c>
    </row>
    <row r="73" spans="1:20" x14ac:dyDescent="0.3">
      <c r="A73" s="154" t="s">
        <v>1682</v>
      </c>
      <c r="B73" s="154" t="str">
        <f>VLOOKUP(A73,'Team Info'!E:J,6,FALSE)</f>
        <v>U12G ER Unicorns</v>
      </c>
      <c r="C73" s="154" t="str">
        <f>VLOOKUP(A73,'Team Info'!E:L,8,FALSE)</f>
        <v>Aaron Azoff</v>
      </c>
      <c r="D73" s="154" t="str">
        <f>VLOOKUP(A73,'Team Info'!E:M,9,FALSE)</f>
        <v>262-247-6958</v>
      </c>
      <c r="E73" s="154" t="str">
        <f>VLOOKUP(A73,'Team Info'!E:N,10,FALSE)</f>
        <v>taazoff@yahoo.com</v>
      </c>
      <c r="F73" s="180" t="str">
        <f t="shared" ref="F73:F75" si="9">IF(WEEKDAY(H73)=7,"Sat",IF(WEEKDAY(H73)=6,"Fri",IF(WEEKDAY(H73)=5,"Thu",IF(WEEKDAY(H73)=4,"Wed",IF(WEEKDAY(H73)=3,"Tue",IF(WEEKDAY(H73)=2,"Mon",IF(WEEKDAY(H73)=1,"Sun")))))))</f>
        <v>Sat</v>
      </c>
      <c r="G73" s="180">
        <v>102</v>
      </c>
      <c r="H73" s="184">
        <f>VLOOKUP(G73,'Master FINAL 2024 8-19-24'!A:G,7,FALSE)</f>
        <v>45584</v>
      </c>
      <c r="I73" s="153">
        <f>IF(ISBLANK((VLOOKUP(G73,'Master FINAL 2024 8-19-24'!A:H,8,FALSE)))=TRUE,"",VLOOKUP(G73,'Master FINAL 2024 8-19-24'!A:H,8,FALSE))</f>
        <v>5</v>
      </c>
      <c r="J73" s="183">
        <f>IF(ISBLANK((VLOOKUP(G73,'Master FINAL 2024 8-19-24'!A:I,9,FALSE)))=TRUE,"",VLOOKUP(G73,'Master FINAL 2024 8-19-24'!A:I,9,FALSE))</f>
        <v>0.375</v>
      </c>
      <c r="K73" s="169" t="str">
        <f>VLOOKUP(G73,'Master FINAL 2024 8-19-24'!A:L,12,FALSE)</f>
        <v>U12G ER Unicorns</v>
      </c>
      <c r="L73" s="177" t="s">
        <v>849</v>
      </c>
      <c r="M73" s="177" t="str">
        <f>VLOOKUP(G73,'Master FINAL 2024 8-19-24'!A:O,15,FALSE)</f>
        <v>U12G SL Lady Owls</v>
      </c>
      <c r="N73" s="154" t="str">
        <f>VLOOKUP(K73,'Team Info'!J:L,3,FALSE)</f>
        <v>Aaron Azoff</v>
      </c>
      <c r="O73" s="154" t="str">
        <f>VLOOKUP(K73,'Team Info'!J:M,4,FALSE)</f>
        <v>262-247-6958</v>
      </c>
      <c r="P73" s="154" t="str">
        <f>VLOOKUP(K73,'Team Info'!J:N,5,FALSE)</f>
        <v>taazoff@yahoo.com</v>
      </c>
      <c r="Q73" s="188" t="str">
        <f>VLOOKUP(M73,'Team Info'!J:L,3,FALSE)</f>
        <v>Dave Zukowski</v>
      </c>
      <c r="R73" s="188" t="str">
        <f>VLOOKUP(M73,'Team Info'!J:M,4,FALSE)</f>
        <v>414-324-9256</v>
      </c>
      <c r="S73" s="188" t="str">
        <f>VLOOKUP(M73,'Team Info'!J:N,5,FALSE)</f>
        <v>bevndave@outlook.com</v>
      </c>
      <c r="T73" t="str">
        <f t="shared" ref="T73:T75" si="10">H73&amp;K73&amp;M73</f>
        <v>45584U12G ER UnicornsU12G SL Lady Owls</v>
      </c>
    </row>
    <row r="74" spans="1:20" x14ac:dyDescent="0.3">
      <c r="A74" s="154" t="s">
        <v>1682</v>
      </c>
      <c r="B74" s="154" t="str">
        <f>VLOOKUP(A74,'Team Info'!E:J,6,FALSE)</f>
        <v>U12G ER Unicorns</v>
      </c>
      <c r="C74" s="154" t="str">
        <f>VLOOKUP(A74,'Team Info'!E:L,8,FALSE)</f>
        <v>Aaron Azoff</v>
      </c>
      <c r="D74" s="154" t="str">
        <f>VLOOKUP(A74,'Team Info'!E:M,9,FALSE)</f>
        <v>262-247-6958</v>
      </c>
      <c r="E74" s="154" t="str">
        <f>VLOOKUP(A74,'Team Info'!E:N,10,FALSE)</f>
        <v>taazoff@yahoo.com</v>
      </c>
      <c r="F74" s="180" t="str">
        <f t="shared" si="9"/>
        <v>Sat</v>
      </c>
      <c r="G74" s="180">
        <v>110</v>
      </c>
      <c r="H74" s="184">
        <f>VLOOKUP(G74,'Master FINAL 2024 8-19-24'!A:G,7,FALSE)</f>
        <v>45591</v>
      </c>
      <c r="I74" s="153">
        <f>IF(ISBLANK((VLOOKUP(G74,'Master FINAL 2024 8-19-24'!A:H,8,FALSE)))=TRUE,"",VLOOKUP(G74,'Master FINAL 2024 8-19-24'!A:H,8,FALSE))</f>
        <v>5</v>
      </c>
      <c r="J74" s="183">
        <f>IF(ISBLANK((VLOOKUP(G74,'Master FINAL 2024 8-19-24'!A:I,9,FALSE)))=TRUE,"",VLOOKUP(G74,'Master FINAL 2024 8-19-24'!A:I,9,FALSE))</f>
        <v>0.4375</v>
      </c>
      <c r="K74" s="169" t="str">
        <f>VLOOKUP(G74,'Master FINAL 2024 8-19-24'!A:L,12,FALSE)</f>
        <v>U12G ER Unicorns</v>
      </c>
      <c r="L74" s="177" t="s">
        <v>849</v>
      </c>
      <c r="M74" s="177" t="str">
        <f>VLOOKUP(G74,'Master FINAL 2024 8-19-24'!A:O,15,FALSE)</f>
        <v>U12G SL Red Stars (Royals)</v>
      </c>
      <c r="N74" s="154" t="str">
        <f>VLOOKUP(K74,'Team Info'!J:L,3,FALSE)</f>
        <v>Aaron Azoff</v>
      </c>
      <c r="O74" s="154" t="str">
        <f>VLOOKUP(K74,'Team Info'!J:M,4,FALSE)</f>
        <v>262-247-6958</v>
      </c>
      <c r="P74" s="154" t="str">
        <f>VLOOKUP(K74,'Team Info'!J:N,5,FALSE)</f>
        <v>taazoff@yahoo.com</v>
      </c>
      <c r="Q74" s="188" t="str">
        <f>VLOOKUP(M74,'Team Info'!J:L,3,FALSE)</f>
        <v>Gabe Kempf</v>
      </c>
      <c r="R74" s="188" t="str">
        <f>VLOOKUP(M74,'Team Info'!J:M,4,FALSE)</f>
        <v>262-339-0252</v>
      </c>
      <c r="S74" s="188" t="str">
        <f>VLOOKUP(M74,'Team Info'!J:N,5,FALSE)</f>
        <v>gabekempfwi@gmail.com</v>
      </c>
      <c r="T74" t="str">
        <f t="shared" si="10"/>
        <v>45591U12G ER UnicornsU12G SL Red Stars (Royals)</v>
      </c>
    </row>
    <row r="75" spans="1:20" x14ac:dyDescent="0.3">
      <c r="A75" s="154" t="s">
        <v>1702</v>
      </c>
      <c r="B75" s="154" t="str">
        <f>VLOOKUP(A75,'Team Info'!E:J,6,FALSE)</f>
        <v>U14 ER Wolfhounds</v>
      </c>
      <c r="C75" s="154" t="str">
        <f>VLOOKUP(A75,'Team Info'!E:L,8,FALSE)</f>
        <v>Ben Neureuther</v>
      </c>
      <c r="D75" s="154" t="str">
        <f>VLOOKUP(A75,'Team Info'!E:M,9,FALSE)</f>
        <v>414-758-3678</v>
      </c>
      <c r="E75" s="154" t="str">
        <f>VLOOKUP(A75,'Team Info'!E:N,10,FALSE)</f>
        <v>benneureuther@hotmail.com</v>
      </c>
      <c r="F75" s="180" t="str">
        <f t="shared" si="9"/>
        <v>Sat</v>
      </c>
      <c r="G75" s="180">
        <v>327</v>
      </c>
      <c r="H75" s="184">
        <f>VLOOKUP(G75,'Master FINAL 2024 8-19-24'!A:G,7,FALSE)</f>
        <v>45542</v>
      </c>
      <c r="I75" s="153" t="str">
        <f>IF(ISBLANK((VLOOKUP(G75,'Master FINAL 2024 8-19-24'!A:H,8,FALSE)))=TRUE,"",VLOOKUP(G75,'Master FINAL 2024 8-19-24'!A:H,8,FALSE))</f>
        <v>Hickory Lane #4</v>
      </c>
      <c r="J75" s="183">
        <f>IF(ISBLANK((VLOOKUP(G75,'Master FINAL 2024 8-19-24'!A:I,9,FALSE)))=TRUE,"",VLOOKUP(G75,'Master FINAL 2024 8-19-24'!A:I,9,FALSE))</f>
        <v>0.4375</v>
      </c>
      <c r="K75" s="169" t="str">
        <f>VLOOKUP(G75,'Master FINAL 2024 8-19-24'!A:L,12,FALSE)</f>
        <v>U14 ER Wolfhounds</v>
      </c>
      <c r="L75" s="177" t="s">
        <v>849</v>
      </c>
      <c r="M75" s="177" t="str">
        <f>VLOOKUP(G75,'Master FINAL 2024 8-19-24'!A:O,15,FALSE)</f>
        <v>U14 JK Panthers</v>
      </c>
      <c r="N75" s="154" t="str">
        <f>VLOOKUP(K75,'Team Info'!J:L,3,FALSE)</f>
        <v>Ben Neureuther</v>
      </c>
      <c r="O75" s="154" t="str">
        <f>VLOOKUP(K75,'Team Info'!J:M,4,FALSE)</f>
        <v>414-758-3678</v>
      </c>
      <c r="P75" s="154" t="str">
        <f>VLOOKUP(K75,'Team Info'!J:N,5,FALSE)</f>
        <v>benneureuther@hotmail.com</v>
      </c>
      <c r="Q75" s="188" t="str">
        <f>VLOOKUP(M75,'Team Info'!J:L,3,FALSE)</f>
        <v>David Zarling</v>
      </c>
      <c r="R75" s="188" t="str">
        <f>VLOOKUP(M75,'Team Info'!J:M,4,FALSE)</f>
        <v>414-839-0094</v>
      </c>
      <c r="S75" s="188" t="str">
        <f>VLOOKUP(M75,'Team Info'!J:N,5,FALSE)</f>
        <v>david.zarling@gmail.com</v>
      </c>
      <c r="T75" t="str">
        <f t="shared" si="10"/>
        <v>45542U14 ER WolfhoundsU14 JK Panthers</v>
      </c>
    </row>
    <row r="76" spans="1:20" x14ac:dyDescent="0.3">
      <c r="A76" s="154" t="s">
        <v>1702</v>
      </c>
      <c r="B76" s="154" t="str">
        <f>VLOOKUP(A76,'Team Info'!E:J,6,FALSE)</f>
        <v>U14 ER Wolfhounds</v>
      </c>
      <c r="C76" s="154" t="str">
        <f>VLOOKUP(A76,'Team Info'!E:L,8,FALSE)</f>
        <v>Ben Neureuther</v>
      </c>
      <c r="D76" s="154" t="str">
        <f>VLOOKUP(A76,'Team Info'!E:M,9,FALSE)</f>
        <v>414-758-3678</v>
      </c>
      <c r="E76" s="154" t="str">
        <f>VLOOKUP(A76,'Team Info'!E:N,10,FALSE)</f>
        <v>benneureuther@hotmail.com</v>
      </c>
      <c r="F76" s="180" t="str">
        <f t="shared" ref="F76:F82" si="11">IF(WEEKDAY(H76)=7,"Sat",IF(WEEKDAY(H76)=6,"Fri",IF(WEEKDAY(H76)=5,"Thu",IF(WEEKDAY(H76)=4,"Wed",IF(WEEKDAY(H76)=3,"Tue",IF(WEEKDAY(H76)=2,"Mon",IF(WEEKDAY(H76)=1,"Sun")))))))</f>
        <v>Wed</v>
      </c>
      <c r="G76" s="180">
        <v>335</v>
      </c>
      <c r="H76" s="184">
        <f>VLOOKUP(G76,'Master FINAL 2024 8-19-24'!A:G,7,FALSE)</f>
        <v>45546</v>
      </c>
      <c r="I76" s="153" t="str">
        <f>IF(ISBLANK((VLOOKUP(G76,'Master FINAL 2024 8-19-24'!A:H,8,FALSE)))=TRUE,"",VLOOKUP(G76,'Master FINAL 2024 8-19-24'!A:H,8,FALSE))</f>
        <v>14U South</v>
      </c>
      <c r="J76" s="183">
        <f>IF(ISBLANK((VLOOKUP(G76,'Master FINAL 2024 8-19-24'!A:I,9,FALSE)))=TRUE,"",VLOOKUP(G76,'Master FINAL 2024 8-19-24'!A:I,9,FALSE))</f>
        <v>0.73958333333333337</v>
      </c>
      <c r="K76" s="169" t="str">
        <f>VLOOKUP(G76,'Master FINAL 2024 8-19-24'!A:L,12,FALSE)</f>
        <v>U14 ER Wolfhounds</v>
      </c>
      <c r="L76" s="177" t="s">
        <v>849</v>
      </c>
      <c r="M76" s="177" t="str">
        <f>VLOOKUP(G76,'Master FINAL 2024 8-19-24'!A:O,15,FALSE)</f>
        <v>U14 BR Blue Heron</v>
      </c>
      <c r="N76" s="154" t="str">
        <f>VLOOKUP(K76,'Team Info'!J:L,3,FALSE)</f>
        <v>Ben Neureuther</v>
      </c>
      <c r="O76" s="154" t="str">
        <f>VLOOKUP(K76,'Team Info'!J:M,4,FALSE)</f>
        <v>414-758-3678</v>
      </c>
      <c r="P76" s="154" t="str">
        <f>VLOOKUP(K76,'Team Info'!J:N,5,FALSE)</f>
        <v>benneureuther@hotmail.com</v>
      </c>
      <c r="Q76" s="188" t="str">
        <f>VLOOKUP(M76,'Team Info'!J:L,3,FALSE)</f>
        <v>Josh Haefs</v>
      </c>
      <c r="R76" s="188" t="str">
        <f>VLOOKUP(M76,'Team Info'!J:M,4,FALSE)</f>
        <v>920-904-0759</v>
      </c>
      <c r="S76" s="188" t="str">
        <f>VLOOKUP(M76,'Team Info'!J:N,5,FALSE)</f>
        <v>ndfsa9@gmail.com</v>
      </c>
      <c r="T76" t="str">
        <f t="shared" ref="T76:T82" si="12">H76&amp;K76&amp;M76</f>
        <v>45546U14 ER WolfhoundsU14 BR Blue Heron</v>
      </c>
    </row>
    <row r="77" spans="1:20" x14ac:dyDescent="0.3">
      <c r="A77" s="154" t="s">
        <v>1702</v>
      </c>
      <c r="B77" s="154" t="str">
        <f>VLOOKUP(A77,'Team Info'!E:J,6,FALSE)</f>
        <v>U14 ER Wolfhounds</v>
      </c>
      <c r="C77" s="154" t="str">
        <f>VLOOKUP(A77,'Team Info'!E:L,8,FALSE)</f>
        <v>Ben Neureuther</v>
      </c>
      <c r="D77" s="154" t="str">
        <f>VLOOKUP(A77,'Team Info'!E:M,9,FALSE)</f>
        <v>414-758-3678</v>
      </c>
      <c r="E77" s="154" t="str">
        <f>VLOOKUP(A77,'Team Info'!E:N,10,FALSE)</f>
        <v>benneureuther@hotmail.com</v>
      </c>
      <c r="F77" s="180" t="str">
        <f t="shared" si="11"/>
        <v>Sat</v>
      </c>
      <c r="G77" s="180">
        <v>341</v>
      </c>
      <c r="H77" s="184">
        <f>VLOOKUP(G77,'Master FINAL 2024 8-19-24'!A:G,7,FALSE)</f>
        <v>45556</v>
      </c>
      <c r="I77" s="153" t="str">
        <f>IF(ISBLANK((VLOOKUP(G77,'Master FINAL 2024 8-19-24'!A:H,8,FALSE)))=TRUE,"",VLOOKUP(G77,'Master FINAL 2024 8-19-24'!A:H,8,FALSE))</f>
        <v>ER #1</v>
      </c>
      <c r="J77" s="183">
        <f>IF(ISBLANK((VLOOKUP(G77,'Master FINAL 2024 8-19-24'!A:I,9,FALSE)))=TRUE,"",VLOOKUP(G77,'Master FINAL 2024 8-19-24'!A:I,9,FALSE))</f>
        <v>0.5</v>
      </c>
      <c r="K77" s="169" t="str">
        <f>VLOOKUP(G77,'Master FINAL 2024 8-19-24'!A:L,12,FALSE)</f>
        <v>U14 WA Waubedonia U14 Coed</v>
      </c>
      <c r="L77" s="177" t="s">
        <v>849</v>
      </c>
      <c r="M77" s="177" t="str">
        <f>VLOOKUP(G77,'Master FINAL 2024 8-19-24'!A:O,15,FALSE)</f>
        <v>U14 ER Wolfhounds</v>
      </c>
      <c r="N77" s="154" t="str">
        <f>VLOOKUP(K77,'Team Info'!J:L,3,FALSE)</f>
        <v>Kyle Steffen</v>
      </c>
      <c r="O77" s="154" t="str">
        <f>VLOOKUP(K77,'Team Info'!J:M,4,FALSE)</f>
        <v>262-894-1061</v>
      </c>
      <c r="P77" s="154" t="str">
        <f>VLOOKUP(K77,'Team Info'!J:N,5,FALSE)</f>
        <v>kylesteffen42@gmail.com</v>
      </c>
      <c r="Q77" s="188" t="str">
        <f>VLOOKUP(M77,'Team Info'!J:L,3,FALSE)</f>
        <v>Ben Neureuther</v>
      </c>
      <c r="R77" s="188" t="str">
        <f>VLOOKUP(M77,'Team Info'!J:M,4,FALSE)</f>
        <v>414-758-3678</v>
      </c>
      <c r="S77" s="188" t="str">
        <f>VLOOKUP(M77,'Team Info'!J:N,5,FALSE)</f>
        <v>benneureuther@hotmail.com</v>
      </c>
      <c r="T77" t="str">
        <f t="shared" si="12"/>
        <v>45556U14 WA Waubedonia U14 CoedU14 ER Wolfhounds</v>
      </c>
    </row>
    <row r="78" spans="1:20" x14ac:dyDescent="0.3">
      <c r="A78" s="154" t="s">
        <v>1702</v>
      </c>
      <c r="B78" s="154" t="str">
        <f>VLOOKUP(A78,'Team Info'!E:J,6,FALSE)</f>
        <v>U14 ER Wolfhounds</v>
      </c>
      <c r="C78" s="154" t="str">
        <f>VLOOKUP(A78,'Team Info'!E:L,8,FALSE)</f>
        <v>Ben Neureuther</v>
      </c>
      <c r="D78" s="154" t="str">
        <f>VLOOKUP(A78,'Team Info'!E:M,9,FALSE)</f>
        <v>414-758-3678</v>
      </c>
      <c r="E78" s="154" t="str">
        <f>VLOOKUP(A78,'Team Info'!E:N,10,FALSE)</f>
        <v>benneureuther@hotmail.com</v>
      </c>
      <c r="F78" s="180" t="str">
        <f t="shared" si="11"/>
        <v>Sat</v>
      </c>
      <c r="G78" s="180">
        <v>345</v>
      </c>
      <c r="H78" s="184">
        <f>VLOOKUP(G78,'Master FINAL 2024 8-19-24'!A:G,7,FALSE)</f>
        <v>45563</v>
      </c>
      <c r="I78" s="153" t="str">
        <f>IF(ISBLANK((VLOOKUP(G78,'Master FINAL 2024 8-19-24'!A:H,8,FALSE)))=TRUE,"",VLOOKUP(G78,'Master FINAL 2024 8-19-24'!A:H,8,FALSE))</f>
        <v>ER #1</v>
      </c>
      <c r="J78" s="183">
        <f>IF(ISBLANK((VLOOKUP(G78,'Master FINAL 2024 8-19-24'!A:I,9,FALSE)))=TRUE,"",VLOOKUP(G78,'Master FINAL 2024 8-19-24'!A:I,9,FALSE))</f>
        <v>0.5</v>
      </c>
      <c r="K78" s="169" t="str">
        <f>VLOOKUP(G78,'Master FINAL 2024 8-19-24'!A:L,12,FALSE)</f>
        <v>U14 JU Juneau Rage U14</v>
      </c>
      <c r="L78" s="177" t="s">
        <v>849</v>
      </c>
      <c r="M78" s="177" t="str">
        <f>VLOOKUP(G78,'Master FINAL 2024 8-19-24'!A:O,15,FALSE)</f>
        <v>U14 ER Wolfhounds</v>
      </c>
      <c r="N78" s="154" t="str">
        <f>VLOOKUP(K78,'Team Info'!J:L,3,FALSE)</f>
        <v>Kevin Klueger</v>
      </c>
      <c r="O78" s="154" t="str">
        <f>VLOOKUP(K78,'Team Info'!J:M,4,FALSE)</f>
        <v>920-904-2507</v>
      </c>
      <c r="P78" s="154" t="str">
        <f>VLOOKUP(K78,'Team Info'!J:N,5,FALSE)</f>
        <v>kluegerk@gmail.com</v>
      </c>
      <c r="Q78" s="188" t="str">
        <f>VLOOKUP(M78,'Team Info'!J:L,3,FALSE)</f>
        <v>Ben Neureuther</v>
      </c>
      <c r="R78" s="188" t="str">
        <f>VLOOKUP(M78,'Team Info'!J:M,4,FALSE)</f>
        <v>414-758-3678</v>
      </c>
      <c r="S78" s="188" t="str">
        <f>VLOOKUP(M78,'Team Info'!J:N,5,FALSE)</f>
        <v>benneureuther@hotmail.com</v>
      </c>
      <c r="T78" t="str">
        <f t="shared" si="12"/>
        <v>45563U14 JU Juneau Rage U14U14 ER Wolfhounds</v>
      </c>
    </row>
    <row r="79" spans="1:20" x14ac:dyDescent="0.3">
      <c r="A79" s="154" t="s">
        <v>1702</v>
      </c>
      <c r="B79" s="154" t="str">
        <f>VLOOKUP(A79,'Team Info'!E:J,6,FALSE)</f>
        <v>U14 ER Wolfhounds</v>
      </c>
      <c r="C79" s="154" t="str">
        <f>VLOOKUP(A79,'Team Info'!E:L,8,FALSE)</f>
        <v>Ben Neureuther</v>
      </c>
      <c r="D79" s="154" t="str">
        <f>VLOOKUP(A79,'Team Info'!E:M,9,FALSE)</f>
        <v>414-758-3678</v>
      </c>
      <c r="E79" s="154" t="str">
        <f>VLOOKUP(A79,'Team Info'!E:N,10,FALSE)</f>
        <v>benneureuther@hotmail.com</v>
      </c>
      <c r="F79" s="180" t="str">
        <f t="shared" si="11"/>
        <v>Sat</v>
      </c>
      <c r="G79" s="180">
        <v>354</v>
      </c>
      <c r="H79" s="184">
        <f>VLOOKUP(G79,'Master FINAL 2024 8-19-24'!A:G,7,FALSE)</f>
        <v>45570</v>
      </c>
      <c r="I79" s="153">
        <f>IF(ISBLANK((VLOOKUP(G79,'Master FINAL 2024 8-19-24'!A:H,8,FALSE)))=TRUE,"",VLOOKUP(G79,'Master FINAL 2024 8-19-24'!A:H,8,FALSE))</f>
        <v>8</v>
      </c>
      <c r="J79" s="183">
        <f>IF(ISBLANK((VLOOKUP(G79,'Master FINAL 2024 8-19-24'!A:I,9,FALSE)))=TRUE,"",VLOOKUP(G79,'Master FINAL 2024 8-19-24'!A:I,9,FALSE))</f>
        <v>0.5</v>
      </c>
      <c r="K79" s="169" t="str">
        <f>VLOOKUP(G79,'Master FINAL 2024 8-19-24'!A:L,12,FALSE)</f>
        <v>U14 ER Wolfhounds</v>
      </c>
      <c r="L79" s="177" t="s">
        <v>849</v>
      </c>
      <c r="M79" s="177" t="str">
        <f>VLOOKUP(G79,'Master FINAL 2024 8-19-24'!A:O,15,FALSE)</f>
        <v>U14 SL Wolfsburg (Vipers)</v>
      </c>
      <c r="N79" s="154" t="str">
        <f>VLOOKUP(K79,'Team Info'!J:L,3,FALSE)</f>
        <v>Ben Neureuther</v>
      </c>
      <c r="O79" s="154" t="str">
        <f>VLOOKUP(K79,'Team Info'!J:M,4,FALSE)</f>
        <v>414-758-3678</v>
      </c>
      <c r="P79" s="154" t="str">
        <f>VLOOKUP(K79,'Team Info'!J:N,5,FALSE)</f>
        <v>benneureuther@hotmail.com</v>
      </c>
      <c r="Q79" s="188" t="str">
        <f>VLOOKUP(M79,'Team Info'!J:L,3,FALSE)</f>
        <v>Gena Ische</v>
      </c>
      <c r="R79" s="188" t="str">
        <f>VLOOKUP(M79,'Team Info'!J:M,4,FALSE)</f>
        <v>262-391-0113</v>
      </c>
      <c r="S79" s="188" t="str">
        <f>VLOOKUP(M79,'Team Info'!J:N,5,FALSE)</f>
        <v>genaische@gmail.com</v>
      </c>
      <c r="T79" t="str">
        <f t="shared" si="12"/>
        <v>45570U14 ER WolfhoundsU14 SL Wolfsburg (Vipers)</v>
      </c>
    </row>
    <row r="80" spans="1:20" x14ac:dyDescent="0.3">
      <c r="A80" s="154" t="s">
        <v>1702</v>
      </c>
      <c r="B80" s="154" t="str">
        <f>VLOOKUP(A80,'Team Info'!E:J,6,FALSE)</f>
        <v>U14 ER Wolfhounds</v>
      </c>
      <c r="C80" s="154" t="str">
        <f>VLOOKUP(A80,'Team Info'!E:L,8,FALSE)</f>
        <v>Ben Neureuther</v>
      </c>
      <c r="D80" s="154" t="str">
        <f>VLOOKUP(A80,'Team Info'!E:M,9,FALSE)</f>
        <v>414-758-3678</v>
      </c>
      <c r="E80" s="154" t="str">
        <f>VLOOKUP(A80,'Team Info'!E:N,10,FALSE)</f>
        <v>benneureuther@hotmail.com</v>
      </c>
      <c r="F80" s="180" t="str">
        <f t="shared" si="11"/>
        <v>Sat</v>
      </c>
      <c r="G80" s="180">
        <v>360</v>
      </c>
      <c r="H80" s="184">
        <f>VLOOKUP(G80,'Master FINAL 2024 8-19-24'!A:G,7,FALSE)</f>
        <v>45577</v>
      </c>
      <c r="I80" s="153" t="str">
        <f>IF(ISBLANK((VLOOKUP(G80,'Master FINAL 2024 8-19-24'!A:H,8,FALSE)))=TRUE,"",VLOOKUP(G80,'Master FINAL 2024 8-19-24'!A:H,8,FALSE))</f>
        <v>Field #3</v>
      </c>
      <c r="J80" s="183">
        <f>IF(ISBLANK((VLOOKUP(G80,'Master FINAL 2024 8-19-24'!A:I,9,FALSE)))=TRUE,"",VLOOKUP(G80,'Master FINAL 2024 8-19-24'!A:I,9,FALSE))</f>
        <v>0.375</v>
      </c>
      <c r="K80" s="169" t="str">
        <f>VLOOKUP(G80,'Master FINAL 2024 8-19-24'!A:L,12,FALSE)</f>
        <v>U14 ER Wolfhounds</v>
      </c>
      <c r="L80" s="177" t="s">
        <v>849</v>
      </c>
      <c r="M80" s="177" t="str">
        <f>VLOOKUP(G80,'Master FINAL 2024 8-19-24'!A:O,15,FALSE)</f>
        <v>U14 HU Renegades</v>
      </c>
      <c r="N80" s="154" t="str">
        <f>VLOOKUP(K80,'Team Info'!J:L,3,FALSE)</f>
        <v>Ben Neureuther</v>
      </c>
      <c r="O80" s="154" t="str">
        <f>VLOOKUP(K80,'Team Info'!J:M,4,FALSE)</f>
        <v>414-758-3678</v>
      </c>
      <c r="P80" s="154" t="str">
        <f>VLOOKUP(K80,'Team Info'!J:N,5,FALSE)</f>
        <v>benneureuther@hotmail.com</v>
      </c>
      <c r="Q80" s="188" t="str">
        <f>VLOOKUP(M80,'Team Info'!J:L,3,FALSE)</f>
        <v>Tanya Wyse</v>
      </c>
      <c r="R80" s="188" t="str">
        <f>VLOOKUP(M80,'Team Info'!J:M,4,FALSE)</f>
        <v>920-285-0509</v>
      </c>
      <c r="S80" s="188" t="str">
        <f>VLOOKUP(M80,'Team Info'!J:N,5,FALSE)</f>
        <v>urban24educator@hotmail.com</v>
      </c>
      <c r="T80" t="str">
        <f t="shared" si="12"/>
        <v>45577U14 ER WolfhoundsU14 HU Renegades</v>
      </c>
    </row>
    <row r="81" spans="1:20" x14ac:dyDescent="0.3">
      <c r="A81" s="154" t="s">
        <v>1702</v>
      </c>
      <c r="B81" s="154" t="str">
        <f>VLOOKUP(A81,'Team Info'!E:J,6,FALSE)</f>
        <v>U14 ER Wolfhounds</v>
      </c>
      <c r="C81" s="154" t="str">
        <f>VLOOKUP(A81,'Team Info'!E:L,8,FALSE)</f>
        <v>Ben Neureuther</v>
      </c>
      <c r="D81" s="154" t="str">
        <f>VLOOKUP(A81,'Team Info'!E:M,9,FALSE)</f>
        <v>414-758-3678</v>
      </c>
      <c r="E81" s="154" t="str">
        <f>VLOOKUP(A81,'Team Info'!E:N,10,FALSE)</f>
        <v>benneureuther@hotmail.com</v>
      </c>
      <c r="F81" s="180" t="str">
        <f t="shared" si="11"/>
        <v>Sat</v>
      </c>
      <c r="G81" s="180">
        <v>363</v>
      </c>
      <c r="H81" s="184">
        <f>VLOOKUP(G81,'Master FINAL 2024 8-19-24'!A:G,7,FALSE)</f>
        <v>45584</v>
      </c>
      <c r="I81" s="153" t="str">
        <f>IF(ISBLANK((VLOOKUP(G81,'Master FINAL 2024 8-19-24'!A:H,8,FALSE)))=TRUE,"",VLOOKUP(G81,'Master FINAL 2024 8-19-24'!A:H,8,FALSE))</f>
        <v>ER #1</v>
      </c>
      <c r="J81" s="183">
        <f>IF(ISBLANK((VLOOKUP(G81,'Master FINAL 2024 8-19-24'!A:I,9,FALSE)))=TRUE,"",VLOOKUP(G81,'Master FINAL 2024 8-19-24'!A:I,9,FALSE))</f>
        <v>0.4375</v>
      </c>
      <c r="K81" s="169" t="str">
        <f>VLOOKUP(G81,'Master FINAL 2024 8-19-24'!A:L,12,FALSE)</f>
        <v>U14 RF Cyclones</v>
      </c>
      <c r="L81" s="177" t="s">
        <v>849</v>
      </c>
      <c r="M81" s="177" t="str">
        <f>VLOOKUP(G81,'Master FINAL 2024 8-19-24'!A:O,15,FALSE)</f>
        <v>U14 ER Wolfhounds</v>
      </c>
      <c r="N81" s="154" t="str">
        <f>VLOOKUP(K81,'Team Info'!J:L,3,FALSE)</f>
        <v>Prestin Graf</v>
      </c>
      <c r="O81" s="154" t="str">
        <f>VLOOKUP(K81,'Team Info'!J:M,4,FALSE)</f>
        <v>262-623-7834</v>
      </c>
      <c r="P81" s="154" t="str">
        <f>VLOOKUP(K81,'Team Info'!J:N,5,FALSE)</f>
        <v>pgraf@quad.com</v>
      </c>
      <c r="Q81" s="188" t="str">
        <f>VLOOKUP(M81,'Team Info'!J:L,3,FALSE)</f>
        <v>Ben Neureuther</v>
      </c>
      <c r="R81" s="188" t="str">
        <f>VLOOKUP(M81,'Team Info'!J:M,4,FALSE)</f>
        <v>414-758-3678</v>
      </c>
      <c r="S81" s="188" t="str">
        <f>VLOOKUP(M81,'Team Info'!J:N,5,FALSE)</f>
        <v>benneureuther@hotmail.com</v>
      </c>
      <c r="T81" t="str">
        <f t="shared" si="12"/>
        <v>45584U14 RF CyclonesU14 ER Wolfhounds</v>
      </c>
    </row>
    <row r="82" spans="1:20" x14ac:dyDescent="0.3">
      <c r="A82" s="154" t="s">
        <v>1702</v>
      </c>
      <c r="B82" s="154" t="str">
        <f>VLOOKUP(A82,'Team Info'!E:J,6,FALSE)</f>
        <v>U14 ER Wolfhounds</v>
      </c>
      <c r="C82" s="154" t="str">
        <f>VLOOKUP(A82,'Team Info'!E:L,8,FALSE)</f>
        <v>Ben Neureuther</v>
      </c>
      <c r="D82" s="154" t="str">
        <f>VLOOKUP(A82,'Team Info'!E:M,9,FALSE)</f>
        <v>414-758-3678</v>
      </c>
      <c r="E82" s="154" t="str">
        <f>VLOOKUP(A82,'Team Info'!E:N,10,FALSE)</f>
        <v>benneureuther@hotmail.com</v>
      </c>
      <c r="F82" s="180" t="str">
        <f t="shared" si="11"/>
        <v>Sat</v>
      </c>
      <c r="G82" s="180">
        <v>371</v>
      </c>
      <c r="H82" s="184">
        <f>VLOOKUP(G82,'Master FINAL 2024 8-19-24'!A:G,7,FALSE)</f>
        <v>45591</v>
      </c>
      <c r="I82" s="153" t="str">
        <f>IF(ISBLANK((VLOOKUP(G82,'Master FINAL 2024 8-19-24'!A:H,8,FALSE)))=TRUE,"",VLOOKUP(G82,'Master FINAL 2024 8-19-24'!A:H,8,FALSE))</f>
        <v>Marie Krause U14</v>
      </c>
      <c r="J82" s="183">
        <f>IF(ISBLANK((VLOOKUP(G82,'Master FINAL 2024 8-19-24'!A:I,9,FALSE)))=TRUE,"",VLOOKUP(G82,'Master FINAL 2024 8-19-24'!A:I,9,FALSE))</f>
        <v>0.41666666666666669</v>
      </c>
      <c r="K82" s="169" t="str">
        <f>VLOOKUP(G82,'Master FINAL 2024 8-19-24'!A:L,12,FALSE)</f>
        <v>U14 ER Wolfhounds</v>
      </c>
      <c r="L82" s="177" t="s">
        <v>849</v>
      </c>
      <c r="M82" s="177" t="str">
        <f>VLOOKUP(G82,'Master FINAL 2024 8-19-24'!A:O,15,FALSE)</f>
        <v>U14 WA Waubedonia U14 Coed</v>
      </c>
      <c r="N82" s="154" t="str">
        <f>VLOOKUP(K82,'Team Info'!J:L,3,FALSE)</f>
        <v>Ben Neureuther</v>
      </c>
      <c r="O82" s="154" t="str">
        <f>VLOOKUP(K82,'Team Info'!J:M,4,FALSE)</f>
        <v>414-758-3678</v>
      </c>
      <c r="P82" s="154" t="str">
        <f>VLOOKUP(K82,'Team Info'!J:N,5,FALSE)</f>
        <v>benneureuther@hotmail.com</v>
      </c>
      <c r="Q82" s="188" t="str">
        <f>VLOOKUP(M82,'Team Info'!J:L,3,FALSE)</f>
        <v>Kyle Steffen</v>
      </c>
      <c r="R82" s="188" t="str">
        <f>VLOOKUP(M82,'Team Info'!J:M,4,FALSE)</f>
        <v>262-894-1061</v>
      </c>
      <c r="S82" s="188" t="str">
        <f>VLOOKUP(M82,'Team Info'!J:N,5,FALSE)</f>
        <v>kylesteffen42@gmail.com</v>
      </c>
      <c r="T82" t="str">
        <f t="shared" si="12"/>
        <v>45591U14 ER WolfhoundsU14 WA Waubedonia U14 Coed</v>
      </c>
    </row>
    <row r="83" spans="1:20" x14ac:dyDescent="0.3">
      <c r="T83" t="str">
        <f t="shared" si="8"/>
        <v/>
      </c>
    </row>
    <row r="84" spans="1:20" x14ac:dyDescent="0.3">
      <c r="T84" t="str">
        <f t="shared" si="8"/>
        <v/>
      </c>
    </row>
    <row r="85" spans="1:20" x14ac:dyDescent="0.3">
      <c r="T85" t="str">
        <f t="shared" si="8"/>
        <v/>
      </c>
    </row>
    <row r="86" spans="1:20" x14ac:dyDescent="0.3">
      <c r="T86" t="str">
        <f t="shared" si="8"/>
        <v/>
      </c>
    </row>
    <row r="87" spans="1:20" x14ac:dyDescent="0.3">
      <c r="T87" t="str">
        <f t="shared" si="8"/>
        <v/>
      </c>
    </row>
    <row r="88" spans="1:20" x14ac:dyDescent="0.3">
      <c r="T88" t="str">
        <f t="shared" si="8"/>
        <v/>
      </c>
    </row>
    <row r="89" spans="1:20" x14ac:dyDescent="0.3">
      <c r="T89" t="str">
        <f t="shared" si="8"/>
        <v/>
      </c>
    </row>
    <row r="90" spans="1:20" x14ac:dyDescent="0.3">
      <c r="T90" t="str">
        <f t="shared" si="8"/>
        <v/>
      </c>
    </row>
    <row r="91" spans="1:20" x14ac:dyDescent="0.3">
      <c r="T91" t="str">
        <f t="shared" si="8"/>
        <v/>
      </c>
    </row>
    <row r="92" spans="1:20" x14ac:dyDescent="0.3">
      <c r="T92" t="str">
        <f t="shared" si="8"/>
        <v/>
      </c>
    </row>
    <row r="93" spans="1:20" x14ac:dyDescent="0.3">
      <c r="T93" t="str">
        <f t="shared" si="8"/>
        <v/>
      </c>
    </row>
    <row r="94" spans="1:20" x14ac:dyDescent="0.3">
      <c r="T94" t="str">
        <f t="shared" si="8"/>
        <v/>
      </c>
    </row>
    <row r="95" spans="1:20" x14ac:dyDescent="0.3">
      <c r="T95" t="str">
        <f t="shared" si="8"/>
        <v/>
      </c>
    </row>
    <row r="96" spans="1:20" x14ac:dyDescent="0.3">
      <c r="T96" t="str">
        <f t="shared" si="8"/>
        <v/>
      </c>
    </row>
    <row r="97" spans="20:20" x14ac:dyDescent="0.3">
      <c r="T97" t="str">
        <f t="shared" ref="T97:T128" si="13">H97&amp;K97&amp;M97</f>
        <v/>
      </c>
    </row>
    <row r="98" spans="20:20" x14ac:dyDescent="0.3">
      <c r="T98" t="str">
        <f t="shared" si="13"/>
        <v/>
      </c>
    </row>
    <row r="99" spans="20:20" x14ac:dyDescent="0.3">
      <c r="T99" t="str">
        <f t="shared" si="13"/>
        <v/>
      </c>
    </row>
    <row r="100" spans="20:20" x14ac:dyDescent="0.3">
      <c r="T100" t="str">
        <f t="shared" si="13"/>
        <v/>
      </c>
    </row>
    <row r="101" spans="20:20" x14ac:dyDescent="0.3">
      <c r="T101" t="str">
        <f t="shared" si="13"/>
        <v/>
      </c>
    </row>
    <row r="102" spans="20:20" x14ac:dyDescent="0.3">
      <c r="T102" t="str">
        <f t="shared" si="13"/>
        <v/>
      </c>
    </row>
    <row r="103" spans="20:20" x14ac:dyDescent="0.3">
      <c r="T103" t="str">
        <f t="shared" si="13"/>
        <v/>
      </c>
    </row>
    <row r="104" spans="20:20" x14ac:dyDescent="0.3">
      <c r="T104" t="str">
        <f t="shared" si="13"/>
        <v/>
      </c>
    </row>
    <row r="105" spans="20:20" x14ac:dyDescent="0.3">
      <c r="T105" t="str">
        <f t="shared" si="13"/>
        <v/>
      </c>
    </row>
    <row r="106" spans="20:20" x14ac:dyDescent="0.3">
      <c r="T106" t="str">
        <f t="shared" si="13"/>
        <v/>
      </c>
    </row>
    <row r="107" spans="20:20" x14ac:dyDescent="0.3">
      <c r="T107" t="str">
        <f t="shared" si="13"/>
        <v/>
      </c>
    </row>
    <row r="108" spans="20:20" x14ac:dyDescent="0.3">
      <c r="T108" t="str">
        <f t="shared" si="13"/>
        <v/>
      </c>
    </row>
    <row r="109" spans="20:20" x14ac:dyDescent="0.3">
      <c r="T109" t="str">
        <f t="shared" si="13"/>
        <v/>
      </c>
    </row>
    <row r="110" spans="20:20" x14ac:dyDescent="0.3">
      <c r="T110" t="str">
        <f t="shared" si="13"/>
        <v/>
      </c>
    </row>
    <row r="111" spans="20:20" x14ac:dyDescent="0.3">
      <c r="T111" t="str">
        <f t="shared" si="13"/>
        <v/>
      </c>
    </row>
    <row r="112" spans="20:20" x14ac:dyDescent="0.3">
      <c r="T112" t="str">
        <f t="shared" si="13"/>
        <v/>
      </c>
    </row>
    <row r="113" spans="20:20" x14ac:dyDescent="0.3">
      <c r="T113" t="str">
        <f t="shared" si="13"/>
        <v/>
      </c>
    </row>
    <row r="114" spans="20:20" x14ac:dyDescent="0.3">
      <c r="T114" t="str">
        <f t="shared" si="13"/>
        <v/>
      </c>
    </row>
    <row r="115" spans="20:20" x14ac:dyDescent="0.3">
      <c r="T115" t="str">
        <f t="shared" si="13"/>
        <v/>
      </c>
    </row>
    <row r="116" spans="20:20" x14ac:dyDescent="0.3">
      <c r="T116" t="str">
        <f t="shared" si="13"/>
        <v/>
      </c>
    </row>
    <row r="117" spans="20:20" x14ac:dyDescent="0.3">
      <c r="T117" t="str">
        <f t="shared" si="13"/>
        <v/>
      </c>
    </row>
    <row r="118" spans="20:20" x14ac:dyDescent="0.3">
      <c r="T118" t="str">
        <f t="shared" si="13"/>
        <v/>
      </c>
    </row>
    <row r="119" spans="20:20" x14ac:dyDescent="0.3">
      <c r="T119" t="str">
        <f t="shared" si="13"/>
        <v/>
      </c>
    </row>
    <row r="120" spans="20:20" x14ac:dyDescent="0.3">
      <c r="T120" t="str">
        <f t="shared" si="13"/>
        <v/>
      </c>
    </row>
    <row r="121" spans="20:20" x14ac:dyDescent="0.3">
      <c r="T121" t="str">
        <f t="shared" si="13"/>
        <v/>
      </c>
    </row>
    <row r="122" spans="20:20" x14ac:dyDescent="0.3">
      <c r="T122" t="str">
        <f t="shared" si="13"/>
        <v/>
      </c>
    </row>
    <row r="123" spans="20:20" x14ac:dyDescent="0.3">
      <c r="T123" t="str">
        <f t="shared" si="13"/>
        <v/>
      </c>
    </row>
    <row r="124" spans="20:20" x14ac:dyDescent="0.3">
      <c r="T124" t="str">
        <f t="shared" si="13"/>
        <v/>
      </c>
    </row>
    <row r="125" spans="20:20" x14ac:dyDescent="0.3">
      <c r="T125" t="str">
        <f t="shared" si="13"/>
        <v/>
      </c>
    </row>
    <row r="126" spans="20:20" x14ac:dyDescent="0.3">
      <c r="T126" t="str">
        <f t="shared" si="13"/>
        <v/>
      </c>
    </row>
    <row r="127" spans="20:20" x14ac:dyDescent="0.3">
      <c r="T127" t="str">
        <f t="shared" si="13"/>
        <v/>
      </c>
    </row>
    <row r="128" spans="20:20" x14ac:dyDescent="0.3">
      <c r="T128" t="str">
        <f t="shared" si="13"/>
        <v/>
      </c>
    </row>
    <row r="129" spans="20:20" x14ac:dyDescent="0.3">
      <c r="T129" t="str">
        <f t="shared" ref="T129:T152" si="14">H129&amp;K129&amp;M129</f>
        <v/>
      </c>
    </row>
    <row r="130" spans="20:20" x14ac:dyDescent="0.3">
      <c r="T130" t="str">
        <f t="shared" si="14"/>
        <v/>
      </c>
    </row>
    <row r="131" spans="20:20" x14ac:dyDescent="0.3">
      <c r="T131" t="str">
        <f t="shared" si="14"/>
        <v/>
      </c>
    </row>
    <row r="132" spans="20:20" x14ac:dyDescent="0.3">
      <c r="T132" t="str">
        <f t="shared" si="14"/>
        <v/>
      </c>
    </row>
    <row r="133" spans="20:20" x14ac:dyDescent="0.3">
      <c r="T133" t="str">
        <f t="shared" si="14"/>
        <v/>
      </c>
    </row>
    <row r="134" spans="20:20" x14ac:dyDescent="0.3">
      <c r="T134" t="str">
        <f t="shared" si="14"/>
        <v/>
      </c>
    </row>
    <row r="135" spans="20:20" x14ac:dyDescent="0.3">
      <c r="T135" t="str">
        <f t="shared" si="14"/>
        <v/>
      </c>
    </row>
    <row r="136" spans="20:20" x14ac:dyDescent="0.3">
      <c r="T136" t="str">
        <f t="shared" si="14"/>
        <v/>
      </c>
    </row>
    <row r="137" spans="20:20" x14ac:dyDescent="0.3">
      <c r="T137" t="str">
        <f t="shared" si="14"/>
        <v/>
      </c>
    </row>
    <row r="138" spans="20:20" x14ac:dyDescent="0.3">
      <c r="T138" t="str">
        <f t="shared" si="14"/>
        <v/>
      </c>
    </row>
    <row r="139" spans="20:20" x14ac:dyDescent="0.3">
      <c r="T139" t="str">
        <f t="shared" si="14"/>
        <v/>
      </c>
    </row>
    <row r="140" spans="20:20" x14ac:dyDescent="0.3">
      <c r="T140" t="str">
        <f t="shared" si="14"/>
        <v/>
      </c>
    </row>
    <row r="141" spans="20:20" x14ac:dyDescent="0.3">
      <c r="T141" t="str">
        <f t="shared" si="14"/>
        <v/>
      </c>
    </row>
    <row r="142" spans="20:20" x14ac:dyDescent="0.3">
      <c r="T142" t="str">
        <f t="shared" si="14"/>
        <v/>
      </c>
    </row>
    <row r="143" spans="20:20" x14ac:dyDescent="0.3">
      <c r="T143" t="str">
        <f t="shared" si="14"/>
        <v/>
      </c>
    </row>
    <row r="144" spans="20:20" x14ac:dyDescent="0.3">
      <c r="T144" t="str">
        <f t="shared" si="14"/>
        <v/>
      </c>
    </row>
    <row r="145" spans="20:20" x14ac:dyDescent="0.3">
      <c r="T145" t="str">
        <f t="shared" si="14"/>
        <v/>
      </c>
    </row>
    <row r="146" spans="20:20" x14ac:dyDescent="0.3">
      <c r="T146" t="str">
        <f t="shared" si="14"/>
        <v/>
      </c>
    </row>
    <row r="147" spans="20:20" x14ac:dyDescent="0.3">
      <c r="T147" t="str">
        <f t="shared" si="14"/>
        <v/>
      </c>
    </row>
    <row r="148" spans="20:20" x14ac:dyDescent="0.3">
      <c r="T148" t="str">
        <f t="shared" si="14"/>
        <v/>
      </c>
    </row>
    <row r="149" spans="20:20" x14ac:dyDescent="0.3">
      <c r="T149" t="str">
        <f t="shared" si="14"/>
        <v/>
      </c>
    </row>
    <row r="150" spans="20:20" x14ac:dyDescent="0.3">
      <c r="T150" t="str">
        <f t="shared" si="14"/>
        <v/>
      </c>
    </row>
    <row r="151" spans="20:20" x14ac:dyDescent="0.3">
      <c r="T151" t="str">
        <f t="shared" si="14"/>
        <v/>
      </c>
    </row>
    <row r="152" spans="20:20" x14ac:dyDescent="0.3">
      <c r="T152" t="str">
        <f t="shared" si="14"/>
        <v/>
      </c>
    </row>
  </sheetData>
  <autoFilter ref="A1:S152" xr:uid="{ACB4E6C1-B4E3-461D-BABF-850779E8F0D2}"/>
  <sortState xmlns:xlrd2="http://schemas.microsoft.com/office/spreadsheetml/2017/richdata2" ref="A2:T152">
    <sortCondition ref="A2:A152"/>
    <sortCondition ref="H2:H152"/>
  </sortState>
  <conditionalFormatting sqref="F1:G82">
    <cfRule type="containsText" dxfId="407" priority="1" operator="containsText" text="Fri">
      <formula>NOT(ISERROR(SEARCH("Fri",F1)))</formula>
    </cfRule>
    <cfRule type="containsText" dxfId="406" priority="2" operator="containsText" text="Thu">
      <formula>NOT(ISERROR(SEARCH("Thu",F1)))</formula>
    </cfRule>
    <cfRule type="containsText" dxfId="405" priority="3" operator="containsText" text="Wed">
      <formula>NOT(ISERROR(SEARCH("Wed",F1)))</formula>
    </cfRule>
    <cfRule type="containsText" dxfId="404" priority="4" operator="containsText" text="Tue">
      <formula>NOT(ISERROR(SEARCH("Tue",F1)))</formula>
    </cfRule>
    <cfRule type="containsText" dxfId="403" priority="5" operator="containsText" text="Sun">
      <formula>NOT(ISERROR(SEARCH("Sun",F1)))</formula>
    </cfRule>
    <cfRule type="containsText" dxfId="402" priority="6" operator="containsText" text="Mon">
      <formula>NOT(ISERROR(SEARCH("Mon",F1)))</formula>
    </cfRule>
  </conditionalFormatting>
  <conditionalFormatting sqref="H1:H82">
    <cfRule type="colorScale" priority="4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82">
    <cfRule type="cellIs" dxfId="401" priority="292" operator="equal">
      <formula>"?"</formula>
    </cfRule>
  </conditionalFormatting>
  <conditionalFormatting sqref="K2:K82">
    <cfRule type="containsText" dxfId="400" priority="290" operator="containsText" text="SL">
      <formula>NOT(ISERROR(SEARCH("SL",K2)))</formula>
    </cfRule>
    <cfRule type="containsText" dxfId="399" priority="289" operator="containsText" text="HT ">
      <formula>NOT(ISERROR(SEARCH("HT ",K2)))</formula>
    </cfRule>
    <cfRule type="containsText" dxfId="398" priority="288" operator="containsText" text="KW">
      <formula>NOT(ISERROR(SEARCH("KW",K2)))</formula>
    </cfRule>
    <cfRule type="containsText" dxfId="397" priority="287" operator="containsText" text="JK">
      <formula>NOT(ISERROR(SEARCH("JK",K2)))</formula>
    </cfRule>
    <cfRule type="containsText" dxfId="396" priority="286" operator="containsText" text="RL">
      <formula>NOT(ISERROR(SEARCH("RL",K2)))</formula>
    </cfRule>
    <cfRule type="containsText" dxfId="395" priority="285" operator="containsText" text="WA ">
      <formula>NOT(ISERROR(SEARCH("WA ",K2)))</formula>
    </cfRule>
    <cfRule type="containsText" dxfId="394" priority="284" operator="containsText" text="RF">
      <formula>NOT(ISERROR(SEARCH("RF",K2)))</formula>
    </cfRule>
    <cfRule type="containsText" dxfId="393" priority="283" operator="containsText" text="HU ">
      <formula>NOT(ISERROR(SEARCH("HU ",K2)))</formula>
    </cfRule>
    <cfRule type="containsText" dxfId="392" priority="282" operator="containsText" text="ER ">
      <formula>NOT(ISERROR(SEARCH("ER ",K2)))</formula>
    </cfRule>
    <cfRule type="containsText" dxfId="391" priority="281" operator="containsText" text="JU">
      <formula>NOT(ISERROR(SEARCH("JU",K2)))</formula>
    </cfRule>
    <cfRule type="containsText" dxfId="390" priority="280" operator="containsText" text="BR ">
      <formula>NOT(ISERROR(SEARCH("BR ",K2)))</formula>
    </cfRule>
  </conditionalFormatting>
  <conditionalFormatting sqref="L1:M72">
    <cfRule type="containsText" dxfId="389" priority="269" operator="containsText" text="JK">
      <formula>NOT(ISERROR(SEARCH("JK",L1)))</formula>
    </cfRule>
    <cfRule type="containsText" dxfId="388" priority="270" operator="containsText" text="KW">
      <formula>NOT(ISERROR(SEARCH("KW",L1)))</formula>
    </cfRule>
    <cfRule type="containsText" dxfId="387" priority="271" operator="containsText" text="HT ">
      <formula>NOT(ISERROR(SEARCH("HT ",L1)))</formula>
    </cfRule>
    <cfRule type="containsText" dxfId="386" priority="272" operator="containsText" text="SL">
      <formula>NOT(ISERROR(SEARCH("SL",L1)))</formula>
    </cfRule>
    <cfRule type="containsText" dxfId="385" priority="267" operator="containsText" text="WA ">
      <formula>NOT(ISERROR(SEARCH("WA ",L1)))</formula>
    </cfRule>
    <cfRule type="containsText" dxfId="384" priority="268" operator="containsText" text="RL">
      <formula>NOT(ISERROR(SEARCH("RL",L1)))</formula>
    </cfRule>
  </conditionalFormatting>
  <conditionalFormatting sqref="L1:M82">
    <cfRule type="containsText" dxfId="383" priority="7" operator="containsText" text="BR ">
      <formula>NOT(ISERROR(SEARCH("BR ",L1)))</formula>
    </cfRule>
  </conditionalFormatting>
  <conditionalFormatting sqref="L73:M82">
    <cfRule type="containsText" dxfId="382" priority="13" operator="containsText" text="SL">
      <formula>NOT(ISERROR(SEARCH("SL",L73)))</formula>
    </cfRule>
    <cfRule type="containsText" dxfId="381" priority="12" operator="containsText" text="HT ">
      <formula>NOT(ISERROR(SEARCH("HT ",L73)))</formula>
    </cfRule>
    <cfRule type="containsText" dxfId="380" priority="11" operator="containsText" text="KW">
      <formula>NOT(ISERROR(SEARCH("KW",L73)))</formula>
    </cfRule>
    <cfRule type="containsText" dxfId="379" priority="10" operator="containsText" text="JK">
      <formula>NOT(ISERROR(SEARCH("JK",L73)))</formula>
    </cfRule>
    <cfRule type="containsText" dxfId="378" priority="9" operator="containsText" text="RL">
      <formula>NOT(ISERROR(SEARCH("RL",L73)))</formula>
    </cfRule>
    <cfRule type="containsText" dxfId="377" priority="8" operator="containsText" text="WA ">
      <formula>NOT(ISERROR(SEARCH("WA ",L73)))</formula>
    </cfRule>
  </conditionalFormatting>
  <conditionalFormatting sqref="M1:M82">
    <cfRule type="containsText" dxfId="376" priority="264" operator="containsText" text="ER ">
      <formula>NOT(ISERROR(SEARCH("ER ",M1)))</formula>
    </cfRule>
    <cfRule type="containsText" dxfId="375" priority="263" operator="containsText" text="JU">
      <formula>NOT(ISERROR(SEARCH("JU",M1)))</formula>
    </cfRule>
    <cfRule type="containsText" dxfId="374" priority="266" operator="containsText" text="RF">
      <formula>NOT(ISERROR(SEARCH("RF",M1)))</formula>
    </cfRule>
    <cfRule type="containsText" dxfId="373" priority="265" operator="containsText" text="HU ">
      <formula>NOT(ISERROR(SEARCH("HU ",M1)))</formula>
    </cfRule>
  </conditionalFormatting>
  <conditionalFormatting sqref="T2:T152">
    <cfRule type="duplicateValues" dxfId="372" priority="4144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11830-DC1E-46CF-B432-96DF0A038BCC}">
  <sheetPr codeName="Sheet14">
    <tabColor rgb="FFFFC000"/>
    <pageSetUpPr fitToPage="1"/>
  </sheetPr>
  <dimension ref="A1:T21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08" sqref="B108:B116"/>
    </sheetView>
  </sheetViews>
  <sheetFormatPr defaultRowHeight="14.4" x14ac:dyDescent="0.3"/>
  <cols>
    <col min="1" max="1" width="14.33203125" customWidth="1"/>
    <col min="2" max="2" width="40.33203125" customWidth="1"/>
    <col min="3" max="3" width="23.109375" customWidth="1"/>
    <col min="4" max="4" width="21.109375" customWidth="1"/>
    <col min="5" max="5" width="28.44140625" customWidth="1"/>
    <col min="6" max="6" width="9.5546875" bestFit="1" customWidth="1"/>
    <col min="7" max="7" width="7.33203125" customWidth="1"/>
    <col min="8" max="8" width="10.109375" bestFit="1" customWidth="1"/>
    <col min="9" max="9" width="26.33203125" customWidth="1"/>
    <col min="10" max="10" width="10.109375" bestFit="1" customWidth="1"/>
    <col min="11" max="11" width="34.109375" customWidth="1"/>
    <col min="12" max="12" width="3.33203125" customWidth="1"/>
    <col min="13" max="13" width="30.33203125" customWidth="1"/>
    <col min="14" max="14" width="20.5546875" bestFit="1" customWidth="1"/>
    <col min="15" max="15" width="18" bestFit="1" customWidth="1"/>
    <col min="16" max="16" width="32.5546875" bestFit="1" customWidth="1"/>
    <col min="17" max="17" width="18.6640625" bestFit="1" customWidth="1"/>
    <col min="18" max="18" width="18.33203125" bestFit="1" customWidth="1"/>
    <col min="19" max="19" width="32" bestFit="1" customWidth="1"/>
    <col min="20" max="20" width="54.109375" bestFit="1" customWidth="1"/>
  </cols>
  <sheetData>
    <row r="1" spans="1:20" s="198" customFormat="1" ht="15.6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1703</v>
      </c>
      <c r="B2" s="154" t="str">
        <f>VLOOKUP(A2,'Team Info'!E:J,6,FALSE)</f>
        <v>U-7 HT Spicey Meatball Boys</v>
      </c>
      <c r="C2" s="154" t="str">
        <f>VLOOKUP(A2,'Team Info'!E:L,8,FALSE)</f>
        <v>Mike Daly</v>
      </c>
      <c r="D2" s="154" t="str">
        <f>VLOOKUP(A2,'Team Info'!E:M,9,FALSE)</f>
        <v>414-350-1392</v>
      </c>
      <c r="E2" s="154" t="str">
        <f>VLOOKUP(A2,'Team Info'!E:N,10,FALSE)</f>
        <v>dooley644@gmail.com</v>
      </c>
      <c r="F2" s="180" t="str">
        <f t="shared" ref="F2:F58" si="0">IF(WEEKDAY(H2)=7,"Sat",IF(WEEKDAY(H2)=6,"Fri",IF(WEEKDAY(H2)=5,"Thu",IF(WEEKDAY(H2)=4,"Wed",IF(WEEKDAY(H2)=3,"Tue",IF(WEEKDAY(H2)=2,"Mon",IF(WEEKDAY(H2)=1,"Sun")))))))</f>
        <v>Sat</v>
      </c>
      <c r="G2" s="180">
        <v>462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Hickory Lane #1B</v>
      </c>
      <c r="J2" s="183">
        <f>IF(ISBLANK((VLOOKUP(G2,'Master FINAL 2024 8-19-24'!A:I,9,FALSE)))=TRUE,"",VLOOKUP(G2,'Master FINAL 2024 8-19-24'!A:I,9,FALSE))</f>
        <v>0.33333333333333331</v>
      </c>
      <c r="K2" s="169" t="str">
        <f>VLOOKUP(G2,'Master FINAL 2024 8-19-24'!A:L,12,FALSE)</f>
        <v>U-7 HT Spicey Meatball Boys</v>
      </c>
      <c r="L2" s="177" t="s">
        <v>849</v>
      </c>
      <c r="M2" s="177" t="str">
        <f>VLOOKUP(G2,'Master FINAL 2024 8-19-24'!A:O,15,FALSE)</f>
        <v>U-7 JK Pumas</v>
      </c>
      <c r="N2" s="154" t="str">
        <f>VLOOKUP(K2,'Team Info'!J:L,3,FALSE)</f>
        <v>Mike Daly</v>
      </c>
      <c r="O2" s="154" t="str">
        <f>VLOOKUP(K2,'Team Info'!J:M,4,FALSE)</f>
        <v>414-350-1392</v>
      </c>
      <c r="P2" s="154" t="str">
        <f>VLOOKUP(K2,'Team Info'!J:N,5,FALSE)</f>
        <v>dooley644@gmail.com</v>
      </c>
      <c r="Q2" s="188" t="str">
        <f>VLOOKUP(M2,'Team Info'!J:L,3,FALSE)</f>
        <v>Daniel Karrels</v>
      </c>
      <c r="R2" s="188" t="str">
        <f>VLOOKUP(M2,'Team Info'!J:M,4,FALSE)</f>
        <v>262-305-6187</v>
      </c>
      <c r="S2" s="188" t="str">
        <f>VLOOKUP(M2,'Team Info'!J:N,5,FALSE)</f>
        <v>dskarrels@gmail.com</v>
      </c>
      <c r="T2" t="str">
        <f t="shared" ref="T2:T58" si="1">H2&amp;K2&amp;M2</f>
        <v>45542U-7 HT Spicey Meatball BoysU-7 JK Pumas</v>
      </c>
    </row>
    <row r="3" spans="1:20" x14ac:dyDescent="0.3">
      <c r="A3" s="154" t="str">
        <f t="shared" ref="A3:A9" si="2">A2</f>
        <v>HT1015</v>
      </c>
      <c r="B3" s="154" t="str">
        <f>VLOOKUP(A3,'Team Info'!E:J,6,FALSE)</f>
        <v>U-7 HT Spicey Meatball Boys</v>
      </c>
      <c r="C3" s="154" t="str">
        <f>VLOOKUP(A3,'Team Info'!E:L,8,FALSE)</f>
        <v>Mike Daly</v>
      </c>
      <c r="D3" s="154" t="str">
        <f>VLOOKUP(A3,'Team Info'!E:M,9,FALSE)</f>
        <v>414-350-1392</v>
      </c>
      <c r="E3" s="154" t="str">
        <f>VLOOKUP(A3,'Team Info'!E:N,10,FALSE)</f>
        <v>dooley644@gmail.com</v>
      </c>
      <c r="F3" s="180" t="str">
        <f t="shared" si="0"/>
        <v>Sat</v>
      </c>
      <c r="G3" s="180">
        <v>469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HT #3B</v>
      </c>
      <c r="J3" s="183">
        <f>IF(ISBLANK((VLOOKUP(G3,'Master FINAL 2024 8-19-24'!A:I,9,FALSE)))=TRUE,"",VLOOKUP(G3,'Master FINAL 2024 8-19-24'!A:I,9,FALSE))</f>
        <v>0.33333333333333331</v>
      </c>
      <c r="K3" s="169" t="str">
        <f>VLOOKUP(G3,'Master FINAL 2024 8-19-24'!A:L,12,FALSE)</f>
        <v>U-7 ER Emeralds</v>
      </c>
      <c r="L3" s="177" t="s">
        <v>849</v>
      </c>
      <c r="M3" s="177" t="str">
        <f>VLOOKUP(G3,'Master FINAL 2024 8-19-24'!A:O,15,FALSE)</f>
        <v>U-7 HT Spicey Meatball Boys</v>
      </c>
      <c r="N3" s="154" t="str">
        <f>VLOOKUP(K3,'Team Info'!J:L,3,FALSE)</f>
        <v>Paul Zimmer</v>
      </c>
      <c r="O3" s="154" t="str">
        <f>VLOOKUP(K3,'Team Info'!J:M,4,FALSE)</f>
        <v>608-769-4856</v>
      </c>
      <c r="P3" s="154" t="str">
        <f>VLOOKUP(K3,'Team Info'!J:N,5,FALSE)</f>
        <v>Paulwzimmer@gmail.com</v>
      </c>
      <c r="Q3" s="188" t="str">
        <f>VLOOKUP(M3,'Team Info'!J:L,3,FALSE)</f>
        <v>Mike Daly</v>
      </c>
      <c r="R3" s="188" t="str">
        <f>VLOOKUP(M3,'Team Info'!J:M,4,FALSE)</f>
        <v>414-350-1392</v>
      </c>
      <c r="S3" s="188" t="str">
        <f>VLOOKUP(M3,'Team Info'!J:N,5,FALSE)</f>
        <v>dooley644@gmail.com</v>
      </c>
      <c r="T3" t="str">
        <f t="shared" si="1"/>
        <v>45549U-7 ER EmeraldsU-7 HT Spicey Meatball Boys</v>
      </c>
    </row>
    <row r="4" spans="1:20" x14ac:dyDescent="0.3">
      <c r="A4" s="154" t="str">
        <f>A9</f>
        <v>HT1015</v>
      </c>
      <c r="B4" s="154" t="str">
        <f>VLOOKUP(A4,'Team Info'!E:J,6,FALSE)</f>
        <v>U-7 HT Spicey Meatball Boys</v>
      </c>
      <c r="C4" s="154" t="str">
        <f>VLOOKUP(A4,'Team Info'!E:L,8,FALSE)</f>
        <v>Mike Daly</v>
      </c>
      <c r="D4" s="154" t="str">
        <f>VLOOKUP(A4,'Team Info'!E:M,9,FALSE)</f>
        <v>414-350-1392</v>
      </c>
      <c r="E4" s="154" t="str">
        <f>VLOOKUP(A4,'Team Info'!E:N,10,FALSE)</f>
        <v>dooley644@gmail.com</v>
      </c>
      <c r="F4" s="180" t="str">
        <f>IF(WEEKDAY(H4)=7,"Sat",IF(WEEKDAY(H4)=6,"Fri",IF(WEEKDAY(H4)=5,"Thu",IF(WEEKDAY(H4)=4,"Wed",IF(WEEKDAY(H4)=3,"Tue",IF(WEEKDAY(H4)=2,"Mon",IF(WEEKDAY(H4)=1,"Sun")))))))</f>
        <v>Wed</v>
      </c>
      <c r="G4" s="180">
        <v>505</v>
      </c>
      <c r="H4" s="184">
        <f>VLOOKUP(G4,'Master FINAL 2024 8-19-24'!A:G,7,FALSE)</f>
        <v>45560</v>
      </c>
      <c r="I4" s="153" t="str">
        <f>IF(ISBLANK((VLOOKUP(G4,'Master FINAL 2024 8-19-24'!A:H,8,FALSE)))=TRUE,"",VLOOKUP(G4,'Master FINAL 2024 8-19-24'!A:H,8,FALSE))</f>
        <v>Field #3</v>
      </c>
      <c r="J4" s="183">
        <f>IF(ISBLANK((VLOOKUP(G4,'Master FINAL 2024 8-19-24'!A:I,9,FALSE)))=TRUE,"",VLOOKUP(G4,'Master FINAL 2024 8-19-24'!A:I,9,FALSE))</f>
        <v>0.75</v>
      </c>
      <c r="K4" s="169" t="str">
        <f>VLOOKUP(G4,'Master FINAL 2024 8-19-24'!A:L,12,FALSE)</f>
        <v>U-7 HT Spicey Meatball Boys</v>
      </c>
      <c r="L4" s="177" t="s">
        <v>849</v>
      </c>
      <c r="M4" s="177" t="str">
        <f>VLOOKUP(G4,'Master FINAL 2024 8-19-24'!A:O,15,FALSE)</f>
        <v>U-7 HU Cobras</v>
      </c>
      <c r="N4" s="154" t="str">
        <f>VLOOKUP(K4,'Team Info'!J:L,3,FALSE)</f>
        <v>Mike Daly</v>
      </c>
      <c r="O4" s="154" t="str">
        <f>VLOOKUP(K4,'Team Info'!J:M,4,FALSE)</f>
        <v>414-350-1392</v>
      </c>
      <c r="P4" s="154" t="str">
        <f>VLOOKUP(K4,'Team Info'!J:N,5,FALSE)</f>
        <v>dooley644@gmail.com</v>
      </c>
      <c r="Q4" s="188" t="str">
        <f>VLOOKUP(M4,'Team Info'!J:L,3,FALSE)</f>
        <v>Andrea Nelson</v>
      </c>
      <c r="R4" s="188" t="str">
        <f>VLOOKUP(M4,'Team Info'!J:M,4,FALSE)</f>
        <v>262-224-4524</v>
      </c>
      <c r="S4" s="188" t="str">
        <f>VLOOKUP(M4,'Team Info'!J:N,5,FALSE)</f>
        <v>andreagehring18@gmail.com</v>
      </c>
      <c r="T4" t="str">
        <f>H4&amp;K4&amp;M4</f>
        <v>45560U-7 HT Spicey Meatball BoysU-7 HU Cobras</v>
      </c>
    </row>
    <row r="5" spans="1:20" x14ac:dyDescent="0.3">
      <c r="A5" s="154" t="str">
        <f>A3</f>
        <v>HT1015</v>
      </c>
      <c r="B5" s="154" t="str">
        <f>VLOOKUP(A5,'Team Info'!E:J,6,FALSE)</f>
        <v>U-7 HT Spicey Meatball Boys</v>
      </c>
      <c r="C5" s="154" t="str">
        <f>VLOOKUP(A5,'Team Info'!E:L,8,FALSE)</f>
        <v>Mike Daly</v>
      </c>
      <c r="D5" s="154" t="str">
        <f>VLOOKUP(A5,'Team Info'!E:M,9,FALSE)</f>
        <v>414-350-1392</v>
      </c>
      <c r="E5" s="154" t="str">
        <f>VLOOKUP(A5,'Team Info'!E:N,10,FALSE)</f>
        <v>dooley644@gmail.com</v>
      </c>
      <c r="F5" s="180" t="str">
        <f t="shared" si="0"/>
        <v>Sat</v>
      </c>
      <c r="G5" s="180">
        <v>479</v>
      </c>
      <c r="H5" s="184">
        <f>VLOOKUP(G5,'Master FINAL 2024 8-19-24'!A:G,7,FALSE)</f>
        <v>45563</v>
      </c>
      <c r="I5" s="153" t="str">
        <f>IF(ISBLANK((VLOOKUP(G5,'Master FINAL 2024 8-19-24'!A:H,8,FALSE)))=TRUE,"",VLOOKUP(G5,'Master FINAL 2024 8-19-24'!A:H,8,FALSE))</f>
        <v>HT #3A</v>
      </c>
      <c r="J5" s="183">
        <f>IF(ISBLANK((VLOOKUP(G5,'Master FINAL 2024 8-19-24'!A:I,9,FALSE)))=TRUE,"",VLOOKUP(G5,'Master FINAL 2024 8-19-24'!A:I,9,FALSE))</f>
        <v>0.33333333333333331</v>
      </c>
      <c r="K5" s="169" t="str">
        <f>VLOOKUP(G5,'Master FINAL 2024 8-19-24'!A:L,12,FALSE)</f>
        <v>U-7 JK Cheetahs</v>
      </c>
      <c r="L5" s="177" t="s">
        <v>849</v>
      </c>
      <c r="M5" s="177" t="str">
        <f>VLOOKUP(G5,'Master FINAL 2024 8-19-24'!A:O,15,FALSE)</f>
        <v>U-7 HT Spicey Meatball Boys</v>
      </c>
      <c r="N5" s="154" t="str">
        <f>VLOOKUP(K5,'Team Info'!J:L,3,FALSE)</f>
        <v>Stephen Bilotta</v>
      </c>
      <c r="O5" s="154" t="str">
        <f>VLOOKUP(K5,'Team Info'!J:M,4,FALSE)</f>
        <v>262-305-8173</v>
      </c>
      <c r="P5" s="154" t="str">
        <f>VLOOKUP(K5,'Team Info'!J:N,5,FALSE)</f>
        <v>bilottastephen@gmail.com</v>
      </c>
      <c r="Q5" s="188" t="str">
        <f>VLOOKUP(M5,'Team Info'!J:L,3,FALSE)</f>
        <v>Mike Daly</v>
      </c>
      <c r="R5" s="188" t="str">
        <f>VLOOKUP(M5,'Team Info'!J:M,4,FALSE)</f>
        <v>414-350-1392</v>
      </c>
      <c r="S5" s="188" t="str">
        <f>VLOOKUP(M5,'Team Info'!J:N,5,FALSE)</f>
        <v>dooley644@gmail.com</v>
      </c>
      <c r="T5" t="str">
        <f t="shared" si="1"/>
        <v>45563U-7 JK CheetahsU-7 HT Spicey Meatball Boys</v>
      </c>
    </row>
    <row r="6" spans="1:20" x14ac:dyDescent="0.3">
      <c r="A6" s="154" t="str">
        <f t="shared" si="2"/>
        <v>HT1015</v>
      </c>
      <c r="B6" s="154" t="str">
        <f>VLOOKUP(A6,'Team Info'!E:J,6,FALSE)</f>
        <v>U-7 HT Spicey Meatball Boys</v>
      </c>
      <c r="C6" s="154" t="str">
        <f>VLOOKUP(A6,'Team Info'!E:L,8,FALSE)</f>
        <v>Mike Daly</v>
      </c>
      <c r="D6" s="154" t="str">
        <f>VLOOKUP(A6,'Team Info'!E:M,9,FALSE)</f>
        <v>414-350-1392</v>
      </c>
      <c r="E6" s="154" t="str">
        <f>VLOOKUP(A6,'Team Info'!E:N,10,FALSE)</f>
        <v>dooley644@gmail.com</v>
      </c>
      <c r="F6" s="180" t="str">
        <f>IF(WEEKDAY(H6)=7,"Sat",IF(WEEKDAY(H6)=6,"Fri",IF(WEEKDAY(H6)=5,"Thu",IF(WEEKDAY(H6)=4,"Wed",IF(WEEKDAY(H6)=3,"Tue",IF(WEEKDAY(H6)=2,"Mon",IF(WEEKDAY(H6)=1,"Sun")))))))</f>
        <v>Sat</v>
      </c>
      <c r="G6" s="180">
        <v>488</v>
      </c>
      <c r="H6" s="184">
        <f>VLOOKUP(G6,'Master FINAL 2024 8-19-24'!A:G,7,FALSE)</f>
        <v>45570</v>
      </c>
      <c r="I6" s="153" t="str">
        <f>IF(ISBLANK((VLOOKUP(G6,'Master FINAL 2024 8-19-24'!A:H,8,FALSE)))=TRUE,"",VLOOKUP(G6,'Master FINAL 2024 8-19-24'!A:H,8,FALSE))</f>
        <v>Hickory Lane #1A</v>
      </c>
      <c r="J6" s="183">
        <f>IF(ISBLANK((VLOOKUP(G6,'Master FINAL 2024 8-19-24'!A:I,9,FALSE)))=TRUE,"",VLOOKUP(G6,'Master FINAL 2024 8-19-24'!A:I,9,FALSE))</f>
        <v>0.33333333333333331</v>
      </c>
      <c r="K6" s="169" t="str">
        <f>VLOOKUP(G6,'Master FINAL 2024 8-19-24'!A:L,12,FALSE)</f>
        <v>U-7 HT Spicey Meatball Boys</v>
      </c>
      <c r="L6" s="177" t="s">
        <v>849</v>
      </c>
      <c r="M6" s="177" t="str">
        <f>VLOOKUP(G6,'Master FINAL 2024 8-19-24'!A:O,15,FALSE)</f>
        <v>U-7 JK Cheetahs</v>
      </c>
      <c r="N6" s="154" t="str">
        <f>VLOOKUP(K6,'Team Info'!J:L,3,FALSE)</f>
        <v>Mike Daly</v>
      </c>
      <c r="O6" s="154" t="str">
        <f>VLOOKUP(K6,'Team Info'!J:M,4,FALSE)</f>
        <v>414-350-1392</v>
      </c>
      <c r="P6" s="154" t="str">
        <f>VLOOKUP(K6,'Team Info'!J:N,5,FALSE)</f>
        <v>dooley644@gmail.com</v>
      </c>
      <c r="Q6" s="188" t="str">
        <f>VLOOKUP(M6,'Team Info'!J:L,3,FALSE)</f>
        <v>Stephen Bilotta</v>
      </c>
      <c r="R6" s="188" t="str">
        <f>VLOOKUP(M6,'Team Info'!J:M,4,FALSE)</f>
        <v>262-305-8173</v>
      </c>
      <c r="S6" s="188" t="str">
        <f>VLOOKUP(M6,'Team Info'!J:N,5,FALSE)</f>
        <v>bilottastephen@gmail.com</v>
      </c>
      <c r="T6" t="str">
        <f>H6&amp;K6&amp;M6</f>
        <v>45570U-7 HT Spicey Meatball BoysU-7 JK Cheetahs</v>
      </c>
    </row>
    <row r="7" spans="1:20" x14ac:dyDescent="0.3">
      <c r="A7" s="154" t="str">
        <f t="shared" si="2"/>
        <v>HT1015</v>
      </c>
      <c r="B7" s="154" t="str">
        <f>VLOOKUP(A7,'Team Info'!E:J,6,FALSE)</f>
        <v>U-7 HT Spicey Meatball Boys</v>
      </c>
      <c r="C7" s="154" t="str">
        <f>VLOOKUP(A7,'Team Info'!E:L,8,FALSE)</f>
        <v>Mike Daly</v>
      </c>
      <c r="D7" s="154" t="str">
        <f>VLOOKUP(A7,'Team Info'!E:M,9,FALSE)</f>
        <v>414-350-1392</v>
      </c>
      <c r="E7" s="154" t="str">
        <f>VLOOKUP(A7,'Team Info'!E:N,10,FALSE)</f>
        <v>dooley644@gmail.com</v>
      </c>
      <c r="F7" s="180" t="str">
        <f t="shared" si="0"/>
        <v>Sat</v>
      </c>
      <c r="G7" s="180">
        <v>495</v>
      </c>
      <c r="H7" s="184">
        <f>VLOOKUP(G7,'Master FINAL 2024 8-19-24'!A:G,7,FALSE)</f>
        <v>45577</v>
      </c>
      <c r="I7" s="153" t="str">
        <f>IF(ISBLANK((VLOOKUP(G7,'Master FINAL 2024 8-19-24'!A:H,8,FALSE)))=TRUE,"",VLOOKUP(G7,'Master FINAL 2024 8-19-24'!A:H,8,FALSE))</f>
        <v>KW 1</v>
      </c>
      <c r="J7" s="183">
        <f>IF(ISBLANK((VLOOKUP(G7,'Master FINAL 2024 8-19-24'!A:I,9,FALSE)))=TRUE,"",VLOOKUP(G7,'Master FINAL 2024 8-19-24'!A:I,9,FALSE))</f>
        <v>0.4375</v>
      </c>
      <c r="K7" s="169" t="str">
        <f>VLOOKUP(G7,'Master FINAL 2024 8-19-24'!A:L,12,FALSE)</f>
        <v>U-7 HT Spicey Meatball Boys</v>
      </c>
      <c r="L7" s="177" t="s">
        <v>849</v>
      </c>
      <c r="M7" s="177" t="str">
        <f>VLOOKUP(G7,'Master FINAL 2024 8-19-24'!A:O,15,FALSE)</f>
        <v>U-7 KW Astros</v>
      </c>
      <c r="N7" s="154" t="str">
        <f>VLOOKUP(K7,'Team Info'!J:L,3,FALSE)</f>
        <v>Mike Daly</v>
      </c>
      <c r="O7" s="154" t="str">
        <f>VLOOKUP(K7,'Team Info'!J:M,4,FALSE)</f>
        <v>414-350-1392</v>
      </c>
      <c r="P7" s="154" t="str">
        <f>VLOOKUP(K7,'Team Info'!J:N,5,FALSE)</f>
        <v>dooley644@gmail.com</v>
      </c>
      <c r="Q7" s="188" t="str">
        <f>VLOOKUP(M7,'Team Info'!J:L,3,FALSE)</f>
        <v>Stephanie Arnold</v>
      </c>
      <c r="R7" s="188" t="str">
        <f>VLOOKUP(M7,'Team Info'!J:M,4,FALSE)</f>
        <v>262-416-2092</v>
      </c>
      <c r="S7" s="188" t="str">
        <f>VLOOKUP(M7,'Team Info'!J:N,5,FALSE)</f>
        <v>lynnrayold@gmail.com</v>
      </c>
      <c r="T7" t="str">
        <f t="shared" si="1"/>
        <v>45577U-7 HT Spicey Meatball BoysU-7 KW Astros</v>
      </c>
    </row>
    <row r="8" spans="1:20" x14ac:dyDescent="0.3">
      <c r="A8" s="154" t="str">
        <f t="shared" si="2"/>
        <v>HT1015</v>
      </c>
      <c r="B8" s="154" t="str">
        <f>VLOOKUP(A8,'Team Info'!E:J,6,FALSE)</f>
        <v>U-7 HT Spicey Meatball Boys</v>
      </c>
      <c r="C8" s="154" t="str">
        <f>VLOOKUP(A8,'Team Info'!E:L,8,FALSE)</f>
        <v>Mike Daly</v>
      </c>
      <c r="D8" s="154" t="str">
        <f>VLOOKUP(A8,'Team Info'!E:M,9,FALSE)</f>
        <v>414-350-1392</v>
      </c>
      <c r="E8" s="154" t="str">
        <f>VLOOKUP(A8,'Team Info'!E:N,10,FALSE)</f>
        <v>dooley644@gmail.com</v>
      </c>
      <c r="F8" s="180" t="str">
        <f t="shared" si="0"/>
        <v>Sat</v>
      </c>
      <c r="G8" s="180">
        <v>498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HT #3B</v>
      </c>
      <c r="J8" s="183">
        <f>IF(ISBLANK((VLOOKUP(G8,'Master FINAL 2024 8-19-24'!A:I,9,FALSE)))=TRUE,"",VLOOKUP(G8,'Master FINAL 2024 8-19-24'!A:I,9,FALSE))</f>
        <v>0.375</v>
      </c>
      <c r="K8" s="169" t="str">
        <f>VLOOKUP(G8,'Master FINAL 2024 8-19-24'!A:L,12,FALSE)</f>
        <v>U-7 KW Blazers</v>
      </c>
      <c r="L8" s="177" t="s">
        <v>849</v>
      </c>
      <c r="M8" s="177" t="str">
        <f>VLOOKUP(G8,'Master FINAL 2024 8-19-24'!A:O,15,FALSE)</f>
        <v>U-7 HT Spicey Meatball Boys</v>
      </c>
      <c r="N8" s="154" t="str">
        <f>VLOOKUP(K8,'Team Info'!J:L,3,FALSE)</f>
        <v>Jamison Meister</v>
      </c>
      <c r="O8" s="154" t="str">
        <f>VLOOKUP(K8,'Team Info'!J:M,4,FALSE)</f>
        <v>262-388-5119</v>
      </c>
      <c r="P8" s="154" t="str">
        <f>VLOOKUP(K8,'Team Info'!J:N,5,FALSE)</f>
        <v>jamison.meister08@gmail.com</v>
      </c>
      <c r="Q8" s="188" t="str">
        <f>VLOOKUP(M8,'Team Info'!J:L,3,FALSE)</f>
        <v>Mike Daly</v>
      </c>
      <c r="R8" s="188" t="str">
        <f>VLOOKUP(M8,'Team Info'!J:M,4,FALSE)</f>
        <v>414-350-1392</v>
      </c>
      <c r="S8" s="188" t="str">
        <f>VLOOKUP(M8,'Team Info'!J:N,5,FALSE)</f>
        <v>dooley644@gmail.com</v>
      </c>
      <c r="T8" t="str">
        <f t="shared" si="1"/>
        <v>45584U-7 KW BlazersU-7 HT Spicey Meatball Boys</v>
      </c>
    </row>
    <row r="9" spans="1:20" x14ac:dyDescent="0.3">
      <c r="A9" s="154" t="str">
        <f t="shared" si="2"/>
        <v>HT1015</v>
      </c>
      <c r="B9" s="154" t="str">
        <f>VLOOKUP(A9,'Team Info'!E:J,6,FALSE)</f>
        <v>U-7 HT Spicey Meatball Boys</v>
      </c>
      <c r="C9" s="154" t="str">
        <f>VLOOKUP(A9,'Team Info'!E:L,8,FALSE)</f>
        <v>Mike Daly</v>
      </c>
      <c r="D9" s="154" t="str">
        <f>VLOOKUP(A9,'Team Info'!E:M,9,FALSE)</f>
        <v>414-350-1392</v>
      </c>
      <c r="E9" s="154" t="str">
        <f>VLOOKUP(A9,'Team Info'!E:N,10,FALSE)</f>
        <v>dooley644@gmail.com</v>
      </c>
      <c r="F9" s="180" t="str">
        <f t="shared" si="0"/>
        <v>Sat</v>
      </c>
      <c r="G9" s="180">
        <v>508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HT #3A</v>
      </c>
      <c r="J9" s="183">
        <f>IF(ISBLANK((VLOOKUP(G9,'Master FINAL 2024 8-19-24'!A:I,9,FALSE)))=TRUE,"",VLOOKUP(G9,'Master FINAL 2024 8-19-24'!A:I,9,FALSE))</f>
        <v>0.45833333333333331</v>
      </c>
      <c r="K9" s="169" t="str">
        <f>VLOOKUP(G9,'Master FINAL 2024 8-19-24'!A:L,12,FALSE)</f>
        <v>U-7 JK Pumas</v>
      </c>
      <c r="L9" s="177" t="s">
        <v>849</v>
      </c>
      <c r="M9" s="177" t="str">
        <f>VLOOKUP(G9,'Master FINAL 2024 8-19-24'!A:O,15,FALSE)</f>
        <v>U-7 HT Spicey Meatball Boys</v>
      </c>
      <c r="N9" s="154" t="str">
        <f>VLOOKUP(K9,'Team Info'!J:L,3,FALSE)</f>
        <v>Daniel Karrels</v>
      </c>
      <c r="O9" s="154" t="str">
        <f>VLOOKUP(K9,'Team Info'!J:M,4,FALSE)</f>
        <v>262-305-6187</v>
      </c>
      <c r="P9" s="154" t="str">
        <f>VLOOKUP(K9,'Team Info'!J:N,5,FALSE)</f>
        <v>dskarrels@gmail.com</v>
      </c>
      <c r="Q9" s="188" t="str">
        <f>VLOOKUP(M9,'Team Info'!J:L,3,FALSE)</f>
        <v>Mike Daly</v>
      </c>
      <c r="R9" s="188" t="str">
        <f>VLOOKUP(M9,'Team Info'!J:M,4,FALSE)</f>
        <v>414-350-1392</v>
      </c>
      <c r="S9" s="188" t="str">
        <f>VLOOKUP(M9,'Team Info'!J:N,5,FALSE)</f>
        <v>dooley644@gmail.com</v>
      </c>
      <c r="T9" t="str">
        <f t="shared" si="1"/>
        <v>45591U-7 JK PumasU-7 HT Spicey Meatball Boys</v>
      </c>
    </row>
    <row r="10" spans="1:20" x14ac:dyDescent="0.3">
      <c r="A10" s="154" t="str">
        <f>A17</f>
        <v>HT1016</v>
      </c>
      <c r="B10" s="154" t="str">
        <f>VLOOKUP(A10,'Team Info'!E:J,6,FALSE)</f>
        <v>U-7 HT Honey Badgers</v>
      </c>
      <c r="C10" s="154" t="str">
        <f>VLOOKUP(A10,'Team Info'!E:L,8,FALSE)</f>
        <v>Alex Cernick</v>
      </c>
      <c r="D10" s="154" t="str">
        <f>VLOOKUP(A10,'Team Info'!E:M,9,FALSE)</f>
        <v>414-897-1100</v>
      </c>
      <c r="E10" s="154" t="str">
        <f>VLOOKUP(A10,'Team Info'!E:N,10,FALSE)</f>
        <v>alex.cernick@gmail.com</v>
      </c>
      <c r="F10" s="180" t="str">
        <f>IF(WEEKDAY(H10)=7,"Sat",IF(WEEKDAY(H10)=6,"Fri",IF(WEEKDAY(H10)=5,"Thu",IF(WEEKDAY(H10)=4,"Wed",IF(WEEKDAY(H10)=3,"Tue",IF(WEEKDAY(H10)=2,"Mon",IF(WEEKDAY(H10)=1,"Sun")))))))</f>
        <v>Wed</v>
      </c>
      <c r="G10" s="180">
        <v>504</v>
      </c>
      <c r="H10" s="184">
        <f>VLOOKUP(G10,'Master FINAL 2024 8-19-24'!A:G,7,FALSE)</f>
        <v>45546</v>
      </c>
      <c r="I10" s="153" t="str">
        <f>IF(ISBLANK((VLOOKUP(G10,'Master FINAL 2024 8-19-24'!A:H,8,FALSE)))=TRUE,"",VLOOKUP(G10,'Master FINAL 2024 8-19-24'!A:H,8,FALSE))</f>
        <v>HT #3A</v>
      </c>
      <c r="J10" s="183">
        <f>IF(ISBLANK((VLOOKUP(G10,'Master FINAL 2024 8-19-24'!A:I,9,FALSE)))=TRUE,"",VLOOKUP(G10,'Master FINAL 2024 8-19-24'!A:I,9,FALSE))</f>
        <v>0.73958333333333337</v>
      </c>
      <c r="K10" s="169" t="str">
        <f>VLOOKUP(G10,'Master FINAL 2024 8-19-24'!A:L,12,FALSE)</f>
        <v>U-7 ER Emeralds</v>
      </c>
      <c r="L10" s="177" t="s">
        <v>849</v>
      </c>
      <c r="M10" s="177" t="str">
        <f>VLOOKUP(G10,'Master FINAL 2024 8-19-24'!A:O,15,FALSE)</f>
        <v>U-7 HT Honey Badgers</v>
      </c>
      <c r="N10" s="154" t="str">
        <f>VLOOKUP(K10,'Team Info'!J:L,3,FALSE)</f>
        <v>Paul Zimmer</v>
      </c>
      <c r="O10" s="154" t="str">
        <f>VLOOKUP(K10,'Team Info'!J:M,4,FALSE)</f>
        <v>608-769-4856</v>
      </c>
      <c r="P10" s="154" t="str">
        <f>VLOOKUP(K10,'Team Info'!J:N,5,FALSE)</f>
        <v>Paulwzimmer@gmail.com</v>
      </c>
      <c r="Q10" s="188" t="str">
        <f>VLOOKUP(M10,'Team Info'!J:L,3,FALSE)</f>
        <v>Alex Cernick</v>
      </c>
      <c r="R10" s="188" t="str">
        <f>VLOOKUP(M10,'Team Info'!J:M,4,FALSE)</f>
        <v>414-897-1100</v>
      </c>
      <c r="S10" s="188" t="str">
        <f>VLOOKUP(M10,'Team Info'!J:N,5,FALSE)</f>
        <v>alex.cernick@gmail.com</v>
      </c>
      <c r="T10" t="str">
        <f>H10&amp;K10&amp;M10</f>
        <v>45546U-7 ER EmeraldsU-7 HT Honey Badgers</v>
      </c>
    </row>
    <row r="11" spans="1:20" x14ac:dyDescent="0.3">
      <c r="A11" s="154" t="s">
        <v>1704</v>
      </c>
      <c r="B11" s="154" t="str">
        <f>VLOOKUP(A11,'Team Info'!E:J,6,FALSE)</f>
        <v>U-7 HT Honey Badgers</v>
      </c>
      <c r="C11" s="154" t="str">
        <f>VLOOKUP(A11,'Team Info'!E:L,8,FALSE)</f>
        <v>Alex Cernick</v>
      </c>
      <c r="D11" s="154" t="str">
        <f>VLOOKUP(A11,'Team Info'!E:M,9,FALSE)</f>
        <v>414-897-1100</v>
      </c>
      <c r="E11" s="154" t="str">
        <f>VLOOKUP(A11,'Team Info'!E:N,10,FALSE)</f>
        <v>alex.cernick@gmail.com</v>
      </c>
      <c r="F11" s="180" t="str">
        <f t="shared" si="0"/>
        <v>Sat</v>
      </c>
      <c r="G11" s="180">
        <v>467</v>
      </c>
      <c r="H11" s="184">
        <f>VLOOKUP(G11,'Master FINAL 2024 8-19-24'!A:G,7,FALSE)</f>
        <v>45549</v>
      </c>
      <c r="I11" s="153" t="str">
        <f>IF(ISBLANK((VLOOKUP(G11,'Master FINAL 2024 8-19-24'!A:H,8,FALSE)))=TRUE,"",VLOOKUP(G11,'Master FINAL 2024 8-19-24'!A:H,8,FALSE))</f>
        <v>HT #3A</v>
      </c>
      <c r="J11" s="183">
        <f>IF(ISBLANK((VLOOKUP(G11,'Master FINAL 2024 8-19-24'!A:I,9,FALSE)))=TRUE,"",VLOOKUP(G11,'Master FINAL 2024 8-19-24'!A:I,9,FALSE))</f>
        <v>0.41666666666666669</v>
      </c>
      <c r="K11" s="169" t="str">
        <f>VLOOKUP(G11,'Master FINAL 2024 8-19-24'!A:L,12,FALSE)</f>
        <v>U-7 HU Cobras</v>
      </c>
      <c r="L11" s="177" t="s">
        <v>849</v>
      </c>
      <c r="M11" s="177" t="str">
        <f>VLOOKUP(G11,'Master FINAL 2024 8-19-24'!A:O,15,FALSE)</f>
        <v>U-7 HT Honey Badgers</v>
      </c>
      <c r="N11" s="154" t="str">
        <f>VLOOKUP(K11,'Team Info'!J:L,3,FALSE)</f>
        <v>Andrea Nelson</v>
      </c>
      <c r="O11" s="154" t="str">
        <f>VLOOKUP(K11,'Team Info'!J:M,4,FALSE)</f>
        <v>262-224-4524</v>
      </c>
      <c r="P11" s="154" t="str">
        <f>VLOOKUP(K11,'Team Info'!J:N,5,FALSE)</f>
        <v>andreagehring18@gmail.com</v>
      </c>
      <c r="Q11" s="188" t="str">
        <f>VLOOKUP(M11,'Team Info'!J:L,3,FALSE)</f>
        <v>Alex Cernick</v>
      </c>
      <c r="R11" s="188" t="str">
        <f>VLOOKUP(M11,'Team Info'!J:M,4,FALSE)</f>
        <v>414-897-1100</v>
      </c>
      <c r="S11" s="188" t="str">
        <f>VLOOKUP(M11,'Team Info'!J:N,5,FALSE)</f>
        <v>alex.cernick@gmail.com</v>
      </c>
      <c r="T11" t="str">
        <f t="shared" si="1"/>
        <v>45549U-7 HU CobrasU-7 HT Honey Badgers</v>
      </c>
    </row>
    <row r="12" spans="1:20" x14ac:dyDescent="0.3">
      <c r="A12" s="154" t="str">
        <f>A11</f>
        <v>HT1016</v>
      </c>
      <c r="B12" s="154" t="str">
        <f>VLOOKUP(A12,'Team Info'!E:J,6,FALSE)</f>
        <v>U-7 HT Honey Badgers</v>
      </c>
      <c r="C12" s="154" t="str">
        <f>VLOOKUP(A12,'Team Info'!E:L,8,FALSE)</f>
        <v>Alex Cernick</v>
      </c>
      <c r="D12" s="154" t="str">
        <f>VLOOKUP(A12,'Team Info'!E:M,9,FALSE)</f>
        <v>414-897-1100</v>
      </c>
      <c r="E12" s="154" t="str">
        <f>VLOOKUP(A12,'Team Info'!E:N,10,FALSE)</f>
        <v>alex.cernick@gmail.com</v>
      </c>
      <c r="F12" s="180" t="str">
        <f t="shared" si="0"/>
        <v>Sat</v>
      </c>
      <c r="G12" s="180">
        <v>473</v>
      </c>
      <c r="H12" s="184">
        <f>VLOOKUP(G12,'Master FINAL 2024 8-19-24'!A:G,7,FALSE)</f>
        <v>45556</v>
      </c>
      <c r="I12" s="153" t="str">
        <f>IF(ISBLANK((VLOOKUP(G12,'Master FINAL 2024 8-19-24'!A:H,8,FALSE)))=TRUE,"",VLOOKUP(G12,'Master FINAL 2024 8-19-24'!A:H,8,FALSE))</f>
        <v>KW 1</v>
      </c>
      <c r="J12" s="183">
        <f>IF(ISBLANK((VLOOKUP(G12,'Master FINAL 2024 8-19-24'!A:I,9,FALSE)))=TRUE,"",VLOOKUP(G12,'Master FINAL 2024 8-19-24'!A:I,9,FALSE))</f>
        <v>0.52083333333333337</v>
      </c>
      <c r="K12" s="169" t="str">
        <f>VLOOKUP(G12,'Master FINAL 2024 8-19-24'!A:L,12,FALSE)</f>
        <v>U-7 HT Honey Badgers</v>
      </c>
      <c r="L12" s="177" t="s">
        <v>849</v>
      </c>
      <c r="M12" s="177" t="str">
        <f>VLOOKUP(G12,'Master FINAL 2024 8-19-24'!A:O,15,FALSE)</f>
        <v>U-7 KW Blazers</v>
      </c>
      <c r="N12" s="154" t="str">
        <f>VLOOKUP(K12,'Team Info'!J:L,3,FALSE)</f>
        <v>Alex Cernick</v>
      </c>
      <c r="O12" s="154" t="str">
        <f>VLOOKUP(K12,'Team Info'!J:M,4,FALSE)</f>
        <v>414-897-1100</v>
      </c>
      <c r="P12" s="154" t="str">
        <f>VLOOKUP(K12,'Team Info'!J:N,5,FALSE)</f>
        <v>alex.cernick@gmail.com</v>
      </c>
      <c r="Q12" s="188" t="str">
        <f>VLOOKUP(M12,'Team Info'!J:L,3,FALSE)</f>
        <v>Jamison Meister</v>
      </c>
      <c r="R12" s="188" t="str">
        <f>VLOOKUP(M12,'Team Info'!J:M,4,FALSE)</f>
        <v>262-388-5119</v>
      </c>
      <c r="S12" s="188" t="str">
        <f>VLOOKUP(M12,'Team Info'!J:N,5,FALSE)</f>
        <v>jamison.meister08@gmail.com</v>
      </c>
      <c r="T12" t="str">
        <f t="shared" si="1"/>
        <v>45556U-7 HT Honey BadgersU-7 KW Blazers</v>
      </c>
    </row>
    <row r="13" spans="1:20" x14ac:dyDescent="0.3">
      <c r="A13" s="154" t="str">
        <f t="shared" ref="A13:A17" si="3">A12</f>
        <v>HT1016</v>
      </c>
      <c r="B13" s="154" t="str">
        <f>VLOOKUP(A13,'Team Info'!E:J,6,FALSE)</f>
        <v>U-7 HT Honey Badgers</v>
      </c>
      <c r="C13" s="154" t="str">
        <f>VLOOKUP(A13,'Team Info'!E:L,8,FALSE)</f>
        <v>Alex Cernick</v>
      </c>
      <c r="D13" s="154" t="str">
        <f>VLOOKUP(A13,'Team Info'!E:M,9,FALSE)</f>
        <v>414-897-1100</v>
      </c>
      <c r="E13" s="154" t="str">
        <f>VLOOKUP(A13,'Team Info'!E:N,10,FALSE)</f>
        <v>alex.cernick@gmail.com</v>
      </c>
      <c r="F13" s="180" t="str">
        <f t="shared" si="0"/>
        <v>Sat</v>
      </c>
      <c r="G13" s="180">
        <v>480</v>
      </c>
      <c r="H13" s="184">
        <f>VLOOKUP(G13,'Master FINAL 2024 8-19-24'!A:G,7,FALSE)</f>
        <v>45563</v>
      </c>
      <c r="I13" s="153" t="str">
        <f>IF(ISBLANK((VLOOKUP(G13,'Master FINAL 2024 8-19-24'!A:H,8,FALSE)))=TRUE,"",VLOOKUP(G13,'Master FINAL 2024 8-19-24'!A:H,8,FALSE))</f>
        <v>HT #3A</v>
      </c>
      <c r="J13" s="183">
        <f>IF(ISBLANK((VLOOKUP(G13,'Master FINAL 2024 8-19-24'!A:I,9,FALSE)))=TRUE,"",VLOOKUP(G13,'Master FINAL 2024 8-19-24'!A:I,9,FALSE))</f>
        <v>0.375</v>
      </c>
      <c r="K13" s="169" t="str">
        <f>VLOOKUP(G13,'Master FINAL 2024 8-19-24'!A:L,12,FALSE)</f>
        <v>U-7 RF Lightning U7</v>
      </c>
      <c r="L13" s="177" t="s">
        <v>849</v>
      </c>
      <c r="M13" s="177" t="str">
        <f>VLOOKUP(G13,'Master FINAL 2024 8-19-24'!A:O,15,FALSE)</f>
        <v>U-7 HT Honey Badgers</v>
      </c>
      <c r="N13" s="154" t="str">
        <f>VLOOKUP(K13,'Team Info'!J:L,3,FALSE)</f>
        <v>Eathan Berdyck</v>
      </c>
      <c r="O13" s="154" t="str">
        <f>VLOOKUP(K13,'Team Info'!J:M,4,FALSE)</f>
        <v>414-737-6678</v>
      </c>
      <c r="P13" s="154" t="str">
        <f>VLOOKUP(K13,'Team Info'!J:N,5,FALSE)</f>
        <v>eberdyck@yahoo.com</v>
      </c>
      <c r="Q13" s="188" t="str">
        <f>VLOOKUP(M13,'Team Info'!J:L,3,FALSE)</f>
        <v>Alex Cernick</v>
      </c>
      <c r="R13" s="188" t="str">
        <f>VLOOKUP(M13,'Team Info'!J:M,4,FALSE)</f>
        <v>414-897-1100</v>
      </c>
      <c r="S13" s="188" t="str">
        <f>VLOOKUP(M13,'Team Info'!J:N,5,FALSE)</f>
        <v>alex.cernick@gmail.com</v>
      </c>
      <c r="T13" t="str">
        <f t="shared" si="1"/>
        <v>45563U-7 RF Lightning U7U-7 HT Honey Badgers</v>
      </c>
    </row>
    <row r="14" spans="1:20" x14ac:dyDescent="0.3">
      <c r="A14" s="154" t="str">
        <f t="shared" si="3"/>
        <v>HT1016</v>
      </c>
      <c r="B14" s="154" t="str">
        <f>VLOOKUP(A14,'Team Info'!E:J,6,FALSE)</f>
        <v>U-7 HT Honey Badgers</v>
      </c>
      <c r="C14" s="154" t="str">
        <f>VLOOKUP(A14,'Team Info'!E:L,8,FALSE)</f>
        <v>Alex Cernick</v>
      </c>
      <c r="D14" s="154" t="str">
        <f>VLOOKUP(A14,'Team Info'!E:M,9,FALSE)</f>
        <v>414-897-1100</v>
      </c>
      <c r="E14" s="154" t="str">
        <f>VLOOKUP(A14,'Team Info'!E:N,10,FALSE)</f>
        <v>alex.cernick@gmail.com</v>
      </c>
      <c r="F14" s="180" t="str">
        <f t="shared" si="0"/>
        <v>Sat</v>
      </c>
      <c r="G14" s="180">
        <v>487</v>
      </c>
      <c r="H14" s="184">
        <f>VLOOKUP(G14,'Master FINAL 2024 8-19-24'!A:G,7,FALSE)</f>
        <v>45570</v>
      </c>
      <c r="I14" s="153" t="str">
        <f>IF(ISBLANK((VLOOKUP(G14,'Master FINAL 2024 8-19-24'!A:H,8,FALSE)))=TRUE,"",VLOOKUP(G14,'Master FINAL 2024 8-19-24'!A:H,8,FALSE))</f>
        <v>ER #5</v>
      </c>
      <c r="J14" s="183">
        <f>IF(ISBLANK((VLOOKUP(G14,'Master FINAL 2024 8-19-24'!A:I,9,FALSE)))=TRUE,"",VLOOKUP(G14,'Master FINAL 2024 8-19-24'!A:I,9,FALSE))</f>
        <v>0.375</v>
      </c>
      <c r="K14" s="169" t="str">
        <f>VLOOKUP(G14,'Master FINAL 2024 8-19-24'!A:L,12,FALSE)</f>
        <v>U-7 HT Honey Badgers</v>
      </c>
      <c r="L14" s="177" t="s">
        <v>849</v>
      </c>
      <c r="M14" s="177" t="str">
        <f>VLOOKUP(G14,'Master FINAL 2024 8-19-24'!A:O,15,FALSE)</f>
        <v>U-7 ER Emeralds</v>
      </c>
      <c r="N14" s="154" t="str">
        <f>VLOOKUP(K14,'Team Info'!J:L,3,FALSE)</f>
        <v>Alex Cernick</v>
      </c>
      <c r="O14" s="154" t="str">
        <f>VLOOKUP(K14,'Team Info'!J:M,4,FALSE)</f>
        <v>414-897-1100</v>
      </c>
      <c r="P14" s="154" t="str">
        <f>VLOOKUP(K14,'Team Info'!J:N,5,FALSE)</f>
        <v>alex.cernick@gmail.com</v>
      </c>
      <c r="Q14" s="188" t="str">
        <f>VLOOKUP(M14,'Team Info'!J:L,3,FALSE)</f>
        <v>Paul Zimmer</v>
      </c>
      <c r="R14" s="188" t="str">
        <f>VLOOKUP(M14,'Team Info'!J:M,4,FALSE)</f>
        <v>608-769-4856</v>
      </c>
      <c r="S14" s="188" t="str">
        <f>VLOOKUP(M14,'Team Info'!J:N,5,FALSE)</f>
        <v>Paulwzimmer@gmail.com</v>
      </c>
      <c r="T14" t="str">
        <f t="shared" si="1"/>
        <v>45570U-7 HT Honey BadgersU-7 ER Emeralds</v>
      </c>
    </row>
    <row r="15" spans="1:20" x14ac:dyDescent="0.3">
      <c r="A15" s="154" t="str">
        <f t="shared" si="3"/>
        <v>HT1016</v>
      </c>
      <c r="B15" s="154" t="str">
        <f>VLOOKUP(A15,'Team Info'!E:J,6,FALSE)</f>
        <v>U-7 HT Honey Badgers</v>
      </c>
      <c r="C15" s="154" t="str">
        <f>VLOOKUP(A15,'Team Info'!E:L,8,FALSE)</f>
        <v>Alex Cernick</v>
      </c>
      <c r="D15" s="154" t="str">
        <f>VLOOKUP(A15,'Team Info'!E:M,9,FALSE)</f>
        <v>414-897-1100</v>
      </c>
      <c r="E15" s="154" t="str">
        <f>VLOOKUP(A15,'Team Info'!E:N,10,FALSE)</f>
        <v>alex.cernick@gmail.com</v>
      </c>
      <c r="F15" s="180" t="str">
        <f t="shared" si="0"/>
        <v>Sat</v>
      </c>
      <c r="G15" s="180">
        <v>496</v>
      </c>
      <c r="H15" s="184">
        <f>VLOOKUP(G15,'Master FINAL 2024 8-19-24'!A:G,7,FALSE)</f>
        <v>45577</v>
      </c>
      <c r="I15" s="153" t="str">
        <f>IF(ISBLANK((VLOOKUP(G15,'Master FINAL 2024 8-19-24'!A:H,8,FALSE)))=TRUE,"",VLOOKUP(G15,'Master FINAL 2024 8-19-24'!A:H,8,FALSE))</f>
        <v>HT #3B</v>
      </c>
      <c r="J15" s="183">
        <f>IF(ISBLANK((VLOOKUP(G15,'Master FINAL 2024 8-19-24'!A:I,9,FALSE)))=TRUE,"",VLOOKUP(G15,'Master FINAL 2024 8-19-24'!A:I,9,FALSE))</f>
        <v>0.41666666666666669</v>
      </c>
      <c r="K15" s="169" t="str">
        <f>VLOOKUP(G15,'Master FINAL 2024 8-19-24'!A:L,12,FALSE)</f>
        <v>U-7 ER Celtics</v>
      </c>
      <c r="L15" s="177" t="s">
        <v>849</v>
      </c>
      <c r="M15" s="177" t="str">
        <f>VLOOKUP(G15,'Master FINAL 2024 8-19-24'!A:O,15,FALSE)</f>
        <v>U-7 HT Honey Badgers</v>
      </c>
      <c r="N15" s="154" t="str">
        <f>VLOOKUP(K15,'Team Info'!J:L,3,FALSE)</f>
        <v>Brad Lynn</v>
      </c>
      <c r="O15" s="154">
        <f>VLOOKUP(K15,'Team Info'!J:M,4,FALSE)</f>
        <v>0</v>
      </c>
      <c r="P15" s="154" t="str">
        <f>VLOOKUP(K15,'Team Info'!J:N,5,FALSE)</f>
        <v>bslynn89@gmail.com</v>
      </c>
      <c r="Q15" s="188" t="str">
        <f>VLOOKUP(M15,'Team Info'!J:L,3,FALSE)</f>
        <v>Alex Cernick</v>
      </c>
      <c r="R15" s="188" t="str">
        <f>VLOOKUP(M15,'Team Info'!J:M,4,FALSE)</f>
        <v>414-897-1100</v>
      </c>
      <c r="S15" s="188" t="str">
        <f>VLOOKUP(M15,'Team Info'!J:N,5,FALSE)</f>
        <v>alex.cernick@gmail.com</v>
      </c>
      <c r="T15" t="str">
        <f t="shared" si="1"/>
        <v>45577U-7 ER CelticsU-7 HT Honey Badgers</v>
      </c>
    </row>
    <row r="16" spans="1:20" x14ac:dyDescent="0.3">
      <c r="A16" s="154" t="str">
        <f t="shared" si="3"/>
        <v>HT1016</v>
      </c>
      <c r="B16" s="154" t="str">
        <f>VLOOKUP(A16,'Team Info'!E:J,6,FALSE)</f>
        <v>U-7 HT Honey Badgers</v>
      </c>
      <c r="C16" s="154" t="str">
        <f>VLOOKUP(A16,'Team Info'!E:L,8,FALSE)</f>
        <v>Alex Cernick</v>
      </c>
      <c r="D16" s="154" t="str">
        <f>VLOOKUP(A16,'Team Info'!E:M,9,FALSE)</f>
        <v>414-897-1100</v>
      </c>
      <c r="E16" s="154" t="str">
        <f>VLOOKUP(A16,'Team Info'!E:N,10,FALSE)</f>
        <v>alex.cernick@gmail.com</v>
      </c>
      <c r="F16" s="180" t="str">
        <f t="shared" si="0"/>
        <v>Sat</v>
      </c>
      <c r="G16" s="180">
        <v>500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Hickory Lane #1B</v>
      </c>
      <c r="J16" s="183">
        <f>IF(ISBLANK((VLOOKUP(G16,'Master FINAL 2024 8-19-24'!A:I,9,FALSE)))=TRUE,"",VLOOKUP(G16,'Master FINAL 2024 8-19-24'!A:I,9,FALSE))</f>
        <v>0.41666666666666669</v>
      </c>
      <c r="K16" s="169" t="str">
        <f>VLOOKUP(G16,'Master FINAL 2024 8-19-24'!A:L,12,FALSE)</f>
        <v>U-7 HT Honey Badgers</v>
      </c>
      <c r="L16" s="177" t="s">
        <v>849</v>
      </c>
      <c r="M16" s="177" t="str">
        <f>VLOOKUP(G16,'Master FINAL 2024 8-19-24'!A:O,15,FALSE)</f>
        <v>U-7 JK Pumas</v>
      </c>
      <c r="N16" s="154" t="str">
        <f>VLOOKUP(K16,'Team Info'!J:L,3,FALSE)</f>
        <v>Alex Cernick</v>
      </c>
      <c r="O16" s="154" t="str">
        <f>VLOOKUP(K16,'Team Info'!J:M,4,FALSE)</f>
        <v>414-897-1100</v>
      </c>
      <c r="P16" s="154" t="str">
        <f>VLOOKUP(K16,'Team Info'!J:N,5,FALSE)</f>
        <v>alex.cernick@gmail.com</v>
      </c>
      <c r="Q16" s="188" t="str">
        <f>VLOOKUP(M16,'Team Info'!J:L,3,FALSE)</f>
        <v>Daniel Karrels</v>
      </c>
      <c r="R16" s="188" t="str">
        <f>VLOOKUP(M16,'Team Info'!J:M,4,FALSE)</f>
        <v>262-305-6187</v>
      </c>
      <c r="S16" s="188" t="str">
        <f>VLOOKUP(M16,'Team Info'!J:N,5,FALSE)</f>
        <v>dskarrels@gmail.com</v>
      </c>
      <c r="T16" t="str">
        <f t="shared" si="1"/>
        <v>45584U-7 HT Honey BadgersU-7 JK Pumas</v>
      </c>
    </row>
    <row r="17" spans="1:20" x14ac:dyDescent="0.3">
      <c r="A17" s="154" t="str">
        <f t="shared" si="3"/>
        <v>HT1016</v>
      </c>
      <c r="B17" s="154" t="str">
        <f>VLOOKUP(A17,'Team Info'!E:J,6,FALSE)</f>
        <v>U-7 HT Honey Badgers</v>
      </c>
      <c r="C17" s="154" t="str">
        <f>VLOOKUP(A17,'Team Info'!E:L,8,FALSE)</f>
        <v>Alex Cernick</v>
      </c>
      <c r="D17" s="154" t="str">
        <f>VLOOKUP(A17,'Team Info'!E:M,9,FALSE)</f>
        <v>414-897-1100</v>
      </c>
      <c r="E17" s="154" t="str">
        <f>VLOOKUP(A17,'Team Info'!E:N,10,FALSE)</f>
        <v>alex.cernick@gmail.com</v>
      </c>
      <c r="F17" s="180" t="str">
        <f t="shared" si="0"/>
        <v>Sat</v>
      </c>
      <c r="G17" s="180">
        <v>507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RF 3</v>
      </c>
      <c r="J17" s="183">
        <f>IF(ISBLANK((VLOOKUP(G17,'Master FINAL 2024 8-19-24'!A:I,9,FALSE)))=TRUE,"",VLOOKUP(G17,'Master FINAL 2024 8-19-24'!A:I,9,FALSE))</f>
        <v>0.4375</v>
      </c>
      <c r="K17" s="169" t="str">
        <f>VLOOKUP(G17,'Master FINAL 2024 8-19-24'!A:L,12,FALSE)</f>
        <v>U-7 HT Honey Badgers</v>
      </c>
      <c r="L17" s="177" t="s">
        <v>849</v>
      </c>
      <c r="M17" s="177" t="str">
        <f>VLOOKUP(G17,'Master FINAL 2024 8-19-24'!A:O,15,FALSE)</f>
        <v>U-7 RF Kickers</v>
      </c>
      <c r="N17" s="154" t="str">
        <f>VLOOKUP(K17,'Team Info'!J:L,3,FALSE)</f>
        <v>Alex Cernick</v>
      </c>
      <c r="O17" s="154" t="str">
        <f>VLOOKUP(K17,'Team Info'!J:M,4,FALSE)</f>
        <v>414-897-1100</v>
      </c>
      <c r="P17" s="154" t="str">
        <f>VLOOKUP(K17,'Team Info'!J:N,5,FALSE)</f>
        <v>alex.cernick@gmail.com</v>
      </c>
      <c r="Q17" s="188" t="str">
        <f>VLOOKUP(M17,'Team Info'!J:L,3,FALSE)</f>
        <v>Jeff Magnuson</v>
      </c>
      <c r="R17" s="188" t="str">
        <f>VLOOKUP(M17,'Team Info'!J:M,4,FALSE)</f>
        <v>608-358-0405</v>
      </c>
      <c r="S17" s="188" t="str">
        <f>VLOOKUP(M17,'Team Info'!J:N,5,FALSE)</f>
        <v>jffmagnuson@gmail.com</v>
      </c>
      <c r="T17" t="str">
        <f t="shared" si="1"/>
        <v>45591U-7 HT Honey BadgersU-7 RF Kickers</v>
      </c>
    </row>
    <row r="18" spans="1:20" x14ac:dyDescent="0.3">
      <c r="A18" s="154" t="s">
        <v>1705</v>
      </c>
      <c r="B18" s="154" t="str">
        <f>VLOOKUP(A18,'Team Info'!E:J,6,FALSE)</f>
        <v>U-7 HT Power Rangers</v>
      </c>
      <c r="C18" s="154" t="str">
        <f>VLOOKUP(A18,'Team Info'!E:L,8,FALSE)</f>
        <v>Patrick Ndon</v>
      </c>
      <c r="D18" s="154" t="str">
        <f>VLOOKUP(A18,'Team Info'!E:M,9,FALSE)</f>
        <v>779-702-2151</v>
      </c>
      <c r="E18" s="154" t="str">
        <f>VLOOKUP(A18,'Team Info'!E:N,10,FALSE)</f>
        <v>patrickndon063@gmail.com</v>
      </c>
      <c r="F18" s="180" t="str">
        <f t="shared" si="0"/>
        <v>Sat</v>
      </c>
      <c r="G18" s="180">
        <v>513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HT #3A</v>
      </c>
      <c r="J18" s="183">
        <f>IF(ISBLANK((VLOOKUP(G18,'Master FINAL 2024 8-19-24'!A:I,9,FALSE)))=TRUE,"",VLOOKUP(G18,'Master FINAL 2024 8-19-24'!A:I,9,FALSE))</f>
        <v>0.54166666666666663</v>
      </c>
      <c r="K18" s="169" t="str">
        <f>VLOOKUP(G18,'Master FINAL 2024 8-19-24'!A:L,12,FALSE)</f>
        <v>U-7 ER Leprechauns</v>
      </c>
      <c r="L18" s="177" t="s">
        <v>849</v>
      </c>
      <c r="M18" s="177" t="str">
        <f>VLOOKUP(G18,'Master FINAL 2024 8-19-24'!A:O,15,FALSE)</f>
        <v>U-7 HT Power Rangers</v>
      </c>
      <c r="N18" s="154" t="str">
        <f>VLOOKUP(K18,'Team Info'!J:L,3,FALSE)</f>
        <v>Megan Gelpi</v>
      </c>
      <c r="O18" s="154" t="str">
        <f>VLOOKUP(K18,'Team Info'!J:M,4,FALSE)</f>
        <v>262-353-1851</v>
      </c>
      <c r="P18" s="154" t="str">
        <f>VLOOKUP(K18,'Team Info'!J:N,5,FALSE)</f>
        <v>meghandanaher6@gmail.com</v>
      </c>
      <c r="Q18" s="188" t="str">
        <f>VLOOKUP(M18,'Team Info'!J:L,3,FALSE)</f>
        <v>Patrick Ndon</v>
      </c>
      <c r="R18" s="188" t="str">
        <f>VLOOKUP(M18,'Team Info'!J:M,4,FALSE)</f>
        <v>779-702-2151</v>
      </c>
      <c r="S18" s="188" t="str">
        <f>VLOOKUP(M18,'Team Info'!J:N,5,FALSE)</f>
        <v>patrickndon063@gmail.com</v>
      </c>
      <c r="T18" t="str">
        <f t="shared" si="1"/>
        <v>45542U-7 ER LeprechaunsU-7 HT Power Rangers</v>
      </c>
    </row>
    <row r="19" spans="1:20" x14ac:dyDescent="0.3">
      <c r="A19" s="154" t="str">
        <f>A25</f>
        <v>HT1017</v>
      </c>
      <c r="B19" s="154" t="str">
        <f>VLOOKUP(A19,'Team Info'!E:J,6,FALSE)</f>
        <v>U-7 HT Power Rangers</v>
      </c>
      <c r="C19" s="154" t="str">
        <f>VLOOKUP(A19,'Team Info'!E:L,8,FALSE)</f>
        <v>Patrick Ndon</v>
      </c>
      <c r="D19" s="154" t="str">
        <f>VLOOKUP(A19,'Team Info'!E:M,9,FALSE)</f>
        <v>779-702-2151</v>
      </c>
      <c r="E19" s="154" t="str">
        <f>VLOOKUP(A19,'Team Info'!E:N,10,FALSE)</f>
        <v>patrickndon063@gmail.com</v>
      </c>
      <c r="F19" s="180" t="str">
        <f>IF(WEEKDAY(H19)=7,"Sat",IF(WEEKDAY(H19)=6,"Fri",IF(WEEKDAY(H19)=5,"Thu",IF(WEEKDAY(H19)=4,"Wed",IF(WEEKDAY(H19)=3,"Tue",IF(WEEKDAY(H19)=2,"Mon",IF(WEEKDAY(H19)=1,"Sun")))))))</f>
        <v>Tue</v>
      </c>
      <c r="G19" s="180">
        <v>567</v>
      </c>
      <c r="H19" s="184">
        <f>VLOOKUP(G19,'Master FINAL 2024 8-19-24'!A:G,7,FALSE)</f>
        <v>45545</v>
      </c>
      <c r="I19" s="153" t="str">
        <f>IF(ISBLANK((VLOOKUP(G19,'Master FINAL 2024 8-19-24'!A:H,8,FALSE)))=TRUE,"",VLOOKUP(G19,'Master FINAL 2024 8-19-24'!A:H,8,FALSE))</f>
        <v>KW 2</v>
      </c>
      <c r="J19" s="183">
        <f>IF(ISBLANK((VLOOKUP(G19,'Master FINAL 2024 8-19-24'!A:I,9,FALSE)))=TRUE,"",VLOOKUP(G19,'Master FINAL 2024 8-19-24'!A:I,9,FALSE))</f>
        <v>0.73958333333333337</v>
      </c>
      <c r="K19" s="169" t="str">
        <f>VLOOKUP(G19,'Master FINAL 2024 8-19-24'!A:L,12,FALSE)</f>
        <v>U-7 HT Power Rangers</v>
      </c>
      <c r="L19" s="177" t="s">
        <v>849</v>
      </c>
      <c r="M19" s="177" t="str">
        <f>VLOOKUP(G19,'Master FINAL 2024 8-19-24'!A:O,15,FALSE)</f>
        <v>U-7 KW Starbursts</v>
      </c>
      <c r="N19" s="154" t="str">
        <f>VLOOKUP(K19,'Team Info'!J:L,3,FALSE)</f>
        <v>Patrick Ndon</v>
      </c>
      <c r="O19" s="154" t="str">
        <f>VLOOKUP(K19,'Team Info'!J:M,4,FALSE)</f>
        <v>779-702-2151</v>
      </c>
      <c r="P19" s="154" t="str">
        <f>VLOOKUP(K19,'Team Info'!J:N,5,FALSE)</f>
        <v>patrickndon063@gmail.com</v>
      </c>
      <c r="Q19" s="188" t="str">
        <f>VLOOKUP(M19,'Team Info'!J:L,3,FALSE)</f>
        <v>Jenell Enright</v>
      </c>
      <c r="R19" s="188" t="str">
        <f>VLOOKUP(M19,'Team Info'!J:M,4,FALSE)</f>
        <v>608-669-3190</v>
      </c>
      <c r="S19" s="188" t="str">
        <f>VLOOKUP(M19,'Team Info'!J:N,5,FALSE)</f>
        <v>jenellenright@yahoo.com </v>
      </c>
      <c r="T19" t="str">
        <f>H19&amp;K19&amp;M19</f>
        <v>45545U-7 HT Power RangersU-7 KW Starbursts</v>
      </c>
    </row>
    <row r="20" spans="1:20" x14ac:dyDescent="0.3">
      <c r="A20" s="154" t="str">
        <f>A18</f>
        <v>HT1017</v>
      </c>
      <c r="B20" s="154" t="str">
        <f>VLOOKUP(A20,'Team Info'!E:J,6,FALSE)</f>
        <v>U-7 HT Power Rangers</v>
      </c>
      <c r="C20" s="154" t="str">
        <f>VLOOKUP(A20,'Team Info'!E:L,8,FALSE)</f>
        <v>Patrick Ndon</v>
      </c>
      <c r="D20" s="154" t="str">
        <f>VLOOKUP(A20,'Team Info'!E:M,9,FALSE)</f>
        <v>779-702-2151</v>
      </c>
      <c r="E20" s="154" t="str">
        <f>VLOOKUP(A20,'Team Info'!E:N,10,FALSE)</f>
        <v>patrickndon063@gmail.com</v>
      </c>
      <c r="F20" s="180" t="str">
        <f>IF(WEEKDAY(H20)=7,"Sat",IF(WEEKDAY(H20)=6,"Fri",IF(WEEKDAY(H20)=5,"Thu",IF(WEEKDAY(H20)=4,"Wed",IF(WEEKDAY(H20)=3,"Tue",IF(WEEKDAY(H20)=2,"Mon",IF(WEEKDAY(H20)=1,"Sun")))))))</f>
        <v>Sat</v>
      </c>
      <c r="G20" s="180">
        <v>522</v>
      </c>
      <c r="H20" s="184">
        <f>VLOOKUP(G20,'Master FINAL 2024 8-19-24'!A:G,7,FALSE)</f>
        <v>45549</v>
      </c>
      <c r="I20" s="153" t="str">
        <f>IF(ISBLANK((VLOOKUP(G20,'Master FINAL 2024 8-19-24'!A:H,8,FALSE)))=TRUE,"",VLOOKUP(G20,'Master FINAL 2024 8-19-24'!A:H,8,FALSE))</f>
        <v>HT #3A</v>
      </c>
      <c r="J20" s="183">
        <f>IF(ISBLANK((VLOOKUP(G20,'Master FINAL 2024 8-19-24'!A:I,9,FALSE)))=TRUE,"",VLOOKUP(G20,'Master FINAL 2024 8-19-24'!A:I,9,FALSE))</f>
        <v>0.5</v>
      </c>
      <c r="K20" s="169" t="str">
        <f>VLOOKUP(G20,'Master FINAL 2024 8-19-24'!A:L,12,FALSE)</f>
        <v>U-7 HT Panthers</v>
      </c>
      <c r="L20" s="177" t="s">
        <v>849</v>
      </c>
      <c r="M20" s="177" t="str">
        <f>VLOOKUP(G20,'Master FINAL 2024 8-19-24'!A:O,15,FALSE)</f>
        <v>U-7 HT Power Rangers</v>
      </c>
      <c r="N20" s="154" t="str">
        <f>VLOOKUP(K20,'Team Info'!J:L,3,FALSE)</f>
        <v>Jamison Kaul</v>
      </c>
      <c r="O20" s="154" t="str">
        <f>VLOOKUP(K20,'Team Info'!J:M,4,FALSE)</f>
        <v>920-279-9399</v>
      </c>
      <c r="P20" s="154" t="str">
        <f>VLOOKUP(K20,'Team Info'!J:N,5,FALSE)</f>
        <v>Jamison.Kaul@FairwayMC.com</v>
      </c>
      <c r="Q20" s="188" t="str">
        <f>VLOOKUP(M20,'Team Info'!J:L,3,FALSE)</f>
        <v>Patrick Ndon</v>
      </c>
      <c r="R20" s="188" t="str">
        <f>VLOOKUP(M20,'Team Info'!J:M,4,FALSE)</f>
        <v>779-702-2151</v>
      </c>
      <c r="S20" s="188" t="str">
        <f>VLOOKUP(M20,'Team Info'!J:N,5,FALSE)</f>
        <v>patrickndon063@gmail.com</v>
      </c>
      <c r="T20" t="str">
        <f>H20&amp;K20&amp;M20</f>
        <v>45549U-7 HT PanthersU-7 HT Power Rangers</v>
      </c>
    </row>
    <row r="21" spans="1:20" x14ac:dyDescent="0.3">
      <c r="A21" s="154" t="str">
        <f t="shared" ref="A21:A25" si="4">A20</f>
        <v>HT1017</v>
      </c>
      <c r="B21" s="154" t="str">
        <f>VLOOKUP(A21,'Team Info'!E:J,6,FALSE)</f>
        <v>U-7 HT Power Rangers</v>
      </c>
      <c r="C21" s="154" t="str">
        <f>VLOOKUP(A21,'Team Info'!E:L,8,FALSE)</f>
        <v>Patrick Ndon</v>
      </c>
      <c r="D21" s="154" t="str">
        <f>VLOOKUP(A21,'Team Info'!E:M,9,FALSE)</f>
        <v>779-702-2151</v>
      </c>
      <c r="E21" s="154" t="str">
        <f>VLOOKUP(A21,'Team Info'!E:N,10,FALSE)</f>
        <v>patrickndon063@gmail.com</v>
      </c>
      <c r="F21" s="180" t="str">
        <f t="shared" si="0"/>
        <v>Sat</v>
      </c>
      <c r="G21" s="180">
        <v>528</v>
      </c>
      <c r="H21" s="184">
        <f>VLOOKUP(G21,'Master FINAL 2024 8-19-24'!A:G,7,FALSE)</f>
        <v>45556</v>
      </c>
      <c r="I21" s="153" t="str">
        <f>IF(ISBLANK((VLOOKUP(G21,'Master FINAL 2024 8-19-24'!A:H,8,FALSE)))=TRUE,"",VLOOKUP(G21,'Master FINAL 2024 8-19-24'!A:H,8,FALSE))</f>
        <v>Field #3</v>
      </c>
      <c r="J21" s="183">
        <f>IF(ISBLANK((VLOOKUP(G21,'Master FINAL 2024 8-19-24'!A:I,9,FALSE)))=TRUE,"",VLOOKUP(G21,'Master FINAL 2024 8-19-24'!A:I,9,FALSE))</f>
        <v>0.4375</v>
      </c>
      <c r="K21" s="169" t="str">
        <f>VLOOKUP(G21,'Master FINAL 2024 8-19-24'!A:L,12,FALSE)</f>
        <v>U-7 HT Power Rangers</v>
      </c>
      <c r="L21" s="177" t="s">
        <v>849</v>
      </c>
      <c r="M21" s="177" t="str">
        <f>VLOOKUP(G21,'Master FINAL 2024 8-19-24'!A:O,15,FALSE)</f>
        <v>U-7 HU Hurricanes</v>
      </c>
      <c r="N21" s="154" t="str">
        <f>VLOOKUP(K21,'Team Info'!J:L,3,FALSE)</f>
        <v>Patrick Ndon</v>
      </c>
      <c r="O21" s="154" t="str">
        <f>VLOOKUP(K21,'Team Info'!J:M,4,FALSE)</f>
        <v>779-702-2151</v>
      </c>
      <c r="P21" s="154" t="str">
        <f>VLOOKUP(K21,'Team Info'!J:N,5,FALSE)</f>
        <v>patrickndon063@gmail.com</v>
      </c>
      <c r="Q21" s="188" t="str">
        <f>VLOOKUP(M21,'Team Info'!J:L,3,FALSE)</f>
        <v>Steph Maas</v>
      </c>
      <c r="R21" s="188" t="str">
        <f>VLOOKUP(M21,'Team Info'!J:M,4,FALSE)</f>
        <v>920-915-3370</v>
      </c>
      <c r="S21" s="188" t="str">
        <f>VLOOKUP(M21,'Team Info'!J:N,5,FALSE)</f>
        <v>slmaas1220@gmail.com</v>
      </c>
      <c r="T21" t="str">
        <f t="shared" si="1"/>
        <v>45556U-7 HT Power RangersU-7 HU Hurricanes</v>
      </c>
    </row>
    <row r="22" spans="1:20" x14ac:dyDescent="0.3">
      <c r="A22" s="154" t="str">
        <f t="shared" si="4"/>
        <v>HT1017</v>
      </c>
      <c r="B22" s="154" t="str">
        <f>VLOOKUP(A22,'Team Info'!E:J,6,FALSE)</f>
        <v>U-7 HT Power Rangers</v>
      </c>
      <c r="C22" s="154" t="str">
        <f>VLOOKUP(A22,'Team Info'!E:L,8,FALSE)</f>
        <v>Patrick Ndon</v>
      </c>
      <c r="D22" s="154" t="str">
        <f>VLOOKUP(A22,'Team Info'!E:M,9,FALSE)</f>
        <v>779-702-2151</v>
      </c>
      <c r="E22" s="154" t="str">
        <f>VLOOKUP(A22,'Team Info'!E:N,10,FALSE)</f>
        <v>patrickndon063@gmail.com</v>
      </c>
      <c r="F22" s="180" t="str">
        <f t="shared" si="0"/>
        <v>Sat</v>
      </c>
      <c r="G22" s="180">
        <v>540</v>
      </c>
      <c r="H22" s="184">
        <f>VLOOKUP(G22,'Master FINAL 2024 8-19-24'!A:G,7,FALSE)</f>
        <v>45563</v>
      </c>
      <c r="I22" s="153" t="str">
        <f>IF(ISBLANK((VLOOKUP(G22,'Master FINAL 2024 8-19-24'!A:H,8,FALSE)))=TRUE,"",VLOOKUP(G22,'Master FINAL 2024 8-19-24'!A:H,8,FALSE))</f>
        <v>HT #3B</v>
      </c>
      <c r="J22" s="183">
        <f>IF(ISBLANK((VLOOKUP(G22,'Master FINAL 2024 8-19-24'!A:I,9,FALSE)))=TRUE,"",VLOOKUP(G22,'Master FINAL 2024 8-19-24'!A:I,9,FALSE))</f>
        <v>0.5</v>
      </c>
      <c r="K22" s="169" t="str">
        <f>VLOOKUP(G22,'Master FINAL 2024 8-19-24'!A:L,12,FALSE)</f>
        <v>U-7 RF Power</v>
      </c>
      <c r="L22" s="177" t="s">
        <v>849</v>
      </c>
      <c r="M22" s="177" t="str">
        <f>VLOOKUP(G22,'Master FINAL 2024 8-19-24'!A:O,15,FALSE)</f>
        <v>U-7 HT Power Rangers</v>
      </c>
      <c r="N22" s="154" t="str">
        <f>VLOOKUP(K22,'Team Info'!J:L,3,FALSE)</f>
        <v>Sarah Roskopf</v>
      </c>
      <c r="O22" s="154" t="str">
        <f>VLOOKUP(K22,'Team Info'!J:M,4,FALSE)</f>
        <v>262-812-7388</v>
      </c>
      <c r="P22" s="154" t="str">
        <f>VLOOKUP(K22,'Team Info'!J:N,5,FALSE)</f>
        <v>ssanders288@gmail.com</v>
      </c>
      <c r="Q22" s="188" t="str">
        <f>VLOOKUP(M22,'Team Info'!J:L,3,FALSE)</f>
        <v>Patrick Ndon</v>
      </c>
      <c r="R22" s="188" t="str">
        <f>VLOOKUP(M22,'Team Info'!J:M,4,FALSE)</f>
        <v>779-702-2151</v>
      </c>
      <c r="S22" s="188" t="str">
        <f>VLOOKUP(M22,'Team Info'!J:N,5,FALSE)</f>
        <v>patrickndon063@gmail.com</v>
      </c>
      <c r="T22" t="str">
        <f t="shared" si="1"/>
        <v>45563U-7 RF PowerU-7 HT Power Rangers</v>
      </c>
    </row>
    <row r="23" spans="1:20" x14ac:dyDescent="0.3">
      <c r="A23" s="154" t="str">
        <f t="shared" si="4"/>
        <v>HT1017</v>
      </c>
      <c r="B23" s="154" t="str">
        <f>VLOOKUP(A23,'Team Info'!E:J,6,FALSE)</f>
        <v>U-7 HT Power Rangers</v>
      </c>
      <c r="C23" s="154" t="str">
        <f>VLOOKUP(A23,'Team Info'!E:L,8,FALSE)</f>
        <v>Patrick Ndon</v>
      </c>
      <c r="D23" s="154" t="str">
        <f>VLOOKUP(A23,'Team Info'!E:M,9,FALSE)</f>
        <v>779-702-2151</v>
      </c>
      <c r="E23" s="154" t="str">
        <f>VLOOKUP(A23,'Team Info'!E:N,10,FALSE)</f>
        <v>patrickndon063@gmail.com</v>
      </c>
      <c r="F23" s="180" t="str">
        <f t="shared" si="0"/>
        <v>Sat</v>
      </c>
      <c r="G23" s="180">
        <v>549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Hickory Lane #1B</v>
      </c>
      <c r="J23" s="183">
        <f>IF(ISBLANK((VLOOKUP(G23,'Master FINAL 2024 8-19-24'!A:I,9,FALSE)))=TRUE,"",VLOOKUP(G23,'Master FINAL 2024 8-19-24'!A:I,9,FALSE))</f>
        <v>0.5</v>
      </c>
      <c r="K23" s="169" t="str">
        <f>VLOOKUP(G23,'Master FINAL 2024 8-19-24'!A:L,12,FALSE)</f>
        <v>U-7 HT Power Rangers</v>
      </c>
      <c r="L23" s="177" t="s">
        <v>849</v>
      </c>
      <c r="M23" s="177" t="str">
        <f>VLOOKUP(G23,'Master FINAL 2024 8-19-24'!A:O,15,FALSE)</f>
        <v>U-7 JK Cougars</v>
      </c>
      <c r="N23" s="154" t="str">
        <f>VLOOKUP(K23,'Team Info'!J:L,3,FALSE)</f>
        <v>Patrick Ndon</v>
      </c>
      <c r="O23" s="154" t="str">
        <f>VLOOKUP(K23,'Team Info'!J:M,4,FALSE)</f>
        <v>779-702-2151</v>
      </c>
      <c r="P23" s="154" t="str">
        <f>VLOOKUP(K23,'Team Info'!J:N,5,FALSE)</f>
        <v>patrickndon063@gmail.com</v>
      </c>
      <c r="Q23" s="188" t="str">
        <f>VLOOKUP(M23,'Team Info'!J:L,3,FALSE)</f>
        <v>Jacob Steger</v>
      </c>
      <c r="R23" s="188" t="str">
        <f>VLOOKUP(M23,'Team Info'!J:M,4,FALSE)</f>
        <v>262-622-3066</v>
      </c>
      <c r="S23" s="188" t="str">
        <f>VLOOKUP(M23,'Team Info'!J:N,5,FALSE)</f>
        <v>jacobjaysteger@gmail.com</v>
      </c>
      <c r="T23" t="str">
        <f t="shared" si="1"/>
        <v>45577U-7 HT Power RangersU-7 JK Cougars</v>
      </c>
    </row>
    <row r="24" spans="1:20" x14ac:dyDescent="0.3">
      <c r="A24" s="154" t="str">
        <f t="shared" si="4"/>
        <v>HT1017</v>
      </c>
      <c r="B24" s="154" t="str">
        <f>VLOOKUP(A24,'Team Info'!E:J,6,FALSE)</f>
        <v>U-7 HT Power Rangers</v>
      </c>
      <c r="C24" s="154" t="str">
        <f>VLOOKUP(A24,'Team Info'!E:L,8,FALSE)</f>
        <v>Patrick Ndon</v>
      </c>
      <c r="D24" s="154" t="str">
        <f>VLOOKUP(A24,'Team Info'!E:M,9,FALSE)</f>
        <v>779-702-2151</v>
      </c>
      <c r="E24" s="154" t="str">
        <f>VLOOKUP(A24,'Team Info'!E:N,10,FALSE)</f>
        <v>patrickndon063@gmail.com</v>
      </c>
      <c r="F24" s="180" t="str">
        <f t="shared" si="0"/>
        <v>Sat</v>
      </c>
      <c r="G24" s="180">
        <v>556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HT #3A</v>
      </c>
      <c r="J24" s="183">
        <f>IF(ISBLANK((VLOOKUP(G24,'Master FINAL 2024 8-19-24'!A:I,9,FALSE)))=TRUE,"",VLOOKUP(G24,'Master FINAL 2024 8-19-24'!A:I,9,FALSE))</f>
        <v>0.375</v>
      </c>
      <c r="K24" s="169" t="str">
        <f>VLOOKUP(G24,'Master FINAL 2024 8-19-24'!A:L,12,FALSE)</f>
        <v>U-7 JK Panthers</v>
      </c>
      <c r="L24" s="177" t="s">
        <v>849</v>
      </c>
      <c r="M24" s="177" t="str">
        <f>VLOOKUP(G24,'Master FINAL 2024 8-19-24'!A:O,15,FALSE)</f>
        <v>U-7 HT Power Rangers</v>
      </c>
      <c r="N24" s="154" t="str">
        <f>VLOOKUP(K24,'Team Info'!J:L,3,FALSE)</f>
        <v>David Zarling</v>
      </c>
      <c r="O24" s="154" t="str">
        <f>VLOOKUP(K24,'Team Info'!J:M,4,FALSE)</f>
        <v>414-839-0094</v>
      </c>
      <c r="P24" s="154" t="str">
        <f>VLOOKUP(K24,'Team Info'!J:N,5,FALSE)</f>
        <v>david.zarling@gmail.com</v>
      </c>
      <c r="Q24" s="188" t="str">
        <f>VLOOKUP(M24,'Team Info'!J:L,3,FALSE)</f>
        <v>Patrick Ndon</v>
      </c>
      <c r="R24" s="188" t="str">
        <f>VLOOKUP(M24,'Team Info'!J:M,4,FALSE)</f>
        <v>779-702-2151</v>
      </c>
      <c r="S24" s="188" t="str">
        <f>VLOOKUP(M24,'Team Info'!J:N,5,FALSE)</f>
        <v>patrickndon063@gmail.com</v>
      </c>
      <c r="T24" t="str">
        <f t="shared" si="1"/>
        <v>45584U-7 JK PanthersU-7 HT Power Rangers</v>
      </c>
    </row>
    <row r="25" spans="1:20" x14ac:dyDescent="0.3">
      <c r="A25" s="154" t="str">
        <f t="shared" si="4"/>
        <v>HT1017</v>
      </c>
      <c r="B25" s="154" t="str">
        <f>VLOOKUP(A25,'Team Info'!E:J,6,FALSE)</f>
        <v>U-7 HT Power Rangers</v>
      </c>
      <c r="C25" s="154" t="str">
        <f>VLOOKUP(A25,'Team Info'!E:L,8,FALSE)</f>
        <v>Patrick Ndon</v>
      </c>
      <c r="D25" s="154" t="str">
        <f>VLOOKUP(A25,'Team Info'!E:M,9,FALSE)</f>
        <v>779-702-2151</v>
      </c>
      <c r="E25" s="154" t="str">
        <f>VLOOKUP(A25,'Team Info'!E:N,10,FALSE)</f>
        <v>patrickndon063@gmail.com</v>
      </c>
      <c r="F25" s="180" t="str">
        <f t="shared" si="0"/>
        <v>Sat</v>
      </c>
      <c r="G25" s="180">
        <v>562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ER #6</v>
      </c>
      <c r="J25" s="183">
        <f>IF(ISBLANK((VLOOKUP(G25,'Master FINAL 2024 8-19-24'!A:I,9,FALSE)))=TRUE,"",VLOOKUP(G25,'Master FINAL 2024 8-19-24'!A:I,9,FALSE))</f>
        <v>0.375</v>
      </c>
      <c r="K25" s="169" t="str">
        <f>VLOOKUP(G25,'Master FINAL 2024 8-19-24'!A:L,12,FALSE)</f>
        <v>U-7 HT Power Rangers</v>
      </c>
      <c r="L25" s="177" t="s">
        <v>849</v>
      </c>
      <c r="M25" s="177" t="str">
        <f>VLOOKUP(G25,'Master FINAL 2024 8-19-24'!A:O,15,FALSE)</f>
        <v>U-7 ER Leprechauns</v>
      </c>
      <c r="N25" s="154" t="str">
        <f>VLOOKUP(K25,'Team Info'!J:L,3,FALSE)</f>
        <v>Patrick Ndon</v>
      </c>
      <c r="O25" s="154" t="str">
        <f>VLOOKUP(K25,'Team Info'!J:M,4,FALSE)</f>
        <v>779-702-2151</v>
      </c>
      <c r="P25" s="154" t="str">
        <f>VLOOKUP(K25,'Team Info'!J:N,5,FALSE)</f>
        <v>patrickndon063@gmail.com</v>
      </c>
      <c r="Q25" s="188" t="str">
        <f>VLOOKUP(M25,'Team Info'!J:L,3,FALSE)</f>
        <v>Megan Gelpi</v>
      </c>
      <c r="R25" s="188" t="str">
        <f>VLOOKUP(M25,'Team Info'!J:M,4,FALSE)</f>
        <v>262-353-1851</v>
      </c>
      <c r="S25" s="188" t="str">
        <f>VLOOKUP(M25,'Team Info'!J:N,5,FALSE)</f>
        <v>meghandanaher6@gmail.com</v>
      </c>
      <c r="T25" t="str">
        <f t="shared" si="1"/>
        <v>45591U-7 HT Power RangersU-7 ER Leprechauns</v>
      </c>
    </row>
    <row r="26" spans="1:20" x14ac:dyDescent="0.3">
      <c r="A26" s="154" t="s">
        <v>1706</v>
      </c>
      <c r="B26" s="154" t="str">
        <f>VLOOKUP(A26,'Team Info'!E:J,6,FALSE)</f>
        <v>U-7 HT Panthers</v>
      </c>
      <c r="C26" s="154" t="str">
        <f>VLOOKUP(A26,'Team Info'!E:L,8,FALSE)</f>
        <v>Jamison Kaul</v>
      </c>
      <c r="D26" s="154" t="str">
        <f>VLOOKUP(A26,'Team Info'!E:M,9,FALSE)</f>
        <v>920-279-9399</v>
      </c>
      <c r="E26" s="154" t="str">
        <f>VLOOKUP(A26,'Team Info'!E:N,10,FALSE)</f>
        <v>Jamison.Kaul@FairwayMC.com</v>
      </c>
      <c r="F26" s="180" t="str">
        <f t="shared" ref="F26" si="5">IF(WEEKDAY(H26)=7,"Sat",IF(WEEKDAY(H26)=6,"Fri",IF(WEEKDAY(H26)=5,"Thu",IF(WEEKDAY(H26)=4,"Wed",IF(WEEKDAY(H26)=3,"Tue",IF(WEEKDAY(H26)=2,"Mon",IF(WEEKDAY(H26)=1,"Sun")))))))</f>
        <v>Sat</v>
      </c>
      <c r="G26" s="180">
        <v>514</v>
      </c>
      <c r="H26" s="184">
        <f>VLOOKUP(G26,'Master FINAL 2024 8-19-24'!A:G,7,FALSE)</f>
        <v>45542</v>
      </c>
      <c r="I26" s="153" t="str">
        <f>IF(ISBLANK((VLOOKUP(G26,'Master FINAL 2024 8-19-24'!A:H,8,FALSE)))=TRUE,"",VLOOKUP(G26,'Master FINAL 2024 8-19-24'!A:H,8,FALSE))</f>
        <v>HT #3B</v>
      </c>
      <c r="J26" s="183">
        <f>IF(ISBLANK((VLOOKUP(G26,'Master FINAL 2024 8-19-24'!A:I,9,FALSE)))=TRUE,"",VLOOKUP(G26,'Master FINAL 2024 8-19-24'!A:I,9,FALSE))</f>
        <v>0.375</v>
      </c>
      <c r="K26" s="169" t="str">
        <f>VLOOKUP(G26,'Master FINAL 2024 8-19-24'!A:L,12,FALSE)</f>
        <v>U-7 JK Cougars</v>
      </c>
      <c r="L26" s="177" t="s">
        <v>849</v>
      </c>
      <c r="M26" s="177" t="str">
        <f>VLOOKUP(G26,'Master FINAL 2024 8-19-24'!A:O,15,FALSE)</f>
        <v>U-7 HT Panthers</v>
      </c>
      <c r="N26" s="154" t="str">
        <f>VLOOKUP(K26,'Team Info'!J:L,3,FALSE)</f>
        <v>Jacob Steger</v>
      </c>
      <c r="O26" s="154" t="str">
        <f>VLOOKUP(K26,'Team Info'!J:M,4,FALSE)</f>
        <v>262-622-3066</v>
      </c>
      <c r="P26" s="154" t="str">
        <f>VLOOKUP(K26,'Team Info'!J:N,5,FALSE)</f>
        <v>jacobjaysteger@gmail.com</v>
      </c>
      <c r="Q26" s="188" t="str">
        <f>VLOOKUP(M26,'Team Info'!J:L,3,FALSE)</f>
        <v>Jamison Kaul</v>
      </c>
      <c r="R26" s="188" t="str">
        <f>VLOOKUP(M26,'Team Info'!J:M,4,FALSE)</f>
        <v>920-279-9399</v>
      </c>
      <c r="S26" s="188" t="str">
        <f>VLOOKUP(M26,'Team Info'!J:N,5,FALSE)</f>
        <v>Jamison.Kaul@FairwayMC.com</v>
      </c>
      <c r="T26" t="str">
        <f t="shared" ref="T26" si="6">H26&amp;K26&amp;M26</f>
        <v>45542U-7 JK CougarsU-7 HT Panthers</v>
      </c>
    </row>
    <row r="27" spans="1:20" x14ac:dyDescent="0.3">
      <c r="A27" s="154" t="str">
        <f t="shared" ref="A27:A33" si="7">A26</f>
        <v>HT1018</v>
      </c>
      <c r="B27" s="154" t="str">
        <f>VLOOKUP(A27,'Team Info'!E:J,6,FALSE)</f>
        <v>U-7 HT Panthers</v>
      </c>
      <c r="C27" s="154" t="str">
        <f>VLOOKUP(A27,'Team Info'!E:L,8,FALSE)</f>
        <v>Jamison Kaul</v>
      </c>
      <c r="D27" s="154" t="str">
        <f>VLOOKUP(A27,'Team Info'!E:M,9,FALSE)</f>
        <v>920-279-9399</v>
      </c>
      <c r="E27" s="154" t="str">
        <f>VLOOKUP(A27,'Team Info'!E:N,10,FALSE)</f>
        <v>Jamison.Kaul@FairwayMC.com</v>
      </c>
      <c r="F27" s="180" t="str">
        <f t="shared" si="0"/>
        <v>Sat</v>
      </c>
      <c r="G27" s="180">
        <v>522</v>
      </c>
      <c r="H27" s="184">
        <f>VLOOKUP(G27,'Master FINAL 2024 8-19-24'!A:G,7,FALSE)</f>
        <v>45549</v>
      </c>
      <c r="I27" s="153" t="str">
        <f>IF(ISBLANK((VLOOKUP(G27,'Master FINAL 2024 8-19-24'!A:H,8,FALSE)))=TRUE,"",VLOOKUP(G27,'Master FINAL 2024 8-19-24'!A:H,8,FALSE))</f>
        <v>HT #3A</v>
      </c>
      <c r="J27" s="183">
        <f>IF(ISBLANK((VLOOKUP(G27,'Master FINAL 2024 8-19-24'!A:I,9,FALSE)))=TRUE,"",VLOOKUP(G27,'Master FINAL 2024 8-19-24'!A:I,9,FALSE))</f>
        <v>0.5</v>
      </c>
      <c r="K27" s="169" t="str">
        <f>VLOOKUP(G27,'Master FINAL 2024 8-19-24'!A:L,12,FALSE)</f>
        <v>U-7 HT Panthers</v>
      </c>
      <c r="L27" s="177" t="s">
        <v>849</v>
      </c>
      <c r="M27" s="177" t="str">
        <f>VLOOKUP(G27,'Master FINAL 2024 8-19-24'!A:O,15,FALSE)</f>
        <v>U-7 HT Power Rangers</v>
      </c>
      <c r="N27" s="154" t="str">
        <f>VLOOKUP(K27,'Team Info'!J:L,3,FALSE)</f>
        <v>Jamison Kaul</v>
      </c>
      <c r="O27" s="154" t="str">
        <f>VLOOKUP(K27,'Team Info'!J:M,4,FALSE)</f>
        <v>920-279-9399</v>
      </c>
      <c r="P27" s="154" t="str">
        <f>VLOOKUP(K27,'Team Info'!J:N,5,FALSE)</f>
        <v>Jamison.Kaul@FairwayMC.com</v>
      </c>
      <c r="Q27" s="188" t="str">
        <f>VLOOKUP(M27,'Team Info'!J:L,3,FALSE)</f>
        <v>Patrick Ndon</v>
      </c>
      <c r="R27" s="188" t="str">
        <f>VLOOKUP(M27,'Team Info'!J:M,4,FALSE)</f>
        <v>779-702-2151</v>
      </c>
      <c r="S27" s="188" t="str">
        <f>VLOOKUP(M27,'Team Info'!J:N,5,FALSE)</f>
        <v>patrickndon063@gmail.com</v>
      </c>
      <c r="T27" t="str">
        <f t="shared" si="1"/>
        <v>45549U-7 HT PanthersU-7 HT Power Rangers</v>
      </c>
    </row>
    <row r="28" spans="1:20" x14ac:dyDescent="0.3">
      <c r="A28" s="154" t="str">
        <f t="shared" si="7"/>
        <v>HT1018</v>
      </c>
      <c r="B28" s="154" t="str">
        <f>VLOOKUP(A28,'Team Info'!E:J,6,FALSE)</f>
        <v>U-7 HT Panthers</v>
      </c>
      <c r="C28" s="154" t="str">
        <f>VLOOKUP(A28,'Team Info'!E:L,8,FALSE)</f>
        <v>Jamison Kaul</v>
      </c>
      <c r="D28" s="154" t="str">
        <f>VLOOKUP(A28,'Team Info'!E:M,9,FALSE)</f>
        <v>920-279-9399</v>
      </c>
      <c r="E28" s="154" t="str">
        <f>VLOOKUP(A28,'Team Info'!E:N,10,FALSE)</f>
        <v>Jamison.Kaul@FairwayMC.com</v>
      </c>
      <c r="F28" s="180" t="str">
        <f t="shared" si="0"/>
        <v>Sat</v>
      </c>
      <c r="G28" s="180">
        <v>533</v>
      </c>
      <c r="H28" s="184">
        <f>VLOOKUP(G28,'Master FINAL 2024 8-19-24'!A:G,7,FALSE)</f>
        <v>45556</v>
      </c>
      <c r="I28" s="153" t="str">
        <f>IF(ISBLANK((VLOOKUP(G28,'Master FINAL 2024 8-19-24'!A:H,8,FALSE)))=TRUE,"",VLOOKUP(G28,'Master FINAL 2024 8-19-24'!A:H,8,FALSE))</f>
        <v>HT #3A</v>
      </c>
      <c r="J28" s="183">
        <f>IF(ISBLANK((VLOOKUP(G28,'Master FINAL 2024 8-19-24'!A:I,9,FALSE)))=TRUE,"",VLOOKUP(G28,'Master FINAL 2024 8-19-24'!A:I,9,FALSE))</f>
        <v>0.45833333333333331</v>
      </c>
      <c r="K28" s="169" t="str">
        <f>VLOOKUP(G28,'Master FINAL 2024 8-19-24'!A:L,12,FALSE)</f>
        <v>U-7 RF Power</v>
      </c>
      <c r="L28" s="177" t="s">
        <v>849</v>
      </c>
      <c r="M28" s="177" t="str">
        <f>VLOOKUP(G28,'Master FINAL 2024 8-19-24'!A:O,15,FALSE)</f>
        <v>U-7 HT Panthers</v>
      </c>
      <c r="N28" s="154" t="str">
        <f>VLOOKUP(K28,'Team Info'!J:L,3,FALSE)</f>
        <v>Sarah Roskopf</v>
      </c>
      <c r="O28" s="154" t="str">
        <f>VLOOKUP(K28,'Team Info'!J:M,4,FALSE)</f>
        <v>262-812-7388</v>
      </c>
      <c r="P28" s="154" t="str">
        <f>VLOOKUP(K28,'Team Info'!J:N,5,FALSE)</f>
        <v>ssanders288@gmail.com</v>
      </c>
      <c r="Q28" s="188" t="str">
        <f>VLOOKUP(M28,'Team Info'!J:L,3,FALSE)</f>
        <v>Jamison Kaul</v>
      </c>
      <c r="R28" s="188" t="str">
        <f>VLOOKUP(M28,'Team Info'!J:M,4,FALSE)</f>
        <v>920-279-9399</v>
      </c>
      <c r="S28" s="188" t="str">
        <f>VLOOKUP(M28,'Team Info'!J:N,5,FALSE)</f>
        <v>Jamison.Kaul@FairwayMC.com</v>
      </c>
      <c r="T28" t="str">
        <f t="shared" si="1"/>
        <v>45556U-7 RF PowerU-7 HT Panthers</v>
      </c>
    </row>
    <row r="29" spans="1:20" x14ac:dyDescent="0.3">
      <c r="A29" s="154" t="str">
        <f t="shared" si="7"/>
        <v>HT1018</v>
      </c>
      <c r="B29" s="154" t="str">
        <f>VLOOKUP(A29,'Team Info'!E:J,6,FALSE)</f>
        <v>U-7 HT Panthers</v>
      </c>
      <c r="C29" s="154" t="str">
        <f>VLOOKUP(A29,'Team Info'!E:L,8,FALSE)</f>
        <v>Jamison Kaul</v>
      </c>
      <c r="D29" s="154" t="str">
        <f>VLOOKUP(A29,'Team Info'!E:M,9,FALSE)</f>
        <v>920-279-9399</v>
      </c>
      <c r="E29" s="154" t="str">
        <f>VLOOKUP(A29,'Team Info'!E:N,10,FALSE)</f>
        <v>Jamison.Kaul@FairwayMC.com</v>
      </c>
      <c r="F29" s="180" t="str">
        <f>IF(WEEKDAY(H29)=7,"Sat",IF(WEEKDAY(H29)=6,"Fri",IF(WEEKDAY(H29)=5,"Thu",IF(WEEKDAY(H29)=4,"Wed",IF(WEEKDAY(H29)=3,"Tue",IF(WEEKDAY(H29)=2,"Mon",IF(WEEKDAY(H29)=1,"Sun")))))))</f>
        <v>Sat</v>
      </c>
      <c r="G29" s="180">
        <v>534</v>
      </c>
      <c r="H29" s="184">
        <f>VLOOKUP(G29,'Master FINAL 2024 8-19-24'!A:G,7,FALSE)</f>
        <v>45563</v>
      </c>
      <c r="I29" s="153" t="str">
        <f>IF(ISBLANK((VLOOKUP(G29,'Master FINAL 2024 8-19-24'!A:H,8,FALSE)))=TRUE,"",VLOOKUP(G29,'Master FINAL 2024 8-19-24'!A:H,8,FALSE))</f>
        <v>Field #2</v>
      </c>
      <c r="J29" s="183">
        <f>IF(ISBLANK((VLOOKUP(G29,'Master FINAL 2024 8-19-24'!A:I,9,FALSE)))=TRUE,"",VLOOKUP(G29,'Master FINAL 2024 8-19-24'!A:I,9,FALSE))</f>
        <v>0.4375</v>
      </c>
      <c r="K29" s="169" t="str">
        <f>VLOOKUP(G29,'Master FINAL 2024 8-19-24'!A:L,12,FALSE)</f>
        <v>U-7 HT Panthers</v>
      </c>
      <c r="L29" s="177" t="s">
        <v>849</v>
      </c>
      <c r="M29" s="177" t="str">
        <f>VLOOKUP(G29,'Master FINAL 2024 8-19-24'!A:O,15,FALSE)</f>
        <v>U-7 HU Hurricanes</v>
      </c>
      <c r="N29" s="154" t="str">
        <f>VLOOKUP(K29,'Team Info'!J:L,3,FALSE)</f>
        <v>Jamison Kaul</v>
      </c>
      <c r="O29" s="154" t="str">
        <f>VLOOKUP(K29,'Team Info'!J:M,4,FALSE)</f>
        <v>920-279-9399</v>
      </c>
      <c r="P29" s="154" t="str">
        <f>VLOOKUP(K29,'Team Info'!J:N,5,FALSE)</f>
        <v>Jamison.Kaul@FairwayMC.com</v>
      </c>
      <c r="Q29" s="188" t="str">
        <f>VLOOKUP(M29,'Team Info'!J:L,3,FALSE)</f>
        <v>Steph Maas</v>
      </c>
      <c r="R29" s="188" t="str">
        <f>VLOOKUP(M29,'Team Info'!J:M,4,FALSE)</f>
        <v>920-915-3370</v>
      </c>
      <c r="S29" s="188" t="str">
        <f>VLOOKUP(M29,'Team Info'!J:N,5,FALSE)</f>
        <v>slmaas1220@gmail.com</v>
      </c>
      <c r="T29" t="str">
        <f>H29&amp;K29&amp;M29</f>
        <v>45563U-7 HT PanthersU-7 HU Hurricanes</v>
      </c>
    </row>
    <row r="30" spans="1:20" x14ac:dyDescent="0.3">
      <c r="A30" s="154" t="str">
        <f t="shared" si="7"/>
        <v>HT1018</v>
      </c>
      <c r="B30" s="154" t="str">
        <f>VLOOKUP(A30,'Team Info'!E:J,6,FALSE)</f>
        <v>U-7 HT Panthers</v>
      </c>
      <c r="C30" s="154" t="str">
        <f>VLOOKUP(A30,'Team Info'!E:L,8,FALSE)</f>
        <v>Jamison Kaul</v>
      </c>
      <c r="D30" s="154" t="str">
        <f>VLOOKUP(A30,'Team Info'!E:M,9,FALSE)</f>
        <v>920-279-9399</v>
      </c>
      <c r="E30" s="154" t="str">
        <f>VLOOKUP(A30,'Team Info'!E:N,10,FALSE)</f>
        <v>Jamison.Kaul@FairwayMC.com</v>
      </c>
      <c r="F30" s="180" t="str">
        <f t="shared" si="0"/>
        <v>Sat</v>
      </c>
      <c r="G30" s="180">
        <v>542</v>
      </c>
      <c r="H30" s="184">
        <f>VLOOKUP(G30,'Master FINAL 2024 8-19-24'!A:G,7,FALSE)</f>
        <v>45570</v>
      </c>
      <c r="I30" s="153" t="str">
        <f>IF(ISBLANK((VLOOKUP(G30,'Master FINAL 2024 8-19-24'!A:H,8,FALSE)))=TRUE,"",VLOOKUP(G30,'Master FINAL 2024 8-19-24'!A:H,8,FALSE))</f>
        <v>Hickory Lane #1B</v>
      </c>
      <c r="J30" s="183">
        <f>IF(ISBLANK((VLOOKUP(G30,'Master FINAL 2024 8-19-24'!A:I,9,FALSE)))=TRUE,"",VLOOKUP(G30,'Master FINAL 2024 8-19-24'!A:I,9,FALSE))</f>
        <v>0.33333333333333331</v>
      </c>
      <c r="K30" s="169" t="str">
        <f>VLOOKUP(G30,'Master FINAL 2024 8-19-24'!A:L,12,FALSE)</f>
        <v>U-7 HT Panthers</v>
      </c>
      <c r="L30" s="177" t="s">
        <v>849</v>
      </c>
      <c r="M30" s="177" t="str">
        <f>VLOOKUP(G30,'Master FINAL 2024 8-19-24'!A:O,15,FALSE)</f>
        <v>U-7 JK Tigers</v>
      </c>
      <c r="N30" s="154" t="str">
        <f>VLOOKUP(K30,'Team Info'!J:L,3,FALSE)</f>
        <v>Jamison Kaul</v>
      </c>
      <c r="O30" s="154" t="str">
        <f>VLOOKUP(K30,'Team Info'!J:M,4,FALSE)</f>
        <v>920-279-9399</v>
      </c>
      <c r="P30" s="154" t="str">
        <f>VLOOKUP(K30,'Team Info'!J:N,5,FALSE)</f>
        <v>Jamison.Kaul@FairwayMC.com</v>
      </c>
      <c r="Q30" s="188" t="str">
        <f>VLOOKUP(M30,'Team Info'!J:L,3,FALSE)</f>
        <v>Stacy McAnally</v>
      </c>
      <c r="R30" s="188" t="str">
        <f>VLOOKUP(M30,'Team Info'!J:M,4,FALSE)</f>
        <v>262-336-1677</v>
      </c>
      <c r="S30" s="188" t="str">
        <f>VLOOKUP(M30,'Team Info'!J:N,5,FALSE)</f>
        <v>mcanallyessmann@gmail.com</v>
      </c>
      <c r="T30" t="str">
        <f t="shared" si="1"/>
        <v>45570U-7 HT PanthersU-7 JK Tigers</v>
      </c>
    </row>
    <row r="31" spans="1:20" x14ac:dyDescent="0.3">
      <c r="A31" s="154" t="str">
        <f t="shared" si="7"/>
        <v>HT1018</v>
      </c>
      <c r="B31" s="154" t="str">
        <f>VLOOKUP(A31,'Team Info'!E:J,6,FALSE)</f>
        <v>U-7 HT Panthers</v>
      </c>
      <c r="C31" s="154" t="str">
        <f>VLOOKUP(A31,'Team Info'!E:L,8,FALSE)</f>
        <v>Jamison Kaul</v>
      </c>
      <c r="D31" s="154" t="str">
        <f>VLOOKUP(A31,'Team Info'!E:M,9,FALSE)</f>
        <v>920-279-9399</v>
      </c>
      <c r="E31" s="154" t="str">
        <f>VLOOKUP(A31,'Team Info'!E:N,10,FALSE)</f>
        <v>Jamison.Kaul@FairwayMC.com</v>
      </c>
      <c r="F31" s="180" t="str">
        <f t="shared" si="0"/>
        <v>Sat</v>
      </c>
      <c r="G31" s="180">
        <v>550</v>
      </c>
      <c r="H31" s="184">
        <f>VLOOKUP(G31,'Master FINAL 2024 8-19-24'!A:G,7,FALSE)</f>
        <v>45577</v>
      </c>
      <c r="I31" s="153" t="str">
        <f>IF(ISBLANK((VLOOKUP(G31,'Master FINAL 2024 8-19-24'!A:H,8,FALSE)))=TRUE,"",VLOOKUP(G31,'Master FINAL 2024 8-19-24'!A:H,8,FALSE))</f>
        <v>HT #3B</v>
      </c>
      <c r="J31" s="183">
        <f>IF(ISBLANK((VLOOKUP(G31,'Master FINAL 2024 8-19-24'!A:I,9,FALSE)))=TRUE,"",VLOOKUP(G31,'Master FINAL 2024 8-19-24'!A:I,9,FALSE))</f>
        <v>0.45833333333333331</v>
      </c>
      <c r="K31" s="169" t="str">
        <f>VLOOKUP(G31,'Master FINAL 2024 8-19-24'!A:L,12,FALSE)</f>
        <v>U-7 JK Bobcats</v>
      </c>
      <c r="L31" s="177" t="s">
        <v>849</v>
      </c>
      <c r="M31" s="177" t="str">
        <f>VLOOKUP(G31,'Master FINAL 2024 8-19-24'!A:O,15,FALSE)</f>
        <v>U-7 HT Panthers</v>
      </c>
      <c r="N31" s="154" t="str">
        <f>VLOOKUP(K31,'Team Info'!J:L,3,FALSE)</f>
        <v>Russell Zupan</v>
      </c>
      <c r="O31" s="154" t="str">
        <f>VLOOKUP(K31,'Team Info'!J:M,4,FALSE)</f>
        <v>414-334-5619</v>
      </c>
      <c r="P31" s="154" t="str">
        <f>VLOOKUP(K31,'Team Info'!J:N,5,FALSE)</f>
        <v>russell.zupan@yahoo.com</v>
      </c>
      <c r="Q31" s="188" t="str">
        <f>VLOOKUP(M31,'Team Info'!J:L,3,FALSE)</f>
        <v>Jamison Kaul</v>
      </c>
      <c r="R31" s="188" t="str">
        <f>VLOOKUP(M31,'Team Info'!J:M,4,FALSE)</f>
        <v>920-279-9399</v>
      </c>
      <c r="S31" s="188" t="str">
        <f>VLOOKUP(M31,'Team Info'!J:N,5,FALSE)</f>
        <v>Jamison.Kaul@FairwayMC.com</v>
      </c>
      <c r="T31" t="str">
        <f t="shared" si="1"/>
        <v>45577U-7 JK BobcatsU-7 HT Panthers</v>
      </c>
    </row>
    <row r="32" spans="1:20" x14ac:dyDescent="0.3">
      <c r="A32" s="154" t="str">
        <f t="shared" si="7"/>
        <v>HT1018</v>
      </c>
      <c r="B32" s="154" t="str">
        <f>VLOOKUP(A32,'Team Info'!E:J,6,FALSE)</f>
        <v>U-7 HT Panthers</v>
      </c>
      <c r="C32" s="154" t="str">
        <f>VLOOKUP(A32,'Team Info'!E:L,8,FALSE)</f>
        <v>Jamison Kaul</v>
      </c>
      <c r="D32" s="154" t="str">
        <f>VLOOKUP(A32,'Team Info'!E:M,9,FALSE)</f>
        <v>920-279-9399</v>
      </c>
      <c r="E32" s="154" t="str">
        <f>VLOOKUP(A32,'Team Info'!E:N,10,FALSE)</f>
        <v>Jamison.Kaul@FairwayMC.com</v>
      </c>
      <c r="F32" s="180" t="str">
        <f t="shared" si="0"/>
        <v>Sat</v>
      </c>
      <c r="G32" s="180">
        <v>555</v>
      </c>
      <c r="H32" s="184">
        <f>VLOOKUP(G32,'Master FINAL 2024 8-19-24'!A:G,7,FALSE)</f>
        <v>45584</v>
      </c>
      <c r="I32" s="153" t="str">
        <f>IF(ISBLANK((VLOOKUP(G32,'Master FINAL 2024 8-19-24'!A:H,8,FALSE)))=TRUE,"",VLOOKUP(G32,'Master FINAL 2024 8-19-24'!A:H,8,FALSE))</f>
        <v>HT #3B</v>
      </c>
      <c r="J32" s="183">
        <f>IF(ISBLANK((VLOOKUP(G32,'Master FINAL 2024 8-19-24'!A:I,9,FALSE)))=TRUE,"",VLOOKUP(G32,'Master FINAL 2024 8-19-24'!A:I,9,FALSE))</f>
        <v>0.41666666666666669</v>
      </c>
      <c r="K32" s="169" t="str">
        <f>VLOOKUP(G32,'Master FINAL 2024 8-19-24'!A:L,12,FALSE)</f>
        <v>U-7 ER Leprechauns</v>
      </c>
      <c r="L32" s="177" t="s">
        <v>849</v>
      </c>
      <c r="M32" s="177" t="str">
        <f>VLOOKUP(G32,'Master FINAL 2024 8-19-24'!A:O,15,FALSE)</f>
        <v>U-7 HT Panthers</v>
      </c>
      <c r="N32" s="154" t="str">
        <f>VLOOKUP(K32,'Team Info'!J:L,3,FALSE)</f>
        <v>Megan Gelpi</v>
      </c>
      <c r="O32" s="154" t="str">
        <f>VLOOKUP(K32,'Team Info'!J:M,4,FALSE)</f>
        <v>262-353-1851</v>
      </c>
      <c r="P32" s="154" t="str">
        <f>VLOOKUP(K32,'Team Info'!J:N,5,FALSE)</f>
        <v>meghandanaher6@gmail.com</v>
      </c>
      <c r="Q32" s="188" t="str">
        <f>VLOOKUP(M32,'Team Info'!J:L,3,FALSE)</f>
        <v>Jamison Kaul</v>
      </c>
      <c r="R32" s="188" t="str">
        <f>VLOOKUP(M32,'Team Info'!J:M,4,FALSE)</f>
        <v>920-279-9399</v>
      </c>
      <c r="S32" s="188" t="str">
        <f>VLOOKUP(M32,'Team Info'!J:N,5,FALSE)</f>
        <v>Jamison.Kaul@FairwayMC.com</v>
      </c>
      <c r="T32" t="str">
        <f t="shared" si="1"/>
        <v>45584U-7 ER LeprechaunsU-7 HT Panthers</v>
      </c>
    </row>
    <row r="33" spans="1:20" x14ac:dyDescent="0.3">
      <c r="A33" s="154" t="str">
        <f t="shared" si="7"/>
        <v>HT1018</v>
      </c>
      <c r="B33" s="154" t="str">
        <f>VLOOKUP(A33,'Team Info'!E:J,6,FALSE)</f>
        <v>U-7 HT Panthers</v>
      </c>
      <c r="C33" s="154" t="str">
        <f>VLOOKUP(A33,'Team Info'!E:L,8,FALSE)</f>
        <v>Jamison Kaul</v>
      </c>
      <c r="D33" s="154" t="str">
        <f>VLOOKUP(A33,'Team Info'!E:M,9,FALSE)</f>
        <v>920-279-9399</v>
      </c>
      <c r="E33" s="154" t="str">
        <f>VLOOKUP(A33,'Team Info'!E:N,10,FALSE)</f>
        <v>Jamison.Kaul@FairwayMC.com</v>
      </c>
      <c r="F33" s="180" t="str">
        <f t="shared" si="0"/>
        <v>Sat</v>
      </c>
      <c r="G33" s="180">
        <v>563</v>
      </c>
      <c r="H33" s="184">
        <f>VLOOKUP(G33,'Master FINAL 2024 8-19-24'!A:G,7,FALSE)</f>
        <v>45591</v>
      </c>
      <c r="I33" s="153" t="str">
        <f>IF(ISBLANK((VLOOKUP(G33,'Master FINAL 2024 8-19-24'!A:H,8,FALSE)))=TRUE,"",VLOOKUP(G33,'Master FINAL 2024 8-19-24'!A:H,8,FALSE))</f>
        <v>Hickory Lane #1B</v>
      </c>
      <c r="J33" s="183">
        <f>IF(ISBLANK((VLOOKUP(G33,'Master FINAL 2024 8-19-24'!A:I,9,FALSE)))=TRUE,"",VLOOKUP(G33,'Master FINAL 2024 8-19-24'!A:I,9,FALSE))</f>
        <v>0.41666666666666669</v>
      </c>
      <c r="K33" s="169" t="str">
        <f>VLOOKUP(G33,'Master FINAL 2024 8-19-24'!A:L,12,FALSE)</f>
        <v>U-7 HT Panthers</v>
      </c>
      <c r="L33" s="177" t="s">
        <v>849</v>
      </c>
      <c r="M33" s="177" t="str">
        <f>VLOOKUP(G33,'Master FINAL 2024 8-19-24'!A:O,15,FALSE)</f>
        <v>U-7 JK Cougars</v>
      </c>
      <c r="N33" s="154" t="str">
        <f>VLOOKUP(K33,'Team Info'!J:L,3,FALSE)</f>
        <v>Jamison Kaul</v>
      </c>
      <c r="O33" s="154" t="str">
        <f>VLOOKUP(K33,'Team Info'!J:M,4,FALSE)</f>
        <v>920-279-9399</v>
      </c>
      <c r="P33" s="154" t="str">
        <f>VLOOKUP(K33,'Team Info'!J:N,5,FALSE)</f>
        <v>Jamison.Kaul@FairwayMC.com</v>
      </c>
      <c r="Q33" s="188" t="str">
        <f>VLOOKUP(M33,'Team Info'!J:L,3,FALSE)</f>
        <v>Jacob Steger</v>
      </c>
      <c r="R33" s="188" t="str">
        <f>VLOOKUP(M33,'Team Info'!J:M,4,FALSE)</f>
        <v>262-622-3066</v>
      </c>
      <c r="S33" s="188" t="str">
        <f>VLOOKUP(M33,'Team Info'!J:N,5,FALSE)</f>
        <v>jacobjaysteger@gmail.com</v>
      </c>
      <c r="T33" t="str">
        <f t="shared" si="1"/>
        <v>45591U-7 HT PanthersU-7 JK Cougars</v>
      </c>
    </row>
    <row r="34" spans="1:20" x14ac:dyDescent="0.3">
      <c r="A34" s="154" t="s">
        <v>1707</v>
      </c>
      <c r="B34" s="154" t="str">
        <f>VLOOKUP(A34,'Team Info'!E:J,6,FALSE)</f>
        <v>U-7 HT Wolves</v>
      </c>
      <c r="C34" s="154" t="str">
        <f>VLOOKUP(A34,'Team Info'!E:L,8,FALSE)</f>
        <v>Chris Theisen</v>
      </c>
      <c r="D34" s="154" t="str">
        <f>VLOOKUP(A34,'Team Info'!E:M,9,FALSE)</f>
        <v>608-575-6414</v>
      </c>
      <c r="E34" s="154" t="str">
        <f>VLOOKUP(A34,'Team Info'!E:N,10,FALSE)</f>
        <v>ctheisen321@gmail.com</v>
      </c>
      <c r="F34" s="180" t="str">
        <f t="shared" si="0"/>
        <v>Sat</v>
      </c>
      <c r="G34" s="180">
        <v>519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HT #3B</v>
      </c>
      <c r="J34" s="183">
        <f>IF(ISBLANK((VLOOKUP(G34,'Master FINAL 2024 8-19-24'!A:I,9,FALSE)))=TRUE,"",VLOOKUP(G34,'Master FINAL 2024 8-19-24'!A:I,9,FALSE))</f>
        <v>0.54166666666666663</v>
      </c>
      <c r="K34" s="169" t="str">
        <f>VLOOKUP(G34,'Master FINAL 2024 8-19-24'!A:L,12,FALSE)</f>
        <v>U-7 RF Power</v>
      </c>
      <c r="L34" s="177" t="s">
        <v>849</v>
      </c>
      <c r="M34" s="177" t="str">
        <f>VLOOKUP(G34,'Master FINAL 2024 8-19-24'!A:O,15,FALSE)</f>
        <v>U-7 HT Wolves</v>
      </c>
      <c r="N34" s="154" t="str">
        <f>VLOOKUP(K34,'Team Info'!J:L,3,FALSE)</f>
        <v>Sarah Roskopf</v>
      </c>
      <c r="O34" s="154" t="str">
        <f>VLOOKUP(K34,'Team Info'!J:M,4,FALSE)</f>
        <v>262-812-7388</v>
      </c>
      <c r="P34" s="154" t="str">
        <f>VLOOKUP(K34,'Team Info'!J:N,5,FALSE)</f>
        <v>ssanders288@gmail.com</v>
      </c>
      <c r="Q34" s="188" t="str">
        <f>VLOOKUP(M34,'Team Info'!J:L,3,FALSE)</f>
        <v>Chris Theisen</v>
      </c>
      <c r="R34" s="188" t="str">
        <f>VLOOKUP(M34,'Team Info'!J:M,4,FALSE)</f>
        <v>608-575-6414</v>
      </c>
      <c r="S34" s="188" t="str">
        <f>VLOOKUP(M34,'Team Info'!J:N,5,FALSE)</f>
        <v>ctheisen321@gmail.com</v>
      </c>
      <c r="T34" t="str">
        <f t="shared" si="1"/>
        <v>45542U-7 RF PowerU-7 HT Wolves</v>
      </c>
    </row>
    <row r="35" spans="1:20" x14ac:dyDescent="0.3">
      <c r="A35" s="154" t="str">
        <f>A41</f>
        <v>HT1019</v>
      </c>
      <c r="B35" s="154" t="str">
        <f>VLOOKUP(A35,'Team Info'!E:J,6,FALSE)</f>
        <v>U-7 HT Wolves</v>
      </c>
      <c r="C35" s="154" t="str">
        <f>VLOOKUP(A35,'Team Info'!E:L,8,FALSE)</f>
        <v>Chris Theisen</v>
      </c>
      <c r="D35" s="154" t="str">
        <f>VLOOKUP(A35,'Team Info'!E:M,9,FALSE)</f>
        <v>608-575-6414</v>
      </c>
      <c r="E35" s="154" t="str">
        <f>VLOOKUP(A35,'Team Info'!E:N,10,FALSE)</f>
        <v>ctheisen321@gmail.com</v>
      </c>
      <c r="F35" s="180" t="str">
        <f>IF(WEEKDAY(H35)=7,"Sat",IF(WEEKDAY(H35)=6,"Fri",IF(WEEKDAY(H35)=5,"Thu",IF(WEEKDAY(H35)=4,"Wed",IF(WEEKDAY(H35)=3,"Tue",IF(WEEKDAY(H35)=2,"Mon",IF(WEEKDAY(H35)=1,"Sun")))))))</f>
        <v>Wed</v>
      </c>
      <c r="G35" s="180">
        <v>541</v>
      </c>
      <c r="H35" s="184">
        <f>VLOOKUP(G35,'Master FINAL 2024 8-19-24'!A:G,7,FALSE)</f>
        <v>45546</v>
      </c>
      <c r="I35" s="153" t="str">
        <f>IF(ISBLANK((VLOOKUP(G35,'Master FINAL 2024 8-19-24'!A:H,8,FALSE)))=TRUE,"",VLOOKUP(G35,'Master FINAL 2024 8-19-24'!A:H,8,FALSE))</f>
        <v>KW 2</v>
      </c>
      <c r="J35" s="183">
        <f>IF(ISBLANK((VLOOKUP(G35,'Master FINAL 2024 8-19-24'!A:I,9,FALSE)))=TRUE,"",VLOOKUP(G35,'Master FINAL 2024 8-19-24'!A:I,9,FALSE))</f>
        <v>0.73958333333333337</v>
      </c>
      <c r="K35" s="169" t="str">
        <f>VLOOKUP(G35,'Master FINAL 2024 8-19-24'!A:L,12,FALSE)</f>
        <v>U-7 HT Wolves</v>
      </c>
      <c r="L35" s="177" t="s">
        <v>849</v>
      </c>
      <c r="M35" s="177" t="str">
        <f>VLOOKUP(G35,'Master FINAL 2024 8-19-24'!A:O,15,FALSE)</f>
        <v>U-7 KW Rockets</v>
      </c>
      <c r="N35" s="154" t="str">
        <f>VLOOKUP(K35,'Team Info'!J:L,3,FALSE)</f>
        <v>Chris Theisen</v>
      </c>
      <c r="O35" s="154" t="str">
        <f>VLOOKUP(K35,'Team Info'!J:M,4,FALSE)</f>
        <v>608-575-6414</v>
      </c>
      <c r="P35" s="154" t="str">
        <f>VLOOKUP(K35,'Team Info'!J:N,5,FALSE)</f>
        <v>ctheisen321@gmail.com</v>
      </c>
      <c r="Q35" s="188" t="str">
        <f>VLOOKUP(M35,'Team Info'!J:L,3,FALSE)</f>
        <v>Dennis Gundrum</v>
      </c>
      <c r="R35" s="188" t="str">
        <f>VLOOKUP(M35,'Team Info'!J:M,4,FALSE)</f>
        <v>262-707-6910</v>
      </c>
      <c r="S35" s="188" t="str">
        <f>VLOOKUP(M35,'Team Info'!J:N,5,FALSE)</f>
        <v>dgundrum1@yahoo.com</v>
      </c>
      <c r="T35" t="str">
        <f>H35&amp;K35&amp;M35</f>
        <v>45546U-7 HT WolvesU-7 KW Rockets</v>
      </c>
    </row>
    <row r="36" spans="1:20" x14ac:dyDescent="0.3">
      <c r="A36" s="154" t="str">
        <f>A34</f>
        <v>HT1019</v>
      </c>
      <c r="B36" s="154" t="str">
        <f>VLOOKUP(A36,'Team Info'!E:J,6,FALSE)</f>
        <v>U-7 HT Wolves</v>
      </c>
      <c r="C36" s="154" t="str">
        <f>VLOOKUP(A36,'Team Info'!E:L,8,FALSE)</f>
        <v>Chris Theisen</v>
      </c>
      <c r="D36" s="154" t="str">
        <f>VLOOKUP(A36,'Team Info'!E:M,9,FALSE)</f>
        <v>608-575-6414</v>
      </c>
      <c r="E36" s="154" t="str">
        <f>VLOOKUP(A36,'Team Info'!E:N,10,FALSE)</f>
        <v>ctheisen321@gmail.com</v>
      </c>
      <c r="F36" s="180" t="str">
        <f t="shared" si="0"/>
        <v>Sat</v>
      </c>
      <c r="G36" s="180">
        <v>520</v>
      </c>
      <c r="H36" s="184">
        <f>VLOOKUP(G36,'Master FINAL 2024 8-19-24'!A:G,7,FALSE)</f>
        <v>45549</v>
      </c>
      <c r="I36" s="153" t="str">
        <f>IF(ISBLANK((VLOOKUP(G36,'Master FINAL 2024 8-19-24'!A:H,8,FALSE)))=TRUE,"",VLOOKUP(G36,'Master FINAL 2024 8-19-24'!A:H,8,FALSE))</f>
        <v>HT #3A</v>
      </c>
      <c r="J36" s="183">
        <f>IF(ISBLANK((VLOOKUP(G36,'Master FINAL 2024 8-19-24'!A:I,9,FALSE)))=TRUE,"",VLOOKUP(G36,'Master FINAL 2024 8-19-24'!A:I,9,FALSE))</f>
        <v>0.375</v>
      </c>
      <c r="K36" s="169" t="str">
        <f>VLOOKUP(G36,'Master FINAL 2024 8-19-24'!A:L,12,FALSE)</f>
        <v>U-7 HU Hurricanes</v>
      </c>
      <c r="L36" s="177" t="s">
        <v>849</v>
      </c>
      <c r="M36" s="177" t="str">
        <f>VLOOKUP(G36,'Master FINAL 2024 8-19-24'!A:O,15,FALSE)</f>
        <v>U-7 HT Wolves</v>
      </c>
      <c r="N36" s="154" t="str">
        <f>VLOOKUP(K36,'Team Info'!J:L,3,FALSE)</f>
        <v>Steph Maas</v>
      </c>
      <c r="O36" s="154" t="str">
        <f>VLOOKUP(K36,'Team Info'!J:M,4,FALSE)</f>
        <v>920-915-3370</v>
      </c>
      <c r="P36" s="154" t="str">
        <f>VLOOKUP(K36,'Team Info'!J:N,5,FALSE)</f>
        <v>slmaas1220@gmail.com</v>
      </c>
      <c r="Q36" s="188" t="str">
        <f>VLOOKUP(M36,'Team Info'!J:L,3,FALSE)</f>
        <v>Chris Theisen</v>
      </c>
      <c r="R36" s="188" t="str">
        <f>VLOOKUP(M36,'Team Info'!J:M,4,FALSE)</f>
        <v>608-575-6414</v>
      </c>
      <c r="S36" s="188" t="str">
        <f>VLOOKUP(M36,'Team Info'!J:N,5,FALSE)</f>
        <v>ctheisen321@gmail.com</v>
      </c>
      <c r="T36" t="str">
        <f t="shared" si="1"/>
        <v>45549U-7 HU HurricanesU-7 HT Wolves</v>
      </c>
    </row>
    <row r="37" spans="1:20" x14ac:dyDescent="0.3">
      <c r="A37" s="154" t="str">
        <f t="shared" ref="A37:A41" si="8">A36</f>
        <v>HT1019</v>
      </c>
      <c r="B37" s="154" t="str">
        <f>VLOOKUP(A37,'Team Info'!E:J,6,FALSE)</f>
        <v>U-7 HT Wolves</v>
      </c>
      <c r="C37" s="154" t="str">
        <f>VLOOKUP(A37,'Team Info'!E:L,8,FALSE)</f>
        <v>Chris Theisen</v>
      </c>
      <c r="D37" s="154" t="str">
        <f>VLOOKUP(A37,'Team Info'!E:M,9,FALSE)</f>
        <v>608-575-6414</v>
      </c>
      <c r="E37" s="154" t="str">
        <f>VLOOKUP(A37,'Team Info'!E:N,10,FALSE)</f>
        <v>ctheisen321@gmail.com</v>
      </c>
      <c r="F37" s="180" t="str">
        <f t="shared" si="0"/>
        <v>Sat</v>
      </c>
      <c r="G37" s="180">
        <v>527</v>
      </c>
      <c r="H37" s="184">
        <f>VLOOKUP(G37,'Master FINAL 2024 8-19-24'!A:G,7,FALSE)</f>
        <v>45556</v>
      </c>
      <c r="I37" s="153" t="str">
        <f>IF(ISBLANK((VLOOKUP(G37,'Master FINAL 2024 8-19-24'!A:H,8,FALSE)))=TRUE,"",VLOOKUP(G37,'Master FINAL 2024 8-19-24'!A:H,8,FALSE))</f>
        <v>HT #3A</v>
      </c>
      <c r="J37" s="183">
        <f>IF(ISBLANK((VLOOKUP(G37,'Master FINAL 2024 8-19-24'!A:I,9,FALSE)))=TRUE,"",VLOOKUP(G37,'Master FINAL 2024 8-19-24'!A:I,9,FALSE))</f>
        <v>0.41666666666666669</v>
      </c>
      <c r="K37" s="169" t="str">
        <f>VLOOKUP(G37,'Master FINAL 2024 8-19-24'!A:L,12,FALSE)</f>
        <v>U-7 ER Leprechauns</v>
      </c>
      <c r="L37" s="177" t="s">
        <v>849</v>
      </c>
      <c r="M37" s="177" t="str">
        <f>VLOOKUP(G37,'Master FINAL 2024 8-19-24'!A:O,15,FALSE)</f>
        <v>U-7 HT Wolves</v>
      </c>
      <c r="N37" s="154" t="str">
        <f>VLOOKUP(K37,'Team Info'!J:L,3,FALSE)</f>
        <v>Megan Gelpi</v>
      </c>
      <c r="O37" s="154" t="str">
        <f>VLOOKUP(K37,'Team Info'!J:M,4,FALSE)</f>
        <v>262-353-1851</v>
      </c>
      <c r="P37" s="154" t="str">
        <f>VLOOKUP(K37,'Team Info'!J:N,5,FALSE)</f>
        <v>meghandanaher6@gmail.com</v>
      </c>
      <c r="Q37" s="188" t="str">
        <f>VLOOKUP(M37,'Team Info'!J:L,3,FALSE)</f>
        <v>Chris Theisen</v>
      </c>
      <c r="R37" s="188" t="str">
        <f>VLOOKUP(M37,'Team Info'!J:M,4,FALSE)</f>
        <v>608-575-6414</v>
      </c>
      <c r="S37" s="188" t="str">
        <f>VLOOKUP(M37,'Team Info'!J:N,5,FALSE)</f>
        <v>ctheisen321@gmail.com</v>
      </c>
      <c r="T37" t="str">
        <f t="shared" si="1"/>
        <v>45556U-7 ER LeprechaunsU-7 HT Wolves</v>
      </c>
    </row>
    <row r="38" spans="1:20" x14ac:dyDescent="0.3">
      <c r="A38" s="154" t="str">
        <f t="shared" si="8"/>
        <v>HT1019</v>
      </c>
      <c r="B38" s="154" t="str">
        <f>VLOOKUP(A38,'Team Info'!E:J,6,FALSE)</f>
        <v>U-7 HT Wolves</v>
      </c>
      <c r="C38" s="154" t="str">
        <f>VLOOKUP(A38,'Team Info'!E:L,8,FALSE)</f>
        <v>Chris Theisen</v>
      </c>
      <c r="D38" s="154" t="str">
        <f>VLOOKUP(A38,'Team Info'!E:M,9,FALSE)</f>
        <v>608-575-6414</v>
      </c>
      <c r="E38" s="154" t="str">
        <f>VLOOKUP(A38,'Team Info'!E:N,10,FALSE)</f>
        <v>ctheisen321@gmail.com</v>
      </c>
      <c r="F38" s="180" t="str">
        <f t="shared" si="0"/>
        <v>Sat</v>
      </c>
      <c r="G38" s="180">
        <v>535</v>
      </c>
      <c r="H38" s="184">
        <f>VLOOKUP(G38,'Master FINAL 2024 8-19-24'!A:G,7,FALSE)</f>
        <v>45563</v>
      </c>
      <c r="I38" s="153" t="str">
        <f>IF(ISBLANK((VLOOKUP(G38,'Master FINAL 2024 8-19-24'!A:H,8,FALSE)))=TRUE,"",VLOOKUP(G38,'Master FINAL 2024 8-19-24'!A:H,8,FALSE))</f>
        <v>HT #3A</v>
      </c>
      <c r="J38" s="183">
        <f>IF(ISBLANK((VLOOKUP(G38,'Master FINAL 2024 8-19-24'!A:I,9,FALSE)))=TRUE,"",VLOOKUP(G38,'Master FINAL 2024 8-19-24'!A:I,9,FALSE))</f>
        <v>0.41666666666666669</v>
      </c>
      <c r="K38" s="169" t="str">
        <f>VLOOKUP(G38,'Master FINAL 2024 8-19-24'!A:L,12,FALSE)</f>
        <v>U-7 JK Tigers</v>
      </c>
      <c r="L38" s="177" t="s">
        <v>849</v>
      </c>
      <c r="M38" s="177" t="str">
        <f>VLOOKUP(G38,'Master FINAL 2024 8-19-24'!A:O,15,FALSE)</f>
        <v>U-7 HT Wolves</v>
      </c>
      <c r="N38" s="154" t="str">
        <f>VLOOKUP(K38,'Team Info'!J:L,3,FALSE)</f>
        <v>Stacy McAnally</v>
      </c>
      <c r="O38" s="154" t="str">
        <f>VLOOKUP(K38,'Team Info'!J:M,4,FALSE)</f>
        <v>262-336-1677</v>
      </c>
      <c r="P38" s="154" t="str">
        <f>VLOOKUP(K38,'Team Info'!J:N,5,FALSE)</f>
        <v>mcanallyessmann@gmail.com</v>
      </c>
      <c r="Q38" s="188" t="str">
        <f>VLOOKUP(M38,'Team Info'!J:L,3,FALSE)</f>
        <v>Chris Theisen</v>
      </c>
      <c r="R38" s="188" t="str">
        <f>VLOOKUP(M38,'Team Info'!J:M,4,FALSE)</f>
        <v>608-575-6414</v>
      </c>
      <c r="S38" s="188" t="str">
        <f>VLOOKUP(M38,'Team Info'!J:N,5,FALSE)</f>
        <v>ctheisen321@gmail.com</v>
      </c>
      <c r="T38" t="str">
        <f t="shared" si="1"/>
        <v>45563U-7 JK TigersU-7 HT Wolves</v>
      </c>
    </row>
    <row r="39" spans="1:20" x14ac:dyDescent="0.3">
      <c r="A39" s="154" t="str">
        <f t="shared" si="8"/>
        <v>HT1019</v>
      </c>
      <c r="B39" s="154" t="str">
        <f>VLOOKUP(A39,'Team Info'!E:J,6,FALSE)</f>
        <v>U-7 HT Wolves</v>
      </c>
      <c r="C39" s="154" t="str">
        <f>VLOOKUP(A39,'Team Info'!E:L,8,FALSE)</f>
        <v>Chris Theisen</v>
      </c>
      <c r="D39" s="154" t="str">
        <f>VLOOKUP(A39,'Team Info'!E:M,9,FALSE)</f>
        <v>608-575-6414</v>
      </c>
      <c r="E39" s="154" t="str">
        <f>VLOOKUP(A39,'Team Info'!E:N,10,FALSE)</f>
        <v>ctheisen321@gmail.com</v>
      </c>
      <c r="F39" s="180" t="str">
        <f t="shared" si="0"/>
        <v>Sat</v>
      </c>
      <c r="G39" s="180">
        <v>551</v>
      </c>
      <c r="H39" s="184">
        <f>VLOOKUP(G39,'Master FINAL 2024 8-19-24'!A:G,7,FALSE)</f>
        <v>45577</v>
      </c>
      <c r="I39" s="153" t="str">
        <f>IF(ISBLANK((VLOOKUP(G39,'Master FINAL 2024 8-19-24'!A:H,8,FALSE)))=TRUE,"",VLOOKUP(G39,'Master FINAL 2024 8-19-24'!A:H,8,FALSE))</f>
        <v>Hickory Lane #1B</v>
      </c>
      <c r="J39" s="183">
        <f>IF(ISBLANK((VLOOKUP(G39,'Master FINAL 2024 8-19-24'!A:I,9,FALSE)))=TRUE,"",VLOOKUP(G39,'Master FINAL 2024 8-19-24'!A:I,9,FALSE))</f>
        <v>0.45833333333333331</v>
      </c>
      <c r="K39" s="169" t="str">
        <f>VLOOKUP(G39,'Master FINAL 2024 8-19-24'!A:L,12,FALSE)</f>
        <v>U-7 HT Wolves</v>
      </c>
      <c r="L39" s="177" t="s">
        <v>849</v>
      </c>
      <c r="M39" s="177" t="str">
        <f>VLOOKUP(G39,'Master FINAL 2024 8-19-24'!A:O,15,FALSE)</f>
        <v>U-7 JK Panthers</v>
      </c>
      <c r="N39" s="154" t="str">
        <f>VLOOKUP(K39,'Team Info'!J:L,3,FALSE)</f>
        <v>Chris Theisen</v>
      </c>
      <c r="O39" s="154" t="str">
        <f>VLOOKUP(K39,'Team Info'!J:M,4,FALSE)</f>
        <v>608-575-6414</v>
      </c>
      <c r="P39" s="154" t="str">
        <f>VLOOKUP(K39,'Team Info'!J:N,5,FALSE)</f>
        <v>ctheisen321@gmail.com</v>
      </c>
      <c r="Q39" s="188" t="str">
        <f>VLOOKUP(M39,'Team Info'!J:L,3,FALSE)</f>
        <v>David Zarling</v>
      </c>
      <c r="R39" s="188" t="str">
        <f>VLOOKUP(M39,'Team Info'!J:M,4,FALSE)</f>
        <v>414-839-0094</v>
      </c>
      <c r="S39" s="188" t="str">
        <f>VLOOKUP(M39,'Team Info'!J:N,5,FALSE)</f>
        <v>david.zarling@gmail.com</v>
      </c>
      <c r="T39" t="str">
        <f t="shared" si="1"/>
        <v>45577U-7 HT WolvesU-7 JK Panthers</v>
      </c>
    </row>
    <row r="40" spans="1:20" x14ac:dyDescent="0.3">
      <c r="A40" s="154" t="str">
        <f t="shared" si="8"/>
        <v>HT1019</v>
      </c>
      <c r="B40" s="154" t="str">
        <f>VLOOKUP(A40,'Team Info'!E:J,6,FALSE)</f>
        <v>U-7 HT Wolves</v>
      </c>
      <c r="C40" s="154" t="str">
        <f>VLOOKUP(A40,'Team Info'!E:L,8,FALSE)</f>
        <v>Chris Theisen</v>
      </c>
      <c r="D40" s="154" t="str">
        <f>VLOOKUP(A40,'Team Info'!E:M,9,FALSE)</f>
        <v>608-575-6414</v>
      </c>
      <c r="E40" s="154" t="str">
        <f>VLOOKUP(A40,'Team Info'!E:N,10,FALSE)</f>
        <v>ctheisen321@gmail.com</v>
      </c>
      <c r="F40" s="180" t="str">
        <f t="shared" si="0"/>
        <v>Sat</v>
      </c>
      <c r="G40" s="180">
        <v>557</v>
      </c>
      <c r="H40" s="184">
        <f>VLOOKUP(G40,'Master FINAL 2024 8-19-24'!A:G,7,FALSE)</f>
        <v>45584</v>
      </c>
      <c r="I40" s="153" t="str">
        <f>IF(ISBLANK((VLOOKUP(G40,'Master FINAL 2024 8-19-24'!A:H,8,FALSE)))=TRUE,"",VLOOKUP(G40,'Master FINAL 2024 8-19-24'!A:H,8,FALSE))</f>
        <v>Hickory Lane #1A</v>
      </c>
      <c r="J40" s="183">
        <f>IF(ISBLANK((VLOOKUP(G40,'Master FINAL 2024 8-19-24'!A:I,9,FALSE)))=TRUE,"",VLOOKUP(G40,'Master FINAL 2024 8-19-24'!A:I,9,FALSE))</f>
        <v>0.45833333333333331</v>
      </c>
      <c r="K40" s="169" t="str">
        <f>VLOOKUP(G40,'Master FINAL 2024 8-19-24'!A:L,12,FALSE)</f>
        <v>U-7 HT Wolves</v>
      </c>
      <c r="L40" s="177" t="s">
        <v>849</v>
      </c>
      <c r="M40" s="177" t="str">
        <f>VLOOKUP(G40,'Master FINAL 2024 8-19-24'!A:O,15,FALSE)</f>
        <v>U-7 JK Cougars</v>
      </c>
      <c r="N40" s="154" t="str">
        <f>VLOOKUP(K40,'Team Info'!J:L,3,FALSE)</f>
        <v>Chris Theisen</v>
      </c>
      <c r="O40" s="154" t="str">
        <f>VLOOKUP(K40,'Team Info'!J:M,4,FALSE)</f>
        <v>608-575-6414</v>
      </c>
      <c r="P40" s="154" t="str">
        <f>VLOOKUP(K40,'Team Info'!J:N,5,FALSE)</f>
        <v>ctheisen321@gmail.com</v>
      </c>
      <c r="Q40" s="188" t="str">
        <f>VLOOKUP(M40,'Team Info'!J:L,3,FALSE)</f>
        <v>Jacob Steger</v>
      </c>
      <c r="R40" s="188" t="str">
        <f>VLOOKUP(M40,'Team Info'!J:M,4,FALSE)</f>
        <v>262-622-3066</v>
      </c>
      <c r="S40" s="188" t="str">
        <f>VLOOKUP(M40,'Team Info'!J:N,5,FALSE)</f>
        <v>jacobjaysteger@gmail.com</v>
      </c>
      <c r="T40" t="str">
        <f t="shared" si="1"/>
        <v>45584U-7 HT WolvesU-7 JK Cougars</v>
      </c>
    </row>
    <row r="41" spans="1:20" x14ac:dyDescent="0.3">
      <c r="A41" s="154" t="str">
        <f t="shared" si="8"/>
        <v>HT1019</v>
      </c>
      <c r="B41" s="154" t="str">
        <f>VLOOKUP(A41,'Team Info'!E:J,6,FALSE)</f>
        <v>U-7 HT Wolves</v>
      </c>
      <c r="C41" s="154" t="str">
        <f>VLOOKUP(A41,'Team Info'!E:L,8,FALSE)</f>
        <v>Chris Theisen</v>
      </c>
      <c r="D41" s="154" t="str">
        <f>VLOOKUP(A41,'Team Info'!E:M,9,FALSE)</f>
        <v>608-575-6414</v>
      </c>
      <c r="E41" s="154" t="str">
        <f>VLOOKUP(A41,'Team Info'!E:N,10,FALSE)</f>
        <v>ctheisen321@gmail.com</v>
      </c>
      <c r="F41" s="180" t="str">
        <f t="shared" si="0"/>
        <v>Sat</v>
      </c>
      <c r="G41" s="180">
        <v>568</v>
      </c>
      <c r="H41" s="184">
        <f>VLOOKUP(G41,'Master FINAL 2024 8-19-24'!A:G,7,FALSE)</f>
        <v>45591</v>
      </c>
      <c r="I41" s="153" t="str">
        <f>IF(ISBLANK((VLOOKUP(G41,'Master FINAL 2024 8-19-24'!A:H,8,FALSE)))=TRUE,"",VLOOKUP(G41,'Master FINAL 2024 8-19-24'!A:H,8,FALSE))</f>
        <v>RF 1</v>
      </c>
      <c r="J41" s="183">
        <f>IF(ISBLANK((VLOOKUP(G41,'Master FINAL 2024 8-19-24'!A:I,9,FALSE)))=TRUE,"",VLOOKUP(G41,'Master FINAL 2024 8-19-24'!A:I,9,FALSE))</f>
        <v>0.375</v>
      </c>
      <c r="K41" s="169" t="str">
        <f>VLOOKUP(G41,'Master FINAL 2024 8-19-24'!A:L,12,FALSE)</f>
        <v>U-7 HT Wolves</v>
      </c>
      <c r="L41" s="177" t="s">
        <v>849</v>
      </c>
      <c r="M41" s="177" t="str">
        <f>VLOOKUP(G41,'Master FINAL 2024 8-19-24'!A:O,15,FALSE)</f>
        <v>U-7 RF Power</v>
      </c>
      <c r="N41" s="154" t="str">
        <f>VLOOKUP(K41,'Team Info'!J:L,3,FALSE)</f>
        <v>Chris Theisen</v>
      </c>
      <c r="O41" s="154" t="str">
        <f>VLOOKUP(K41,'Team Info'!J:M,4,FALSE)</f>
        <v>608-575-6414</v>
      </c>
      <c r="P41" s="154" t="str">
        <f>VLOOKUP(K41,'Team Info'!J:N,5,FALSE)</f>
        <v>ctheisen321@gmail.com</v>
      </c>
      <c r="Q41" s="188" t="str">
        <f>VLOOKUP(M41,'Team Info'!J:L,3,FALSE)</f>
        <v>Sarah Roskopf</v>
      </c>
      <c r="R41" s="188" t="str">
        <f>VLOOKUP(M41,'Team Info'!J:M,4,FALSE)</f>
        <v>262-812-7388</v>
      </c>
      <c r="S41" s="188" t="str">
        <f>VLOOKUP(M41,'Team Info'!J:N,5,FALSE)</f>
        <v>ssanders288@gmail.com</v>
      </c>
      <c r="T41" t="str">
        <f t="shared" si="1"/>
        <v>45591U-7 HT WolvesU-7 RF Power</v>
      </c>
    </row>
    <row r="42" spans="1:20" x14ac:dyDescent="0.3">
      <c r="A42" s="154" t="s">
        <v>1708</v>
      </c>
      <c r="B42" s="154" t="str">
        <f>VLOOKUP(A42,'Team Info'!E:J,6,FALSE)</f>
        <v>U-8 HT Sharks</v>
      </c>
      <c r="C42" s="154" t="str">
        <f>VLOOKUP(A42,'Team Info'!E:L,8,FALSE)</f>
        <v>Harley Truse</v>
      </c>
      <c r="D42" s="154" t="str">
        <f>VLOOKUP(A42,'Team Info'!E:M,9,FALSE)</f>
        <v>262 707 2344</v>
      </c>
      <c r="E42" s="154" t="str">
        <f>VLOOKUP(A42,'Team Info'!E:N,10,FALSE)</f>
        <v>htruse@hotmail.com</v>
      </c>
      <c r="F42" s="180" t="str">
        <f t="shared" si="0"/>
        <v>Sat</v>
      </c>
      <c r="G42" s="180">
        <v>117</v>
      </c>
      <c r="H42" s="184">
        <f>VLOOKUP(G42,'Master FINAL 2024 8-19-24'!A:G,7,FALSE)</f>
        <v>45542</v>
      </c>
      <c r="I42" s="153" t="str">
        <f>IF(ISBLANK((VLOOKUP(G42,'Master FINAL 2024 8-19-24'!A:H,8,FALSE)))=TRUE,"",VLOOKUP(G42,'Master FINAL 2024 8-19-24'!A:H,8,FALSE))</f>
        <v>Field #3</v>
      </c>
      <c r="J42" s="183">
        <f>IF(ISBLANK((VLOOKUP(G42,'Master FINAL 2024 8-19-24'!A:I,9,FALSE)))=TRUE,"",VLOOKUP(G42,'Master FINAL 2024 8-19-24'!A:I,9,FALSE))</f>
        <v>0.5</v>
      </c>
      <c r="K42" s="169" t="str">
        <f>VLOOKUP(G42,'Master FINAL 2024 8-19-24'!A:L,12,FALSE)</f>
        <v>U-8 HT Sharks</v>
      </c>
      <c r="L42" s="177" t="s">
        <v>849</v>
      </c>
      <c r="M42" s="177" t="str">
        <f>VLOOKUP(G42,'Master FINAL 2024 8-19-24'!A:O,15,FALSE)</f>
        <v>U-8 HU Vipers</v>
      </c>
      <c r="N42" s="154" t="str">
        <f>VLOOKUP(K42,'Team Info'!J:L,3,FALSE)</f>
        <v>Harley Truse</v>
      </c>
      <c r="O42" s="154" t="str">
        <f>VLOOKUP(K42,'Team Info'!J:M,4,FALSE)</f>
        <v>262 707 2344</v>
      </c>
      <c r="P42" s="154" t="str">
        <f>VLOOKUP(K42,'Team Info'!J:N,5,FALSE)</f>
        <v>htruse@hotmail.com</v>
      </c>
      <c r="Q42" s="188" t="str">
        <f>VLOOKUP(M42,'Team Info'!J:L,3,FALSE)</f>
        <v>Terry Fies</v>
      </c>
      <c r="R42" s="188" t="str">
        <f>VLOOKUP(M42,'Team Info'!J:M,4,FALSE)</f>
        <v>262-483-5467</v>
      </c>
      <c r="S42" s="188" t="str">
        <f>VLOOKUP(M42,'Team Info'!J:N,5,FALSE)</f>
        <v>tnfies@gmail.com</v>
      </c>
      <c r="T42" t="str">
        <f t="shared" si="1"/>
        <v>45542U-8 HT SharksU-8 HU Vipers</v>
      </c>
    </row>
    <row r="43" spans="1:20" x14ac:dyDescent="0.3">
      <c r="A43" s="154" t="str">
        <f>A49</f>
        <v>HT1020</v>
      </c>
      <c r="B43" s="154" t="str">
        <f>VLOOKUP(A43,'Team Info'!E:J,6,FALSE)</f>
        <v>U-8 HT Sharks</v>
      </c>
      <c r="C43" s="154" t="str">
        <f>VLOOKUP(A43,'Team Info'!E:L,8,FALSE)</f>
        <v>Harley Truse</v>
      </c>
      <c r="D43" s="154" t="str">
        <f>VLOOKUP(A43,'Team Info'!E:M,9,FALSE)</f>
        <v>262 707 2344</v>
      </c>
      <c r="E43" s="154" t="str">
        <f>VLOOKUP(A43,'Team Info'!E:N,10,FALSE)</f>
        <v>htruse@hotmail.com</v>
      </c>
      <c r="F43" s="180" t="str">
        <f>IF(WEEKDAY(H43)=7,"Sat",IF(WEEKDAY(H43)=6,"Fri",IF(WEEKDAY(H43)=5,"Thu",IF(WEEKDAY(H43)=4,"Wed",IF(WEEKDAY(H43)=3,"Tue",IF(WEEKDAY(H43)=2,"Mon",IF(WEEKDAY(H43)=1,"Sun")))))))</f>
        <v>Tue</v>
      </c>
      <c r="G43" s="180">
        <v>142</v>
      </c>
      <c r="H43" s="184">
        <f>VLOOKUP(G43,'Master FINAL 2024 8-19-24'!A:G,7,FALSE)</f>
        <v>45545</v>
      </c>
      <c r="I43" s="153" t="str">
        <f>IF(ISBLANK((VLOOKUP(G43,'Master FINAL 2024 8-19-24'!A:H,8,FALSE)))=TRUE,"",VLOOKUP(G43,'Master FINAL 2024 8-19-24'!A:H,8,FALSE))</f>
        <v>KW 1</v>
      </c>
      <c r="J43" s="183">
        <f>IF(ISBLANK((VLOOKUP(G43,'Master FINAL 2024 8-19-24'!A:I,9,FALSE)))=TRUE,"",VLOOKUP(G43,'Master FINAL 2024 8-19-24'!A:I,9,FALSE))</f>
        <v>0.73958333333333337</v>
      </c>
      <c r="K43" s="169" t="str">
        <f>VLOOKUP(G43,'Master FINAL 2024 8-19-24'!A:L,12,FALSE)</f>
        <v>U-8 HT Sharks</v>
      </c>
      <c r="L43" s="177" t="s">
        <v>849</v>
      </c>
      <c r="M43" s="177" t="str">
        <f>VLOOKUP(G43,'Master FINAL 2024 8-19-24'!A:O,15,FALSE)</f>
        <v>U-8 KW Avalanche</v>
      </c>
      <c r="N43" s="154" t="str">
        <f>VLOOKUP(K43,'Team Info'!J:L,3,FALSE)</f>
        <v>Harley Truse</v>
      </c>
      <c r="O43" s="154" t="str">
        <f>VLOOKUP(K43,'Team Info'!J:M,4,FALSE)</f>
        <v>262 707 2344</v>
      </c>
      <c r="P43" s="154" t="str">
        <f>VLOOKUP(K43,'Team Info'!J:N,5,FALSE)</f>
        <v>htruse@hotmail.com</v>
      </c>
      <c r="Q43" s="188" t="str">
        <f>VLOOKUP(M43,'Team Info'!J:L,3,FALSE)</f>
        <v>Abby Watzlawick</v>
      </c>
      <c r="R43" s="188" t="str">
        <f>VLOOKUP(M43,'Team Info'!J:M,4,FALSE)</f>
        <v>414-412-2424</v>
      </c>
      <c r="S43" s="188" t="str">
        <f>VLOOKUP(M43,'Team Info'!J:N,5,FALSE)</f>
        <v>abbywatzlawick@gmail.com</v>
      </c>
      <c r="T43" t="str">
        <f>H43&amp;K43&amp;M43</f>
        <v>45545U-8 HT SharksU-8 KW Avalanche</v>
      </c>
    </row>
    <row r="44" spans="1:20" x14ac:dyDescent="0.3">
      <c r="A44" s="154" t="str">
        <f>A42</f>
        <v>HT1020</v>
      </c>
      <c r="B44" s="154" t="str">
        <f>VLOOKUP(A44,'Team Info'!E:J,6,FALSE)</f>
        <v>U-8 HT Sharks</v>
      </c>
      <c r="C44" s="154" t="str">
        <f>VLOOKUP(A44,'Team Info'!E:L,8,FALSE)</f>
        <v>Harley Truse</v>
      </c>
      <c r="D44" s="154" t="str">
        <f>VLOOKUP(A44,'Team Info'!E:M,9,FALSE)</f>
        <v>262 707 2344</v>
      </c>
      <c r="E44" s="154" t="str">
        <f>VLOOKUP(A44,'Team Info'!E:N,10,FALSE)</f>
        <v>htruse@hotmail.com</v>
      </c>
      <c r="F44" s="180" t="str">
        <f t="shared" si="0"/>
        <v>Sat</v>
      </c>
      <c r="G44" s="180">
        <v>122</v>
      </c>
      <c r="H44" s="184">
        <f>VLOOKUP(G44,'Master FINAL 2024 8-19-24'!A:G,7,FALSE)</f>
        <v>45549</v>
      </c>
      <c r="I44" s="153" t="str">
        <f>IF(ISBLANK((VLOOKUP(G44,'Master FINAL 2024 8-19-24'!A:H,8,FALSE)))=TRUE,"",VLOOKUP(G44,'Master FINAL 2024 8-19-24'!A:H,8,FALSE))</f>
        <v>HT #3B</v>
      </c>
      <c r="J44" s="183">
        <f>IF(ISBLANK((VLOOKUP(G44,'Master FINAL 2024 8-19-24'!A:I,9,FALSE)))=TRUE,"",VLOOKUP(G44,'Master FINAL 2024 8-19-24'!A:I,9,FALSE))</f>
        <v>0.5</v>
      </c>
      <c r="K44" s="169" t="str">
        <f>VLOOKUP(G44,'Master FINAL 2024 8-19-24'!A:L,12,FALSE)</f>
        <v>U-8 WB Stars</v>
      </c>
      <c r="L44" s="177" t="s">
        <v>849</v>
      </c>
      <c r="M44" s="177" t="str">
        <f>VLOOKUP(G44,'Master FINAL 2024 8-19-24'!A:O,15,FALSE)</f>
        <v>U-8 HT Sharks</v>
      </c>
      <c r="N44" s="154" t="str">
        <f>VLOOKUP(K44,'Team Info'!J:L,3,FALSE)</f>
        <v>Brittany Boyer (Director)</v>
      </c>
      <c r="O44" s="154" t="str">
        <f>VLOOKUP(K44,'Team Info'!J:M,4,FALSE)</f>
        <v>262-247-1029</v>
      </c>
      <c r="P44" s="154" t="str">
        <f>VLOOKUP(K44,'Team Info'!J:N,5,FALSE)</f>
        <v>bboyer@kmymca.org</v>
      </c>
      <c r="Q44" s="188" t="str">
        <f>VLOOKUP(M44,'Team Info'!J:L,3,FALSE)</f>
        <v>Harley Truse</v>
      </c>
      <c r="R44" s="188" t="str">
        <f>VLOOKUP(M44,'Team Info'!J:M,4,FALSE)</f>
        <v>262 707 2344</v>
      </c>
      <c r="S44" s="188" t="str">
        <f>VLOOKUP(M44,'Team Info'!J:N,5,FALSE)</f>
        <v>htruse@hotmail.com</v>
      </c>
      <c r="T44" t="str">
        <f t="shared" si="1"/>
        <v>45549U-8 WB StarsU-8 HT Sharks</v>
      </c>
    </row>
    <row r="45" spans="1:20" x14ac:dyDescent="0.3">
      <c r="A45" s="154" t="str">
        <f t="shared" ref="A45:A49" si="9">A44</f>
        <v>HT1020</v>
      </c>
      <c r="B45" s="154" t="str">
        <f>VLOOKUP(A45,'Team Info'!E:J,6,FALSE)</f>
        <v>U-8 HT Sharks</v>
      </c>
      <c r="C45" s="154" t="str">
        <f>VLOOKUP(A45,'Team Info'!E:L,8,FALSE)</f>
        <v>Harley Truse</v>
      </c>
      <c r="D45" s="154" t="str">
        <f>VLOOKUP(A45,'Team Info'!E:M,9,FALSE)</f>
        <v>262 707 2344</v>
      </c>
      <c r="E45" s="154" t="str">
        <f>VLOOKUP(A45,'Team Info'!E:N,10,FALSE)</f>
        <v>htruse@hotmail.com</v>
      </c>
      <c r="F45" s="180" t="str">
        <f t="shared" si="0"/>
        <v>Sat</v>
      </c>
      <c r="G45" s="180">
        <v>130</v>
      </c>
      <c r="H45" s="184">
        <f>VLOOKUP(G45,'Master FINAL 2024 8-19-24'!A:G,7,FALSE)</f>
        <v>45556</v>
      </c>
      <c r="I45" s="153">
        <f>IF(ISBLANK((VLOOKUP(G45,'Master FINAL 2024 8-19-24'!A:H,8,FALSE)))=TRUE,"",VLOOKUP(G45,'Master FINAL 2024 8-19-24'!A:H,8,FALSE))</f>
        <v>4</v>
      </c>
      <c r="J45" s="183">
        <f>IF(ISBLANK((VLOOKUP(G45,'Master FINAL 2024 8-19-24'!A:I,9,FALSE)))=TRUE,"",VLOOKUP(G45,'Master FINAL 2024 8-19-24'!A:I,9,FALSE))</f>
        <v>0.58333333333333337</v>
      </c>
      <c r="K45" s="169" t="str">
        <f>VLOOKUP(G45,'Master FINAL 2024 8-19-24'!A:L,12,FALSE)</f>
        <v>U-8 HT Sharks</v>
      </c>
      <c r="L45" s="177" t="s">
        <v>849</v>
      </c>
      <c r="M45" s="177" t="str">
        <f>VLOOKUP(G45,'Master FINAL 2024 8-19-24'!A:O,15,FALSE)</f>
        <v>U-8 SL Earthquakes</v>
      </c>
      <c r="N45" s="154" t="str">
        <f>VLOOKUP(K45,'Team Info'!J:L,3,FALSE)</f>
        <v>Harley Truse</v>
      </c>
      <c r="O45" s="154" t="str">
        <f>VLOOKUP(K45,'Team Info'!J:M,4,FALSE)</f>
        <v>262 707 2344</v>
      </c>
      <c r="P45" s="154" t="str">
        <f>VLOOKUP(K45,'Team Info'!J:N,5,FALSE)</f>
        <v>htruse@hotmail.com</v>
      </c>
      <c r="Q45" s="188" t="str">
        <f>VLOOKUP(M45,'Team Info'!J:L,3,FALSE)</f>
        <v>Andy Kempf</v>
      </c>
      <c r="R45" s="188" t="str">
        <f>VLOOKUP(M45,'Team Info'!J:M,4,FALSE)</f>
        <v>262-705-6344</v>
      </c>
      <c r="S45" s="188" t="str">
        <f>VLOOKUP(M45,'Team Info'!J:N,5,FALSE)</f>
        <v>andykempf@icloud.com</v>
      </c>
      <c r="T45" t="str">
        <f t="shared" si="1"/>
        <v>45556U-8 HT SharksU-8 SL Earthquakes</v>
      </c>
    </row>
    <row r="46" spans="1:20" x14ac:dyDescent="0.3">
      <c r="A46" s="154" t="str">
        <f t="shared" si="9"/>
        <v>HT1020</v>
      </c>
      <c r="B46" s="154" t="str">
        <f>VLOOKUP(A46,'Team Info'!E:J,6,FALSE)</f>
        <v>U-8 HT Sharks</v>
      </c>
      <c r="C46" s="154" t="str">
        <f>VLOOKUP(A46,'Team Info'!E:L,8,FALSE)</f>
        <v>Harley Truse</v>
      </c>
      <c r="D46" s="154" t="str">
        <f>VLOOKUP(A46,'Team Info'!E:M,9,FALSE)</f>
        <v>262 707 2344</v>
      </c>
      <c r="E46" s="154" t="str">
        <f>VLOOKUP(A46,'Team Info'!E:N,10,FALSE)</f>
        <v>htruse@hotmail.com</v>
      </c>
      <c r="F46" s="180" t="str">
        <f t="shared" si="0"/>
        <v>Sat</v>
      </c>
      <c r="G46" s="180">
        <v>134</v>
      </c>
      <c r="H46" s="184">
        <f>VLOOKUP(G46,'Master FINAL 2024 8-19-24'!A:G,7,FALSE)</f>
        <v>45563</v>
      </c>
      <c r="I46" s="153" t="str">
        <f>IF(ISBLANK((VLOOKUP(G46,'Master FINAL 2024 8-19-24'!A:H,8,FALSE)))=TRUE,"",VLOOKUP(G46,'Master FINAL 2024 8-19-24'!A:H,8,FALSE))</f>
        <v>HT #3A</v>
      </c>
      <c r="J46" s="183">
        <f>IF(ISBLANK((VLOOKUP(G46,'Master FINAL 2024 8-19-24'!A:I,9,FALSE)))=TRUE,"",VLOOKUP(G46,'Master FINAL 2024 8-19-24'!A:I,9,FALSE))</f>
        <v>0.54166666666666663</v>
      </c>
      <c r="K46" s="169" t="str">
        <f>VLOOKUP(G46,'Master FINAL 2024 8-19-24'!A:L,12,FALSE)</f>
        <v>U-8 SL Bayern Munich (Asteroids)</v>
      </c>
      <c r="L46" s="177" t="s">
        <v>849</v>
      </c>
      <c r="M46" s="177" t="str">
        <f>VLOOKUP(G46,'Master FINAL 2024 8-19-24'!A:O,15,FALSE)</f>
        <v>U-8 HT Sharks</v>
      </c>
      <c r="N46" s="154" t="str">
        <f>VLOOKUP(K46,'Team Info'!J:L,3,FALSE)</f>
        <v>TJ Sands</v>
      </c>
      <c r="O46" s="154" t="str">
        <f>VLOOKUP(K46,'Team Info'!J:M,4,FALSE)</f>
        <v>262-343-4783</v>
      </c>
      <c r="P46" s="154" t="str">
        <f>VLOOKUP(K46,'Team Info'!J:N,5,FALSE)</f>
        <v>timothysands12@gmail.com</v>
      </c>
      <c r="Q46" s="188" t="str">
        <f>VLOOKUP(M46,'Team Info'!J:L,3,FALSE)</f>
        <v>Harley Truse</v>
      </c>
      <c r="R46" s="188" t="str">
        <f>VLOOKUP(M46,'Team Info'!J:M,4,FALSE)</f>
        <v>262 707 2344</v>
      </c>
      <c r="S46" s="188" t="str">
        <f>VLOOKUP(M46,'Team Info'!J:N,5,FALSE)</f>
        <v>htruse@hotmail.com</v>
      </c>
      <c r="T46" t="str">
        <f t="shared" si="1"/>
        <v>45563U-8 SL Bayern Munich (Asteroids)U-8 HT Sharks</v>
      </c>
    </row>
    <row r="47" spans="1:20" x14ac:dyDescent="0.3">
      <c r="A47" s="154" t="str">
        <f t="shared" si="9"/>
        <v>HT1020</v>
      </c>
      <c r="B47" s="154" t="str">
        <f>VLOOKUP(A47,'Team Info'!E:J,6,FALSE)</f>
        <v>U-8 HT Sharks</v>
      </c>
      <c r="C47" s="154" t="str">
        <f>VLOOKUP(A47,'Team Info'!E:L,8,FALSE)</f>
        <v>Harley Truse</v>
      </c>
      <c r="D47" s="154" t="str">
        <f>VLOOKUP(A47,'Team Info'!E:M,9,FALSE)</f>
        <v>262 707 2344</v>
      </c>
      <c r="E47" s="154" t="str">
        <f>VLOOKUP(A47,'Team Info'!E:N,10,FALSE)</f>
        <v>htruse@hotmail.com</v>
      </c>
      <c r="F47" s="180" t="str">
        <f t="shared" si="0"/>
        <v>Sat</v>
      </c>
      <c r="G47" s="180">
        <v>141</v>
      </c>
      <c r="H47" s="184">
        <f>VLOOKUP(G47,'Master FINAL 2024 8-19-24'!A:G,7,FALSE)</f>
        <v>45570</v>
      </c>
      <c r="I47" s="153" t="str">
        <f>IF(ISBLANK((VLOOKUP(G47,'Master FINAL 2024 8-19-24'!A:H,8,FALSE)))=TRUE,"",VLOOKUP(G47,'Master FINAL 2024 8-19-24'!A:H,8,FALSE))</f>
        <v>HT #3A</v>
      </c>
      <c r="J47" s="183">
        <f>IF(ISBLANK((VLOOKUP(G47,'Master FINAL 2024 8-19-24'!A:I,9,FALSE)))=TRUE,"",VLOOKUP(G47,'Master FINAL 2024 8-19-24'!A:I,9,FALSE))</f>
        <v>0.375</v>
      </c>
      <c r="K47" s="169" t="str">
        <f>VLOOKUP(G47,'Master FINAL 2024 8-19-24'!A:L,12,FALSE)</f>
        <v>U-8 JK Gunners</v>
      </c>
      <c r="L47" s="177" t="s">
        <v>849</v>
      </c>
      <c r="M47" s="177" t="str">
        <f>VLOOKUP(G47,'Master FINAL 2024 8-19-24'!A:O,15,FALSE)</f>
        <v>U-8 HT Sharks</v>
      </c>
      <c r="N47" s="154" t="str">
        <f>VLOOKUP(K47,'Team Info'!J:L,3,FALSE)</f>
        <v>Devan Boling</v>
      </c>
      <c r="O47" s="154" t="str">
        <f>VLOOKUP(K47,'Team Info'!J:M,4,FALSE)</f>
        <v>262-391-1934</v>
      </c>
      <c r="P47" s="154" t="str">
        <f>VLOOKUP(K47,'Team Info'!J:N,5,FALSE)</f>
        <v>devan.boling@gmail.com</v>
      </c>
      <c r="Q47" s="188" t="str">
        <f>VLOOKUP(M47,'Team Info'!J:L,3,FALSE)</f>
        <v>Harley Truse</v>
      </c>
      <c r="R47" s="188" t="str">
        <f>VLOOKUP(M47,'Team Info'!J:M,4,FALSE)</f>
        <v>262 707 2344</v>
      </c>
      <c r="S47" s="188" t="str">
        <f>VLOOKUP(M47,'Team Info'!J:N,5,FALSE)</f>
        <v>htruse@hotmail.com</v>
      </c>
      <c r="T47" t="str">
        <f t="shared" si="1"/>
        <v>45570U-8 JK GunnersU-8 HT Sharks</v>
      </c>
    </row>
    <row r="48" spans="1:20" x14ac:dyDescent="0.3">
      <c r="A48" s="154" t="str">
        <f t="shared" si="9"/>
        <v>HT1020</v>
      </c>
      <c r="B48" s="154" t="str">
        <f>VLOOKUP(A48,'Team Info'!E:J,6,FALSE)</f>
        <v>U-8 HT Sharks</v>
      </c>
      <c r="C48" s="154" t="str">
        <f>VLOOKUP(A48,'Team Info'!E:L,8,FALSE)</f>
        <v>Harley Truse</v>
      </c>
      <c r="D48" s="154" t="str">
        <f>VLOOKUP(A48,'Team Info'!E:M,9,FALSE)</f>
        <v>262 707 2344</v>
      </c>
      <c r="E48" s="154" t="str">
        <f>VLOOKUP(A48,'Team Info'!E:N,10,FALSE)</f>
        <v>htruse@hotmail.com</v>
      </c>
      <c r="F48" s="180" t="str">
        <f t="shared" si="0"/>
        <v>Sat</v>
      </c>
      <c r="G48" s="180">
        <v>149</v>
      </c>
      <c r="H48" s="184">
        <f>VLOOKUP(G48,'Master FINAL 2024 8-19-24'!A:G,7,FALSE)</f>
        <v>45584</v>
      </c>
      <c r="I48" s="153" t="str">
        <f>IF(ISBLANK((VLOOKUP(G48,'Master FINAL 2024 8-19-24'!A:H,8,FALSE)))=TRUE,"",VLOOKUP(G48,'Master FINAL 2024 8-19-24'!A:H,8,FALSE))</f>
        <v>HT #3A</v>
      </c>
      <c r="J48" s="183">
        <f>IF(ISBLANK((VLOOKUP(G48,'Master FINAL 2024 8-19-24'!A:I,9,FALSE)))=TRUE,"",VLOOKUP(G48,'Master FINAL 2024 8-19-24'!A:I,9,FALSE))</f>
        <v>0.5</v>
      </c>
      <c r="K48" s="169" t="str">
        <f>VLOOKUP(G48,'Master FINAL 2024 8-19-24'!A:L,12,FALSE)</f>
        <v>U-8 ER Shamrocks</v>
      </c>
      <c r="L48" s="177" t="s">
        <v>849</v>
      </c>
      <c r="M48" s="177" t="str">
        <f>VLOOKUP(G48,'Master FINAL 2024 8-19-24'!A:O,15,FALSE)</f>
        <v>U-8 HT Sharks</v>
      </c>
      <c r="N48" s="154" t="str">
        <f>VLOOKUP(K48,'Team Info'!J:L,3,FALSE)</f>
        <v>Tony Johnson</v>
      </c>
      <c r="O48" s="154">
        <f>VLOOKUP(K48,'Team Info'!J:M,4,FALSE)</f>
        <v>0</v>
      </c>
      <c r="P48" s="154" t="str">
        <f>VLOOKUP(K48,'Team Info'!J:N,5,FALSE)</f>
        <v>tjohnson@aquapoly.com</v>
      </c>
      <c r="Q48" s="188" t="str">
        <f>VLOOKUP(M48,'Team Info'!J:L,3,FALSE)</f>
        <v>Harley Truse</v>
      </c>
      <c r="R48" s="188" t="str">
        <f>VLOOKUP(M48,'Team Info'!J:M,4,FALSE)</f>
        <v>262 707 2344</v>
      </c>
      <c r="S48" s="188" t="str">
        <f>VLOOKUP(M48,'Team Info'!J:N,5,FALSE)</f>
        <v>htruse@hotmail.com</v>
      </c>
      <c r="T48" t="str">
        <f t="shared" si="1"/>
        <v>45584U-8 ER ShamrocksU-8 HT Sharks</v>
      </c>
    </row>
    <row r="49" spans="1:20" x14ac:dyDescent="0.3">
      <c r="A49" s="154" t="str">
        <f t="shared" si="9"/>
        <v>HT1020</v>
      </c>
      <c r="B49" s="154" t="str">
        <f>VLOOKUP(A49,'Team Info'!E:J,6,FALSE)</f>
        <v>U-8 HT Sharks</v>
      </c>
      <c r="C49" s="154" t="str">
        <f>VLOOKUP(A49,'Team Info'!E:L,8,FALSE)</f>
        <v>Harley Truse</v>
      </c>
      <c r="D49" s="154" t="str">
        <f>VLOOKUP(A49,'Team Info'!E:M,9,FALSE)</f>
        <v>262 707 2344</v>
      </c>
      <c r="E49" s="154" t="str">
        <f>VLOOKUP(A49,'Team Info'!E:N,10,FALSE)</f>
        <v>htruse@hotmail.com</v>
      </c>
      <c r="F49" s="180" t="str">
        <f t="shared" si="0"/>
        <v>Sat</v>
      </c>
      <c r="G49" s="180">
        <v>152</v>
      </c>
      <c r="H49" s="184">
        <f>VLOOKUP(G49,'Master FINAL 2024 8-19-24'!A:G,7,FALSE)</f>
        <v>45591</v>
      </c>
      <c r="I49" s="153" t="str">
        <f>IF(ISBLANK((VLOOKUP(G49,'Master FINAL 2024 8-19-24'!A:H,8,FALSE)))=TRUE,"",VLOOKUP(G49,'Master FINAL 2024 8-19-24'!A:H,8,FALSE))</f>
        <v>WB Regal Ware #1</v>
      </c>
      <c r="J49" s="183" t="str">
        <f>IF(ISBLANK((VLOOKUP(G49,'Master FINAL 2024 8-19-24'!A:I,9,FALSE)))=TRUE,"",VLOOKUP(G49,'Master FINAL 2024 8-19-24'!A:I,9,FALSE))</f>
        <v>9:00AM</v>
      </c>
      <c r="K49" s="169" t="str">
        <f>VLOOKUP(G49,'Master FINAL 2024 8-19-24'!A:L,12,FALSE)</f>
        <v>U-8 HT Sharks</v>
      </c>
      <c r="L49" s="177" t="s">
        <v>849</v>
      </c>
      <c r="M49" s="177" t="str">
        <f>VLOOKUP(G49,'Master FINAL 2024 8-19-24'!A:O,15,FALSE)</f>
        <v>U-8 WB Stars</v>
      </c>
      <c r="N49" s="154" t="str">
        <f>VLOOKUP(K49,'Team Info'!J:L,3,FALSE)</f>
        <v>Harley Truse</v>
      </c>
      <c r="O49" s="154" t="str">
        <f>VLOOKUP(K49,'Team Info'!J:M,4,FALSE)</f>
        <v>262 707 2344</v>
      </c>
      <c r="P49" s="154" t="str">
        <f>VLOOKUP(K49,'Team Info'!J:N,5,FALSE)</f>
        <v>htruse@hotmail.com</v>
      </c>
      <c r="Q49" s="188" t="str">
        <f>VLOOKUP(M49,'Team Info'!J:L,3,FALSE)</f>
        <v>Brittany Boyer (Director)</v>
      </c>
      <c r="R49" s="188" t="str">
        <f>VLOOKUP(M49,'Team Info'!J:M,4,FALSE)</f>
        <v>262-247-1029</v>
      </c>
      <c r="S49" s="188" t="str">
        <f>VLOOKUP(M49,'Team Info'!J:N,5,FALSE)</f>
        <v>bboyer@kmymca.org</v>
      </c>
      <c r="T49" t="str">
        <f t="shared" si="1"/>
        <v>45591U-8 HT SharksU-8 WB Stars</v>
      </c>
    </row>
    <row r="50" spans="1:20" x14ac:dyDescent="0.3">
      <c r="A50" s="154" t="s">
        <v>1709</v>
      </c>
      <c r="B50" s="154" t="str">
        <f>VLOOKUP(A50,'Team Info'!E:J,6,FALSE)</f>
        <v>U-8 HT Goal Diggers</v>
      </c>
      <c r="C50" s="154" t="str">
        <f>VLOOKUP(A50,'Team Info'!E:L,8,FALSE)</f>
        <v>Ben Serwe</v>
      </c>
      <c r="D50" s="154" t="str">
        <f>VLOOKUP(A50,'Team Info'!E:M,9,FALSE)</f>
        <v>414-640-9202</v>
      </c>
      <c r="E50" s="154" t="str">
        <f>VLOOKUP(A50,'Team Info'!E:N,10,FALSE)</f>
        <v>dbserwe@gmail.com</v>
      </c>
      <c r="F50" s="180" t="str">
        <f t="shared" si="0"/>
        <v>Sat</v>
      </c>
      <c r="G50" s="180">
        <v>157</v>
      </c>
      <c r="H50" s="184">
        <f>VLOOKUP(G50,'Master FINAL 2024 8-19-24'!A:G,7,FALSE)</f>
        <v>45542</v>
      </c>
      <c r="I50" s="153" t="str">
        <f>IF(ISBLANK((VLOOKUP(G50,'Master FINAL 2024 8-19-24'!A:H,8,FALSE)))=TRUE,"",VLOOKUP(G50,'Master FINAL 2024 8-19-24'!A:H,8,FALSE))</f>
        <v>HT #3A</v>
      </c>
      <c r="J50" s="183">
        <f>IF(ISBLANK((VLOOKUP(G50,'Master FINAL 2024 8-19-24'!A:I,9,FALSE)))=TRUE,"",VLOOKUP(G50,'Master FINAL 2024 8-19-24'!A:I,9,FALSE))</f>
        <v>0.375</v>
      </c>
      <c r="K50" s="169" t="str">
        <f>VLOOKUP(G50,'Master FINAL 2024 8-19-24'!A:L,12,FALSE)</f>
        <v>U-8 HT Goal Diggers</v>
      </c>
      <c r="L50" s="177" t="s">
        <v>849</v>
      </c>
      <c r="M50" s="177" t="str">
        <f>VLOOKUP(G50,'Master FINAL 2024 8-19-24'!A:O,15,FALSE)</f>
        <v>U-8 HT Baby Sharks</v>
      </c>
      <c r="N50" s="154" t="str">
        <f>VLOOKUP(K50,'Team Info'!J:L,3,FALSE)</f>
        <v>Ben Serwe</v>
      </c>
      <c r="O50" s="154" t="str">
        <f>VLOOKUP(K50,'Team Info'!J:M,4,FALSE)</f>
        <v>414-640-9202</v>
      </c>
      <c r="P50" s="154" t="str">
        <f>VLOOKUP(K50,'Team Info'!J:N,5,FALSE)</f>
        <v>dbserwe@gmail.com</v>
      </c>
      <c r="Q50" s="188" t="str">
        <f>VLOOKUP(M50,'Team Info'!J:L,3,FALSE)</f>
        <v>Jonathan Harris</v>
      </c>
      <c r="R50" s="188" t="str">
        <f>VLOOKUP(M50,'Team Info'!J:M,4,FALSE)</f>
        <v>414-239-2003</v>
      </c>
      <c r="S50" s="188" t="str">
        <f>VLOOKUP(M50,'Team Info'!J:N,5,FALSE)</f>
        <v>jonathaneharris7@gmail.com</v>
      </c>
      <c r="T50" t="str">
        <f t="shared" si="1"/>
        <v>45542U-8 HT Goal DiggersU-8 HT Baby Sharks</v>
      </c>
    </row>
    <row r="51" spans="1:20" x14ac:dyDescent="0.3">
      <c r="A51" s="154" t="str">
        <f t="shared" ref="A51:A57" si="10">A50</f>
        <v>HT1021</v>
      </c>
      <c r="B51" s="154" t="str">
        <f>VLOOKUP(A51,'Team Info'!E:J,6,FALSE)</f>
        <v>U-8 HT Goal Diggers</v>
      </c>
      <c r="C51" s="154" t="str">
        <f>VLOOKUP(A51,'Team Info'!E:L,8,FALSE)</f>
        <v>Ben Serwe</v>
      </c>
      <c r="D51" s="154" t="str">
        <f>VLOOKUP(A51,'Team Info'!E:M,9,FALSE)</f>
        <v>414-640-9202</v>
      </c>
      <c r="E51" s="154" t="str">
        <f>VLOOKUP(A51,'Team Info'!E:N,10,FALSE)</f>
        <v>dbserwe@gmail.com</v>
      </c>
      <c r="F51" s="180" t="str">
        <f t="shared" si="0"/>
        <v>Sat</v>
      </c>
      <c r="G51" s="180">
        <v>166</v>
      </c>
      <c r="H51" s="184">
        <f>VLOOKUP(G51,'Master FINAL 2024 8-19-24'!A:G,7,FALSE)</f>
        <v>45549</v>
      </c>
      <c r="I51" s="153" t="str">
        <f>IF(ISBLANK((VLOOKUP(G51,'Master FINAL 2024 8-19-24'!A:H,8,FALSE)))=TRUE,"",VLOOKUP(G51,'Master FINAL 2024 8-19-24'!A:H,8,FALSE))</f>
        <v>HT #3A</v>
      </c>
      <c r="J51" s="183">
        <f>IF(ISBLANK((VLOOKUP(G51,'Master FINAL 2024 8-19-24'!A:I,9,FALSE)))=TRUE,"",VLOOKUP(G51,'Master FINAL 2024 8-19-24'!A:I,9,FALSE))</f>
        <v>0.54166666666666663</v>
      </c>
      <c r="K51" s="169" t="str">
        <f>VLOOKUP(G51,'Master FINAL 2024 8-19-24'!A:L,12,FALSE)</f>
        <v>U-8 SL Cyclones</v>
      </c>
      <c r="L51" s="177" t="s">
        <v>849</v>
      </c>
      <c r="M51" s="177" t="str">
        <f>VLOOKUP(G51,'Master FINAL 2024 8-19-24'!A:O,15,FALSE)</f>
        <v>U-8 HT Goal Diggers</v>
      </c>
      <c r="N51" s="154" t="str">
        <f>VLOOKUP(K51,'Team Info'!J:L,3,FALSE)</f>
        <v>Cyle Schneider</v>
      </c>
      <c r="O51" s="154" t="str">
        <f>VLOOKUP(K51,'Team Info'!J:M,4,FALSE)</f>
        <v>920-428-2739</v>
      </c>
      <c r="P51" s="154" t="str">
        <f>VLOOKUP(K51,'Team Info'!J:N,5,FALSE)</f>
        <v>cyle.schneider@gmail.com</v>
      </c>
      <c r="Q51" s="188" t="str">
        <f>VLOOKUP(M51,'Team Info'!J:L,3,FALSE)</f>
        <v>Ben Serwe</v>
      </c>
      <c r="R51" s="188" t="str">
        <f>VLOOKUP(M51,'Team Info'!J:M,4,FALSE)</f>
        <v>414-640-9202</v>
      </c>
      <c r="S51" s="188" t="str">
        <f>VLOOKUP(M51,'Team Info'!J:N,5,FALSE)</f>
        <v>dbserwe@gmail.com</v>
      </c>
      <c r="T51" t="str">
        <f t="shared" si="1"/>
        <v>45549U-8 SL CyclonesU-8 HT Goal Diggers</v>
      </c>
    </row>
    <row r="52" spans="1:20" x14ac:dyDescent="0.3">
      <c r="A52" s="154" t="str">
        <f t="shared" si="10"/>
        <v>HT1021</v>
      </c>
      <c r="B52" s="154" t="str">
        <f>VLOOKUP(A52,'Team Info'!E:J,6,FALSE)</f>
        <v>U-8 HT Goal Diggers</v>
      </c>
      <c r="C52" s="154" t="str">
        <f>VLOOKUP(A52,'Team Info'!E:L,8,FALSE)</f>
        <v>Ben Serwe</v>
      </c>
      <c r="D52" s="154" t="str">
        <f>VLOOKUP(A52,'Team Info'!E:M,9,FALSE)</f>
        <v>414-640-9202</v>
      </c>
      <c r="E52" s="154" t="str">
        <f>VLOOKUP(A52,'Team Info'!E:N,10,FALSE)</f>
        <v>dbserwe@gmail.com</v>
      </c>
      <c r="F52" s="180" t="str">
        <f t="shared" si="0"/>
        <v>Sat</v>
      </c>
      <c r="G52" s="180">
        <v>168</v>
      </c>
      <c r="H52" s="184">
        <f>VLOOKUP(G52,'Master FINAL 2024 8-19-24'!A:G,7,FALSE)</f>
        <v>45556</v>
      </c>
      <c r="I52" s="153" t="str">
        <f>IF(ISBLANK((VLOOKUP(G52,'Master FINAL 2024 8-19-24'!A:H,8,FALSE)))=TRUE,"",VLOOKUP(G52,'Master FINAL 2024 8-19-24'!A:H,8,FALSE))</f>
        <v>Hickory Lane #1A</v>
      </c>
      <c r="J52" s="183">
        <f>IF(ISBLANK((VLOOKUP(G52,'Master FINAL 2024 8-19-24'!A:I,9,FALSE)))=TRUE,"",VLOOKUP(G52,'Master FINAL 2024 8-19-24'!A:I,9,FALSE))</f>
        <v>0.33333333333333331</v>
      </c>
      <c r="K52" s="169" t="str">
        <f>VLOOKUP(G52,'Master FINAL 2024 8-19-24'!A:L,12,FALSE)</f>
        <v>U-8 HT Goal Diggers</v>
      </c>
      <c r="L52" s="177" t="s">
        <v>849</v>
      </c>
      <c r="M52" s="177" t="str">
        <f>VLOOKUP(G52,'Master FINAL 2024 8-19-24'!A:O,15,FALSE)</f>
        <v>U-8 JK Spurs</v>
      </c>
      <c r="N52" s="154" t="str">
        <f>VLOOKUP(K52,'Team Info'!J:L,3,FALSE)</f>
        <v>Ben Serwe</v>
      </c>
      <c r="O52" s="154" t="str">
        <f>VLOOKUP(K52,'Team Info'!J:M,4,FALSE)</f>
        <v>414-640-9202</v>
      </c>
      <c r="P52" s="154" t="str">
        <f>VLOOKUP(K52,'Team Info'!J:N,5,FALSE)</f>
        <v>dbserwe@gmail.com</v>
      </c>
      <c r="Q52" s="188" t="str">
        <f>VLOOKUP(M52,'Team Info'!J:L,3,FALSE)</f>
        <v>Katie Puestow</v>
      </c>
      <c r="R52" s="188" t="str">
        <f>VLOOKUP(M52,'Team Info'!J:M,4,FALSE)</f>
        <v>262-689-9822</v>
      </c>
      <c r="S52" s="188" t="str">
        <f>VLOOKUP(M52,'Team Info'!J:N,5,FALSE)</f>
        <v>kpuestow10@outlook.com</v>
      </c>
      <c r="T52" t="str">
        <f t="shared" si="1"/>
        <v>45556U-8 HT Goal DiggersU-8 JK Spurs</v>
      </c>
    </row>
    <row r="53" spans="1:20" x14ac:dyDescent="0.3">
      <c r="A53" s="154" t="str">
        <f t="shared" si="10"/>
        <v>HT1021</v>
      </c>
      <c r="B53" s="154" t="str">
        <f>VLOOKUP(A53,'Team Info'!E:J,6,FALSE)</f>
        <v>U-8 HT Goal Diggers</v>
      </c>
      <c r="C53" s="154" t="str">
        <f>VLOOKUP(A53,'Team Info'!E:L,8,FALSE)</f>
        <v>Ben Serwe</v>
      </c>
      <c r="D53" s="154" t="str">
        <f>VLOOKUP(A53,'Team Info'!E:M,9,FALSE)</f>
        <v>414-640-9202</v>
      </c>
      <c r="E53" s="154" t="str">
        <f>VLOOKUP(A53,'Team Info'!E:N,10,FALSE)</f>
        <v>dbserwe@gmail.com</v>
      </c>
      <c r="F53" s="180" t="str">
        <f t="shared" si="0"/>
        <v>Sat</v>
      </c>
      <c r="G53" s="180">
        <v>173</v>
      </c>
      <c r="H53" s="184">
        <f>VLOOKUP(G53,'Master FINAL 2024 8-19-24'!A:G,7,FALSE)</f>
        <v>45563</v>
      </c>
      <c r="I53" s="153" t="str">
        <f>IF(ISBLANK((VLOOKUP(G53,'Master FINAL 2024 8-19-24'!A:H,8,FALSE)))=TRUE,"",VLOOKUP(G53,'Master FINAL 2024 8-19-24'!A:H,8,FALSE))</f>
        <v>HT #3B</v>
      </c>
      <c r="J53" s="183">
        <f>IF(ISBLANK((VLOOKUP(G53,'Master FINAL 2024 8-19-24'!A:I,9,FALSE)))=TRUE,"",VLOOKUP(G53,'Master FINAL 2024 8-19-24'!A:I,9,FALSE))</f>
        <v>0.375</v>
      </c>
      <c r="K53" s="169" t="str">
        <f>VLOOKUP(G53,'Master FINAL 2024 8-19-24'!A:L,12,FALSE)</f>
        <v>U-8 SL Wrexham</v>
      </c>
      <c r="L53" s="177" t="s">
        <v>849</v>
      </c>
      <c r="M53" s="177" t="str">
        <f>VLOOKUP(G53,'Master FINAL 2024 8-19-24'!A:O,15,FALSE)</f>
        <v>U-8 HT Goal Diggers</v>
      </c>
      <c r="N53" s="154" t="str">
        <f>VLOOKUP(K53,'Team Info'!J:L,3,FALSE)</f>
        <v>Scott Dauphinais</v>
      </c>
      <c r="O53" s="154" t="str">
        <f>VLOOKUP(K53,'Team Info'!J:M,4,FALSE)</f>
        <v>262-229-1073</v>
      </c>
      <c r="P53" s="154" t="str">
        <f>VLOOKUP(K53,'Team Info'!J:N,5,FALSE)</f>
        <v>scottdauph@yahoo.com</v>
      </c>
      <c r="Q53" s="188" t="str">
        <f>VLOOKUP(M53,'Team Info'!J:L,3,FALSE)</f>
        <v>Ben Serwe</v>
      </c>
      <c r="R53" s="188" t="str">
        <f>VLOOKUP(M53,'Team Info'!J:M,4,FALSE)</f>
        <v>414-640-9202</v>
      </c>
      <c r="S53" s="188" t="str">
        <f>VLOOKUP(M53,'Team Info'!J:N,5,FALSE)</f>
        <v>dbserwe@gmail.com</v>
      </c>
      <c r="T53" t="str">
        <f t="shared" si="1"/>
        <v>45563U-8 SL WrexhamU-8 HT Goal Diggers</v>
      </c>
    </row>
    <row r="54" spans="1:20" x14ac:dyDescent="0.3">
      <c r="A54" s="154" t="str">
        <f t="shared" si="10"/>
        <v>HT1021</v>
      </c>
      <c r="B54" s="154" t="str">
        <f>VLOOKUP(A54,'Team Info'!E:J,6,FALSE)</f>
        <v>U-8 HT Goal Diggers</v>
      </c>
      <c r="C54" s="154" t="str">
        <f>VLOOKUP(A54,'Team Info'!E:L,8,FALSE)</f>
        <v>Ben Serwe</v>
      </c>
      <c r="D54" s="154" t="str">
        <f>VLOOKUP(A54,'Team Info'!E:M,9,FALSE)</f>
        <v>414-640-9202</v>
      </c>
      <c r="E54" s="154" t="str">
        <f>VLOOKUP(A54,'Team Info'!E:N,10,FALSE)</f>
        <v>dbserwe@gmail.com</v>
      </c>
      <c r="F54" s="180" t="str">
        <f t="shared" si="0"/>
        <v>Sat</v>
      </c>
      <c r="G54" s="180">
        <v>180</v>
      </c>
      <c r="H54" s="184">
        <f>VLOOKUP(G54,'Master FINAL 2024 8-19-24'!A:G,7,FALSE)</f>
        <v>45570</v>
      </c>
      <c r="I54" s="153" t="str">
        <f>IF(ISBLANK((VLOOKUP(G54,'Master FINAL 2024 8-19-24'!A:H,8,FALSE)))=TRUE,"",VLOOKUP(G54,'Master FINAL 2024 8-19-24'!A:H,8,FALSE))</f>
        <v>RF 1</v>
      </c>
      <c r="J54" s="183">
        <f>IF(ISBLANK((VLOOKUP(G54,'Master FINAL 2024 8-19-24'!A:I,9,FALSE)))=TRUE,"",VLOOKUP(G54,'Master FINAL 2024 8-19-24'!A:I,9,FALSE))</f>
        <v>0.375</v>
      </c>
      <c r="K54" s="169" t="str">
        <f>VLOOKUP(G54,'Master FINAL 2024 8-19-24'!A:L,12,FALSE)</f>
        <v>U-8 HT Goal Diggers</v>
      </c>
      <c r="L54" s="177" t="s">
        <v>849</v>
      </c>
      <c r="M54" s="177" t="str">
        <f>VLOOKUP(G54,'Master FINAL 2024 8-19-24'!A:O,15,FALSE)</f>
        <v>U-8 RF Challengers</v>
      </c>
      <c r="N54" s="154" t="str">
        <f>VLOOKUP(K54,'Team Info'!J:L,3,FALSE)</f>
        <v>Ben Serwe</v>
      </c>
      <c r="O54" s="154" t="str">
        <f>VLOOKUP(K54,'Team Info'!J:M,4,FALSE)</f>
        <v>414-640-9202</v>
      </c>
      <c r="P54" s="154" t="str">
        <f>VLOOKUP(K54,'Team Info'!J:N,5,FALSE)</f>
        <v>dbserwe@gmail.com</v>
      </c>
      <c r="Q54" s="188" t="str">
        <f>VLOOKUP(M54,'Team Info'!J:L,3,FALSE)</f>
        <v>John Bourque</v>
      </c>
      <c r="R54" s="188" t="str">
        <f>VLOOKUP(M54,'Team Info'!J:M,4,FALSE)</f>
        <v>414-305-0871</v>
      </c>
      <c r="S54" s="188" t="str">
        <f>VLOOKUP(M54,'Team Info'!J:N,5,FALSE)</f>
        <v>j2bourque@gmail.com</v>
      </c>
      <c r="T54" t="str">
        <f t="shared" si="1"/>
        <v>45570U-8 HT Goal DiggersU-8 RF Challengers</v>
      </c>
    </row>
    <row r="55" spans="1:20" x14ac:dyDescent="0.3">
      <c r="A55" s="154" t="str">
        <f t="shared" si="10"/>
        <v>HT1021</v>
      </c>
      <c r="B55" s="154" t="str">
        <f>VLOOKUP(A55,'Team Info'!E:J,6,FALSE)</f>
        <v>U-8 HT Goal Diggers</v>
      </c>
      <c r="C55" s="154" t="str">
        <f>VLOOKUP(A55,'Team Info'!E:L,8,FALSE)</f>
        <v>Ben Serwe</v>
      </c>
      <c r="D55" s="154" t="str">
        <f>VLOOKUP(A55,'Team Info'!E:M,9,FALSE)</f>
        <v>414-640-9202</v>
      </c>
      <c r="E55" s="154" t="str">
        <f>VLOOKUP(A55,'Team Info'!E:N,10,FALSE)</f>
        <v>dbserwe@gmail.com</v>
      </c>
      <c r="F55" s="180" t="str">
        <f t="shared" si="0"/>
        <v>Sat</v>
      </c>
      <c r="G55" s="180">
        <v>186</v>
      </c>
      <c r="H55" s="184">
        <f>VLOOKUP(G55,'Master FINAL 2024 8-19-24'!A:G,7,FALSE)</f>
        <v>45577</v>
      </c>
      <c r="I55" s="153" t="str">
        <f>IF(ISBLANK((VLOOKUP(G55,'Master FINAL 2024 8-19-24'!A:H,8,FALSE)))=TRUE,"",VLOOKUP(G55,'Master FINAL 2024 8-19-24'!A:H,8,FALSE))</f>
        <v>HT #3A</v>
      </c>
      <c r="J55" s="183">
        <f>IF(ISBLANK((VLOOKUP(G55,'Master FINAL 2024 8-19-24'!A:I,9,FALSE)))=TRUE,"",VLOOKUP(G55,'Master FINAL 2024 8-19-24'!A:I,9,FALSE))</f>
        <v>0.41666666666666669</v>
      </c>
      <c r="K55" s="169" t="str">
        <f>VLOOKUP(G55,'Master FINAL 2024 8-19-24'!A:L,12,FALSE)</f>
        <v>U-8 JK Spurs</v>
      </c>
      <c r="L55" s="177" t="s">
        <v>849</v>
      </c>
      <c r="M55" s="177" t="str">
        <f>VLOOKUP(G55,'Master FINAL 2024 8-19-24'!A:O,15,FALSE)</f>
        <v>U-8 HT Goal Diggers</v>
      </c>
      <c r="N55" s="154" t="str">
        <f>VLOOKUP(K55,'Team Info'!J:L,3,FALSE)</f>
        <v>Katie Puestow</v>
      </c>
      <c r="O55" s="154" t="str">
        <f>VLOOKUP(K55,'Team Info'!J:M,4,FALSE)</f>
        <v>262-689-9822</v>
      </c>
      <c r="P55" s="154" t="str">
        <f>VLOOKUP(K55,'Team Info'!J:N,5,FALSE)</f>
        <v>kpuestow10@outlook.com</v>
      </c>
      <c r="Q55" s="188" t="str">
        <f>VLOOKUP(M55,'Team Info'!J:L,3,FALSE)</f>
        <v>Ben Serwe</v>
      </c>
      <c r="R55" s="188" t="str">
        <f>VLOOKUP(M55,'Team Info'!J:M,4,FALSE)</f>
        <v>414-640-9202</v>
      </c>
      <c r="S55" s="188" t="str">
        <f>VLOOKUP(M55,'Team Info'!J:N,5,FALSE)</f>
        <v>dbserwe@gmail.com</v>
      </c>
      <c r="T55" t="str">
        <f t="shared" si="1"/>
        <v>45577U-8 JK SpursU-8 HT Goal Diggers</v>
      </c>
    </row>
    <row r="56" spans="1:20" x14ac:dyDescent="0.3">
      <c r="A56" s="154" t="str">
        <f t="shared" si="10"/>
        <v>HT1021</v>
      </c>
      <c r="B56" s="154" t="str">
        <f>VLOOKUP(A56,'Team Info'!E:J,6,FALSE)</f>
        <v>U-8 HT Goal Diggers</v>
      </c>
      <c r="C56" s="154" t="str">
        <f>VLOOKUP(A56,'Team Info'!E:L,8,FALSE)</f>
        <v>Ben Serwe</v>
      </c>
      <c r="D56" s="154" t="str">
        <f>VLOOKUP(A56,'Team Info'!E:M,9,FALSE)</f>
        <v>414-640-9202</v>
      </c>
      <c r="E56" s="154" t="str">
        <f>VLOOKUP(A56,'Team Info'!E:N,10,FALSE)</f>
        <v>dbserwe@gmail.com</v>
      </c>
      <c r="F56" s="180" t="str">
        <f t="shared" si="0"/>
        <v>Sat</v>
      </c>
      <c r="G56" s="180">
        <v>191</v>
      </c>
      <c r="H56" s="184">
        <f>VLOOKUP(G56,'Master FINAL 2024 8-19-24'!A:G,7,FALSE)</f>
        <v>45584</v>
      </c>
      <c r="I56" s="153" t="str">
        <f>IF(ISBLANK((VLOOKUP(G56,'Master FINAL 2024 8-19-24'!A:H,8,FALSE)))=TRUE,"",VLOOKUP(G56,'Master FINAL 2024 8-19-24'!A:H,8,FALSE))</f>
        <v>HT #3A</v>
      </c>
      <c r="J56" s="183">
        <f>IF(ISBLANK((VLOOKUP(G56,'Master FINAL 2024 8-19-24'!A:I,9,FALSE)))=TRUE,"",VLOOKUP(G56,'Master FINAL 2024 8-19-24'!A:I,9,FALSE))</f>
        <v>0.54166666666666663</v>
      </c>
      <c r="K56" s="169" t="str">
        <f>VLOOKUP(G56,'Master FINAL 2024 8-19-24'!A:L,12,FALSE)</f>
        <v>U-8 SL Volcanoes</v>
      </c>
      <c r="L56" s="177" t="s">
        <v>849</v>
      </c>
      <c r="M56" s="177" t="str">
        <f>VLOOKUP(G56,'Master FINAL 2024 8-19-24'!A:O,15,FALSE)</f>
        <v>U-8 HT Goal Diggers</v>
      </c>
      <c r="N56" s="154" t="str">
        <f>VLOOKUP(K56,'Team Info'!J:L,3,FALSE)</f>
        <v>Peter Nichols</v>
      </c>
      <c r="O56" s="154" t="str">
        <f>VLOOKUP(K56,'Team Info'!J:M,4,FALSE)</f>
        <v>262-617-6831</v>
      </c>
      <c r="P56" s="154" t="str">
        <f>VLOOKUP(K56,'Team Info'!J:N,5,FALSE)</f>
        <v>pete@statzrestoration.com</v>
      </c>
      <c r="Q56" s="188" t="str">
        <f>VLOOKUP(M56,'Team Info'!J:L,3,FALSE)</f>
        <v>Ben Serwe</v>
      </c>
      <c r="R56" s="188" t="str">
        <f>VLOOKUP(M56,'Team Info'!J:M,4,FALSE)</f>
        <v>414-640-9202</v>
      </c>
      <c r="S56" s="188" t="str">
        <f>VLOOKUP(M56,'Team Info'!J:N,5,FALSE)</f>
        <v>dbserwe@gmail.com</v>
      </c>
      <c r="T56" t="str">
        <f t="shared" si="1"/>
        <v>45584U-8 SL VolcanoesU-8 HT Goal Diggers</v>
      </c>
    </row>
    <row r="57" spans="1:20" x14ac:dyDescent="0.3">
      <c r="A57" s="154" t="str">
        <f t="shared" si="10"/>
        <v>HT1021</v>
      </c>
      <c r="B57" s="154" t="str">
        <f>VLOOKUP(A57,'Team Info'!E:J,6,FALSE)</f>
        <v>U-8 HT Goal Diggers</v>
      </c>
      <c r="C57" s="154" t="str">
        <f>VLOOKUP(A57,'Team Info'!E:L,8,FALSE)</f>
        <v>Ben Serwe</v>
      </c>
      <c r="D57" s="154" t="str">
        <f>VLOOKUP(A57,'Team Info'!E:M,9,FALSE)</f>
        <v>414-640-9202</v>
      </c>
      <c r="E57" s="154" t="str">
        <f>VLOOKUP(A57,'Team Info'!E:N,10,FALSE)</f>
        <v>dbserwe@gmail.com</v>
      </c>
      <c r="F57" s="180" t="str">
        <f t="shared" si="0"/>
        <v>Sat</v>
      </c>
      <c r="G57" s="180">
        <v>193</v>
      </c>
      <c r="H57" s="184">
        <f>VLOOKUP(G57,'Master FINAL 2024 8-19-24'!A:G,7,FALSE)</f>
        <v>45591</v>
      </c>
      <c r="I57" s="153">
        <f>IF(ISBLANK((VLOOKUP(G57,'Master FINAL 2024 8-19-24'!A:H,8,FALSE)))=TRUE,"",VLOOKUP(G57,'Master FINAL 2024 8-19-24'!A:H,8,FALSE))</f>
        <v>4</v>
      </c>
      <c r="J57" s="183">
        <f>IF(ISBLANK((VLOOKUP(G57,'Master FINAL 2024 8-19-24'!A:I,9,FALSE)))=TRUE,"",VLOOKUP(G57,'Master FINAL 2024 8-19-24'!A:I,9,FALSE))</f>
        <v>0.375</v>
      </c>
      <c r="K57" s="169" t="str">
        <f>VLOOKUP(G57,'Master FINAL 2024 8-19-24'!A:L,12,FALSE)</f>
        <v>U-8 HT Goal Diggers</v>
      </c>
      <c r="L57" s="177" t="s">
        <v>849</v>
      </c>
      <c r="M57" s="177" t="str">
        <f>VLOOKUP(G57,'Master FINAL 2024 8-19-24'!A:O,15,FALSE)</f>
        <v>U-8 SL Wrexham</v>
      </c>
      <c r="N57" s="154" t="str">
        <f>VLOOKUP(K57,'Team Info'!J:L,3,FALSE)</f>
        <v>Ben Serwe</v>
      </c>
      <c r="O57" s="154" t="str">
        <f>VLOOKUP(K57,'Team Info'!J:M,4,FALSE)</f>
        <v>414-640-9202</v>
      </c>
      <c r="P57" s="154" t="str">
        <f>VLOOKUP(K57,'Team Info'!J:N,5,FALSE)</f>
        <v>dbserwe@gmail.com</v>
      </c>
      <c r="Q57" s="188" t="str">
        <f>VLOOKUP(M57,'Team Info'!J:L,3,FALSE)</f>
        <v>Scott Dauphinais</v>
      </c>
      <c r="R57" s="188" t="str">
        <f>VLOOKUP(M57,'Team Info'!J:M,4,FALSE)</f>
        <v>262-229-1073</v>
      </c>
      <c r="S57" s="188" t="str">
        <f>VLOOKUP(M57,'Team Info'!J:N,5,FALSE)</f>
        <v>scottdauph@yahoo.com</v>
      </c>
      <c r="T57" t="str">
        <f t="shared" si="1"/>
        <v>45591U-8 HT Goal DiggersU-8 SL Wrexham</v>
      </c>
    </row>
    <row r="58" spans="1:20" x14ac:dyDescent="0.3">
      <c r="A58" s="154" t="s">
        <v>1710</v>
      </c>
      <c r="B58" s="154" t="str">
        <f>VLOOKUP(A58,'Team Info'!E:J,6,FALSE)</f>
        <v>U-8 HT Goal Getters</v>
      </c>
      <c r="C58" s="154" t="str">
        <f>VLOOKUP(A58,'Team Info'!E:L,8,FALSE)</f>
        <v>Kari Wheaton</v>
      </c>
      <c r="D58" s="154" t="str">
        <f>VLOOKUP(A58,'Team Info'!E:M,9,FALSE)</f>
        <v>262-443-1647</v>
      </c>
      <c r="E58" s="154" t="str">
        <f>VLOOKUP(A58,'Team Info'!E:N,10,FALSE)</f>
        <v>kari.wheaton3@gmail.com</v>
      </c>
      <c r="F58" s="180" t="str">
        <f t="shared" si="0"/>
        <v>Sat</v>
      </c>
      <c r="G58" s="180">
        <v>197</v>
      </c>
      <c r="H58" s="184">
        <f>VLOOKUP(G58,'Master FINAL 2024 8-19-24'!A:G,7,FALSE)</f>
        <v>45542</v>
      </c>
      <c r="I58" s="153" t="str">
        <f>IF(ISBLANK((VLOOKUP(G58,'Master FINAL 2024 8-19-24'!A:H,8,FALSE)))=TRUE,"",VLOOKUP(G58,'Master FINAL 2024 8-19-24'!A:H,8,FALSE))</f>
        <v>HT #3A</v>
      </c>
      <c r="J58" s="183">
        <f>IF(ISBLANK((VLOOKUP(G58,'Master FINAL 2024 8-19-24'!A:I,9,FALSE)))=TRUE,"",VLOOKUP(G58,'Master FINAL 2024 8-19-24'!A:I,9,FALSE))</f>
        <v>0.4375</v>
      </c>
      <c r="K58" s="169" t="str">
        <f>VLOOKUP(G58,'Master FINAL 2024 8-19-24'!A:L,12,FALSE)</f>
        <v>U-8 JK The Reds</v>
      </c>
      <c r="L58" s="177" t="s">
        <v>849</v>
      </c>
      <c r="M58" s="177" t="str">
        <f>VLOOKUP(G58,'Master FINAL 2024 8-19-24'!A:O,15,FALSE)</f>
        <v>U-8 HT Goal Getters</v>
      </c>
      <c r="N58" s="154" t="str">
        <f>VLOOKUP(K58,'Team Info'!J:L,3,FALSE)</f>
        <v>Benjamin Ludy</v>
      </c>
      <c r="O58" s="154" t="str">
        <f>VLOOKUP(K58,'Team Info'!J:M,4,FALSE)</f>
        <v>414-374-6506</v>
      </c>
      <c r="P58" s="154" t="str">
        <f>VLOOKUP(K58,'Team Info'!J:N,5,FALSE)</f>
        <v>benludy@gmail.com</v>
      </c>
      <c r="Q58" s="188" t="str">
        <f>VLOOKUP(M58,'Team Info'!J:L,3,FALSE)</f>
        <v>Kari Wheaton</v>
      </c>
      <c r="R58" s="188" t="str">
        <f>VLOOKUP(M58,'Team Info'!J:M,4,FALSE)</f>
        <v>262-443-1647</v>
      </c>
      <c r="S58" s="188" t="str">
        <f>VLOOKUP(M58,'Team Info'!J:N,5,FALSE)</f>
        <v>kari.wheaton3@gmail.com</v>
      </c>
      <c r="T58" t="str">
        <f t="shared" si="1"/>
        <v>45542U-8 JK The RedsU-8 HT Goal Getters</v>
      </c>
    </row>
    <row r="59" spans="1:20" x14ac:dyDescent="0.3">
      <c r="A59" s="154" t="str">
        <f t="shared" ref="A59:A65" si="11">A58</f>
        <v>HT1022</v>
      </c>
      <c r="B59" s="154" t="str">
        <f>VLOOKUP(A59,'Team Info'!E:J,6,FALSE)</f>
        <v>U-8 HT Goal Getters</v>
      </c>
      <c r="C59" s="154" t="str">
        <f>VLOOKUP(A59,'Team Info'!E:L,8,FALSE)</f>
        <v>Kari Wheaton</v>
      </c>
      <c r="D59" s="154" t="str">
        <f>VLOOKUP(A59,'Team Info'!E:M,9,FALSE)</f>
        <v>262-443-1647</v>
      </c>
      <c r="E59" s="154" t="str">
        <f>VLOOKUP(A59,'Team Info'!E:N,10,FALSE)</f>
        <v>kari.wheaton3@gmail.com</v>
      </c>
      <c r="F59" s="180" t="str">
        <f t="shared" ref="F59:F117" si="12">IF(WEEKDAY(H59)=7,"Sat",IF(WEEKDAY(H59)=6,"Fri",IF(WEEKDAY(H59)=5,"Thu",IF(WEEKDAY(H59)=4,"Wed",IF(WEEKDAY(H59)=3,"Tue",IF(WEEKDAY(H59)=2,"Mon",IF(WEEKDAY(H59)=1,"Sun")))))))</f>
        <v>Sat</v>
      </c>
      <c r="G59" s="180">
        <v>201</v>
      </c>
      <c r="H59" s="184">
        <f>VLOOKUP(G59,'Master FINAL 2024 8-19-24'!A:G,7,FALSE)</f>
        <v>45549</v>
      </c>
      <c r="I59" s="153" t="str">
        <f>IF(ISBLANK((VLOOKUP(G59,'Master FINAL 2024 8-19-24'!A:H,8,FALSE)))=TRUE,"",VLOOKUP(G59,'Master FINAL 2024 8-19-24'!A:H,8,FALSE))</f>
        <v>HT #3B</v>
      </c>
      <c r="J59" s="183">
        <f>IF(ISBLANK((VLOOKUP(G59,'Master FINAL 2024 8-19-24'!A:I,9,FALSE)))=TRUE,"",VLOOKUP(G59,'Master FINAL 2024 8-19-24'!A:I,9,FALSE))</f>
        <v>0.45833333333333331</v>
      </c>
      <c r="K59" s="169" t="str">
        <f>VLOOKUP(G59,'Master FINAL 2024 8-19-24'!A:L,12,FALSE)</f>
        <v>U-8 JK The Sky Blues</v>
      </c>
      <c r="L59" s="177" t="s">
        <v>849</v>
      </c>
      <c r="M59" s="177" t="str">
        <f>VLOOKUP(G59,'Master FINAL 2024 8-19-24'!A:O,15,FALSE)</f>
        <v>U-8 HT Goal Getters</v>
      </c>
      <c r="N59" s="154" t="str">
        <f>VLOOKUP(K59,'Team Info'!J:L,3,FALSE)</f>
        <v>Josh Boeldt</v>
      </c>
      <c r="O59" s="154" t="str">
        <f>VLOOKUP(K59,'Team Info'!J:M,4,FALSE)</f>
        <v>262-707-7185</v>
      </c>
      <c r="P59" s="154" t="str">
        <f>VLOOKUP(K59,'Team Info'!J:N,5,FALSE)</f>
        <v>joshua.boeldt@gmail.com</v>
      </c>
      <c r="Q59" s="188" t="str">
        <f>VLOOKUP(M59,'Team Info'!J:L,3,FALSE)</f>
        <v>Kari Wheaton</v>
      </c>
      <c r="R59" s="188" t="str">
        <f>VLOOKUP(M59,'Team Info'!J:M,4,FALSE)</f>
        <v>262-443-1647</v>
      </c>
      <c r="S59" s="188" t="str">
        <f>VLOOKUP(M59,'Team Info'!J:N,5,FALSE)</f>
        <v>kari.wheaton3@gmail.com</v>
      </c>
      <c r="T59" t="str">
        <f t="shared" ref="T59:T117" si="13">H59&amp;K59&amp;M59</f>
        <v>45549U-8 JK The Sky BluesU-8 HT Goal Getters</v>
      </c>
    </row>
    <row r="60" spans="1:20" x14ac:dyDescent="0.3">
      <c r="A60" s="154" t="str">
        <f>A65</f>
        <v>HT1022</v>
      </c>
      <c r="B60" s="154" t="str">
        <f>VLOOKUP(A60,'Team Info'!E:J,6,FALSE)</f>
        <v>U-8 HT Goal Getters</v>
      </c>
      <c r="C60" s="154" t="str">
        <f>VLOOKUP(A60,'Team Info'!E:L,8,FALSE)</f>
        <v>Kari Wheaton</v>
      </c>
      <c r="D60" s="154" t="str">
        <f>VLOOKUP(A60,'Team Info'!E:M,9,FALSE)</f>
        <v>262-443-1647</v>
      </c>
      <c r="E60" s="154" t="str">
        <f>VLOOKUP(A60,'Team Info'!E:N,10,FALSE)</f>
        <v>kari.wheaton3@gmail.com</v>
      </c>
      <c r="F60" s="180" t="str">
        <f>IF(WEEKDAY(H60)=7,"Sat",IF(WEEKDAY(H60)=6,"Fri",IF(WEEKDAY(H60)=5,"Thu",IF(WEEKDAY(H60)=4,"Wed",IF(WEEKDAY(H60)=3,"Tue",IF(WEEKDAY(H60)=2,"Mon",IF(WEEKDAY(H60)=1,"Sun")))))))</f>
        <v>Tue</v>
      </c>
      <c r="G60" s="180">
        <v>209</v>
      </c>
      <c r="H60" s="184">
        <f>VLOOKUP(G60,'Master FINAL 2024 8-19-24'!A:G,7,FALSE)</f>
        <v>45566</v>
      </c>
      <c r="I60" s="153" t="str">
        <f>IF(ISBLANK((VLOOKUP(G60,'Master FINAL 2024 8-19-24'!A:H,8,FALSE)))=TRUE,"",VLOOKUP(G60,'Master FINAL 2024 8-19-24'!A:H,8,FALSE))</f>
        <v>HT #3A</v>
      </c>
      <c r="J60" s="183">
        <f>IF(ISBLANK((VLOOKUP(G60,'Master FINAL 2024 8-19-24'!A:I,9,FALSE)))=TRUE,"",VLOOKUP(G60,'Master FINAL 2024 8-19-24'!A:I,9,FALSE))</f>
        <v>0.73958333333333337</v>
      </c>
      <c r="K60" s="169" t="str">
        <f>VLOOKUP(G60,'Master FINAL 2024 8-19-24'!A:L,12,FALSE)</f>
        <v>U-8 KW Skyhawks</v>
      </c>
      <c r="L60" s="177" t="s">
        <v>849</v>
      </c>
      <c r="M60" s="177" t="str">
        <f>VLOOKUP(G60,'Master FINAL 2024 8-19-24'!A:O,15,FALSE)</f>
        <v>U-8 HT Goal Getters</v>
      </c>
      <c r="N60" s="154" t="str">
        <f>VLOOKUP(K60,'Team Info'!J:L,3,FALSE)</f>
        <v>Tristan Hayes</v>
      </c>
      <c r="O60" s="154" t="str">
        <f>VLOOKUP(K60,'Team Info'!J:M,4,FALSE)</f>
        <v>920-979-8009</v>
      </c>
      <c r="P60" s="154" t="str">
        <f>VLOOKUP(K60,'Team Info'!J:N,5,FALSE)</f>
        <v>tristan.hayes@gmail.com</v>
      </c>
      <c r="Q60" s="188" t="str">
        <f>VLOOKUP(M60,'Team Info'!J:L,3,FALSE)</f>
        <v>Kari Wheaton</v>
      </c>
      <c r="R60" s="188" t="str">
        <f>VLOOKUP(M60,'Team Info'!J:M,4,FALSE)</f>
        <v>262-443-1647</v>
      </c>
      <c r="S60" s="188" t="str">
        <f>VLOOKUP(M60,'Team Info'!J:N,5,FALSE)</f>
        <v>kari.wheaton3@gmail.com</v>
      </c>
      <c r="T60" t="str">
        <f>H60&amp;K60&amp;M60</f>
        <v>45566U-8 KW SkyhawksU-8 HT Goal Getters</v>
      </c>
    </row>
    <row r="61" spans="1:20" x14ac:dyDescent="0.3">
      <c r="A61" s="154" t="str">
        <f>A62</f>
        <v>HT1022</v>
      </c>
      <c r="B61" s="154" t="str">
        <f>VLOOKUP(A61,'Team Info'!E:J,6,FALSE)</f>
        <v>U-8 HT Goal Getters</v>
      </c>
      <c r="C61" s="154" t="str">
        <f>VLOOKUP(A61,'Team Info'!E:L,8,FALSE)</f>
        <v>Kari Wheaton</v>
      </c>
      <c r="D61" s="154" t="str">
        <f>VLOOKUP(A61,'Team Info'!E:M,9,FALSE)</f>
        <v>262-443-1647</v>
      </c>
      <c r="E61" s="154" t="str">
        <f>VLOOKUP(A61,'Team Info'!E:N,10,FALSE)</f>
        <v>kari.wheaton3@gmail.com</v>
      </c>
      <c r="F61" s="180" t="str">
        <f t="shared" si="12"/>
        <v>Sat</v>
      </c>
      <c r="G61" s="180">
        <v>213</v>
      </c>
      <c r="H61" s="184">
        <f>VLOOKUP(G61,'Master FINAL 2024 8-19-24'!A:G,7,FALSE)</f>
        <v>45570</v>
      </c>
      <c r="I61" s="153" t="str">
        <f>IF(ISBLANK((VLOOKUP(G61,'Master FINAL 2024 8-19-24'!A:H,8,FALSE)))=TRUE,"",VLOOKUP(G61,'Master FINAL 2024 8-19-24'!A:H,8,FALSE))</f>
        <v>KW 1</v>
      </c>
      <c r="J61" s="183">
        <f>IF(ISBLANK((VLOOKUP(G61,'Master FINAL 2024 8-19-24'!A:I,9,FALSE)))=TRUE,"",VLOOKUP(G61,'Master FINAL 2024 8-19-24'!A:I,9,FALSE))</f>
        <v>0.5</v>
      </c>
      <c r="K61" s="169" t="str">
        <f>VLOOKUP(G61,'Master FINAL 2024 8-19-24'!A:L,12,FALSE)</f>
        <v>U-8 HT Goal Getters</v>
      </c>
      <c r="L61" s="177" t="s">
        <v>849</v>
      </c>
      <c r="M61" s="177" t="str">
        <f>VLOOKUP(G61,'Master FINAL 2024 8-19-24'!A:O,15,FALSE)</f>
        <v>U-8 KW Thunderhawks</v>
      </c>
      <c r="N61" s="154" t="str">
        <f>VLOOKUP(K61,'Team Info'!J:L,3,FALSE)</f>
        <v>Kari Wheaton</v>
      </c>
      <c r="O61" s="154" t="str">
        <f>VLOOKUP(K61,'Team Info'!J:M,4,FALSE)</f>
        <v>262-443-1647</v>
      </c>
      <c r="P61" s="154" t="str">
        <f>VLOOKUP(K61,'Team Info'!J:N,5,FALSE)</f>
        <v>kari.wheaton3@gmail.com</v>
      </c>
      <c r="Q61" s="188" t="str">
        <f>VLOOKUP(M61,'Team Info'!J:L,3,FALSE)</f>
        <v>Angela Behnke</v>
      </c>
      <c r="R61" s="188" t="str">
        <f>VLOOKUP(M61,'Team Info'!J:M,4,FALSE)</f>
        <v>262-224-1288</v>
      </c>
      <c r="S61" s="188" t="str">
        <f>VLOOKUP(M61,'Team Info'!J:N,5,FALSE)</f>
        <v>angelabehnke@hotmail.com</v>
      </c>
      <c r="T61" t="str">
        <f t="shared" si="13"/>
        <v>45570U-8 HT Goal GettersU-8 KW Thunderhawks</v>
      </c>
    </row>
    <row r="62" spans="1:20" x14ac:dyDescent="0.3">
      <c r="A62" s="154" t="str">
        <f>A59</f>
        <v>HT1022</v>
      </c>
      <c r="B62" s="154" t="str">
        <f>VLOOKUP(A62,'Team Info'!E:J,6,FALSE)</f>
        <v>U-8 HT Goal Getters</v>
      </c>
      <c r="C62" s="154" t="str">
        <f>VLOOKUP(A62,'Team Info'!E:L,8,FALSE)</f>
        <v>Kari Wheaton</v>
      </c>
      <c r="D62" s="154" t="str">
        <f>VLOOKUP(A62,'Team Info'!E:M,9,FALSE)</f>
        <v>262-443-1647</v>
      </c>
      <c r="E62" s="154" t="str">
        <f>VLOOKUP(A62,'Team Info'!E:N,10,FALSE)</f>
        <v>kari.wheaton3@gmail.com</v>
      </c>
      <c r="F62" s="180" t="str">
        <f>IF(WEEKDAY(H62)=7,"Sat",IF(WEEKDAY(H62)=6,"Fri",IF(WEEKDAY(H62)=5,"Thu",IF(WEEKDAY(H62)=4,"Wed",IF(WEEKDAY(H62)=3,"Tue",IF(WEEKDAY(H62)=2,"Mon",IF(WEEKDAY(H62)=1,"Sun")))))))</f>
        <v>Tue</v>
      </c>
      <c r="G62" s="180">
        <v>205</v>
      </c>
      <c r="H62" s="184">
        <f>VLOOKUP(G62,'Master FINAL 2024 8-19-24'!A:G,7,FALSE)</f>
        <v>45573</v>
      </c>
      <c r="I62" s="153" t="str">
        <f>IF(ISBLANK((VLOOKUP(G62,'Master FINAL 2024 8-19-24'!A:H,8,FALSE)))=TRUE,"",VLOOKUP(G62,'Master FINAL 2024 8-19-24'!A:H,8,FALSE))</f>
        <v>HT #3A</v>
      </c>
      <c r="J62" s="183">
        <f>IF(ISBLANK((VLOOKUP(G62,'Master FINAL 2024 8-19-24'!A:I,9,FALSE)))=TRUE,"",VLOOKUP(G62,'Master FINAL 2024 8-19-24'!A:I,9,FALSE))</f>
        <v>0.73958333333333337</v>
      </c>
      <c r="K62" s="169" t="str">
        <f>VLOOKUP(G62,'Master FINAL 2024 8-19-24'!A:L,12,FALSE)</f>
        <v>U-8 HT Heroes</v>
      </c>
      <c r="L62" s="177" t="s">
        <v>849</v>
      </c>
      <c r="M62" s="177" t="str">
        <f>VLOOKUP(G62,'Master FINAL 2024 8-19-24'!A:O,15,FALSE)</f>
        <v>U-8 HT Goal Getters</v>
      </c>
      <c r="N62" s="154" t="str">
        <f>VLOOKUP(K62,'Team Info'!J:L,3,FALSE)</f>
        <v>Bill Hartzel</v>
      </c>
      <c r="O62" s="154" t="str">
        <f>VLOOKUP(K62,'Team Info'!J:M,4,FALSE)</f>
        <v>414-588-3058</v>
      </c>
      <c r="P62" s="154" t="str">
        <f>VLOOKUP(K62,'Team Info'!J:N,5,FALSE)</f>
        <v>bill@hartzelandsons.com</v>
      </c>
      <c r="Q62" s="188" t="str">
        <f>VLOOKUP(M62,'Team Info'!J:L,3,FALSE)</f>
        <v>Kari Wheaton</v>
      </c>
      <c r="R62" s="188" t="str">
        <f>VLOOKUP(M62,'Team Info'!J:M,4,FALSE)</f>
        <v>262-443-1647</v>
      </c>
      <c r="S62" s="188" t="str">
        <f>VLOOKUP(M62,'Team Info'!J:N,5,FALSE)</f>
        <v>kari.wheaton3@gmail.com</v>
      </c>
      <c r="T62" t="str">
        <f>H62&amp;K62&amp;M62</f>
        <v>45573U-8 HT HeroesU-8 HT Goal Getters</v>
      </c>
    </row>
    <row r="63" spans="1:20" x14ac:dyDescent="0.3">
      <c r="A63" s="154" t="str">
        <f>A61</f>
        <v>HT1022</v>
      </c>
      <c r="B63" s="154" t="str">
        <f>VLOOKUP(A63,'Team Info'!E:J,6,FALSE)</f>
        <v>U-8 HT Goal Getters</v>
      </c>
      <c r="C63" s="154" t="str">
        <f>VLOOKUP(A63,'Team Info'!E:L,8,FALSE)</f>
        <v>Kari Wheaton</v>
      </c>
      <c r="D63" s="154" t="str">
        <f>VLOOKUP(A63,'Team Info'!E:M,9,FALSE)</f>
        <v>262-443-1647</v>
      </c>
      <c r="E63" s="154" t="str">
        <f>VLOOKUP(A63,'Team Info'!E:N,10,FALSE)</f>
        <v>kari.wheaton3@gmail.com</v>
      </c>
      <c r="F63" s="180" t="str">
        <f t="shared" si="12"/>
        <v>Sat</v>
      </c>
      <c r="G63" s="180">
        <v>217</v>
      </c>
      <c r="H63" s="184">
        <f>VLOOKUP(G63,'Master FINAL 2024 8-19-24'!A:G,7,FALSE)</f>
        <v>45577</v>
      </c>
      <c r="I63" s="153" t="str">
        <f>IF(ISBLANK((VLOOKUP(G63,'Master FINAL 2024 8-19-24'!A:H,8,FALSE)))=TRUE,"",VLOOKUP(G63,'Master FINAL 2024 8-19-24'!A:H,8,FALSE))</f>
        <v>RF 2</v>
      </c>
      <c r="J63" s="183">
        <f>IF(ISBLANK((VLOOKUP(G63,'Master FINAL 2024 8-19-24'!A:I,9,FALSE)))=TRUE,"",VLOOKUP(G63,'Master FINAL 2024 8-19-24'!A:I,9,FALSE))</f>
        <v>0.375</v>
      </c>
      <c r="K63" s="169" t="str">
        <f>VLOOKUP(G63,'Master FINAL 2024 8-19-24'!A:L,12,FALSE)</f>
        <v>U-8 HT Goal Getters</v>
      </c>
      <c r="L63" s="177" t="s">
        <v>849</v>
      </c>
      <c r="M63" s="177" t="str">
        <f>VLOOKUP(G63,'Master FINAL 2024 8-19-24'!A:O,15,FALSE)</f>
        <v>U-8 RF Dynamite</v>
      </c>
      <c r="N63" s="154" t="str">
        <f>VLOOKUP(K63,'Team Info'!J:L,3,FALSE)</f>
        <v>Kari Wheaton</v>
      </c>
      <c r="O63" s="154" t="str">
        <f>VLOOKUP(K63,'Team Info'!J:M,4,FALSE)</f>
        <v>262-443-1647</v>
      </c>
      <c r="P63" s="154" t="str">
        <f>VLOOKUP(K63,'Team Info'!J:N,5,FALSE)</f>
        <v>kari.wheaton3@gmail.com</v>
      </c>
      <c r="Q63" s="188" t="str">
        <f>VLOOKUP(M63,'Team Info'!J:L,3,FALSE)</f>
        <v>Rachel Chapman</v>
      </c>
      <c r="R63" s="188" t="str">
        <f>VLOOKUP(M63,'Team Info'!J:M,4,FALSE)</f>
        <v>262-424-1613</v>
      </c>
      <c r="S63" s="188" t="str">
        <f>VLOOKUP(M63,'Team Info'!J:N,5,FALSE)</f>
        <v>rpatti425@yahoo.com</v>
      </c>
      <c r="T63" t="str">
        <f t="shared" si="13"/>
        <v>45577U-8 HT Goal GettersU-8 RF Dynamite</v>
      </c>
    </row>
    <row r="64" spans="1:20" x14ac:dyDescent="0.3">
      <c r="A64" s="154" t="str">
        <f t="shared" si="11"/>
        <v>HT1022</v>
      </c>
      <c r="B64" s="154" t="str">
        <f>VLOOKUP(A64,'Team Info'!E:J,6,FALSE)</f>
        <v>U-8 HT Goal Getters</v>
      </c>
      <c r="C64" s="154" t="str">
        <f>VLOOKUP(A64,'Team Info'!E:L,8,FALSE)</f>
        <v>Kari Wheaton</v>
      </c>
      <c r="D64" s="154" t="str">
        <f>VLOOKUP(A64,'Team Info'!E:M,9,FALSE)</f>
        <v>262-443-1647</v>
      </c>
      <c r="E64" s="154" t="str">
        <f>VLOOKUP(A64,'Team Info'!E:N,10,FALSE)</f>
        <v>kari.wheaton3@gmail.com</v>
      </c>
      <c r="F64" s="180" t="str">
        <f t="shared" si="12"/>
        <v>Sat</v>
      </c>
      <c r="G64" s="180">
        <v>221</v>
      </c>
      <c r="H64" s="184">
        <f>VLOOKUP(G64,'Master FINAL 2024 8-19-24'!A:G,7,FALSE)</f>
        <v>45584</v>
      </c>
      <c r="I64" s="153">
        <f>IF(ISBLANK((VLOOKUP(G64,'Master FINAL 2024 8-19-24'!A:H,8,FALSE)))=TRUE,"",VLOOKUP(G64,'Master FINAL 2024 8-19-24'!A:H,8,FALSE))</f>
        <v>4</v>
      </c>
      <c r="J64" s="183">
        <f>IF(ISBLANK((VLOOKUP(G64,'Master FINAL 2024 8-19-24'!A:I,9,FALSE)))=TRUE,"",VLOOKUP(G64,'Master FINAL 2024 8-19-24'!A:I,9,FALSE))</f>
        <v>0.5</v>
      </c>
      <c r="K64" s="169" t="str">
        <f>VLOOKUP(G64,'Master FINAL 2024 8-19-24'!A:L,12,FALSE)</f>
        <v>U-8 HT Goal Getters</v>
      </c>
      <c r="L64" s="177" t="s">
        <v>849</v>
      </c>
      <c r="M64" s="177" t="str">
        <f>VLOOKUP(G64,'Master FINAL 2024 8-19-24'!A:O,15,FALSE)</f>
        <v>U-8 SL Valencia (Bolts)</v>
      </c>
      <c r="N64" s="154" t="str">
        <f>VLOOKUP(K64,'Team Info'!J:L,3,FALSE)</f>
        <v>Kari Wheaton</v>
      </c>
      <c r="O64" s="154" t="str">
        <f>VLOOKUP(K64,'Team Info'!J:M,4,FALSE)</f>
        <v>262-443-1647</v>
      </c>
      <c r="P64" s="154" t="str">
        <f>VLOOKUP(K64,'Team Info'!J:N,5,FALSE)</f>
        <v>kari.wheaton3@gmail.com</v>
      </c>
      <c r="Q64" s="188" t="str">
        <f>VLOOKUP(M64,'Team Info'!J:L,3,FALSE)</f>
        <v>Eric Tabaska</v>
      </c>
      <c r="R64" s="188" t="str">
        <f>VLOOKUP(M64,'Team Info'!J:M,4,FALSE)</f>
        <v>414-416-5186</v>
      </c>
      <c r="S64" s="188" t="str">
        <f>VLOOKUP(M64,'Team Info'!J:N,5,FALSE)</f>
        <v>eman53132@gmail.com</v>
      </c>
      <c r="T64" t="str">
        <f t="shared" si="13"/>
        <v>45584U-8 HT Goal GettersU-8 SL Valencia (Bolts)</v>
      </c>
    </row>
    <row r="65" spans="1:20" x14ac:dyDescent="0.3">
      <c r="A65" s="154" t="str">
        <f t="shared" si="11"/>
        <v>HT1022</v>
      </c>
      <c r="B65" s="154" t="str">
        <f>VLOOKUP(A65,'Team Info'!E:J,6,FALSE)</f>
        <v>U-8 HT Goal Getters</v>
      </c>
      <c r="C65" s="154" t="str">
        <f>VLOOKUP(A65,'Team Info'!E:L,8,FALSE)</f>
        <v>Kari Wheaton</v>
      </c>
      <c r="D65" s="154" t="str">
        <f>VLOOKUP(A65,'Team Info'!E:M,9,FALSE)</f>
        <v>262-443-1647</v>
      </c>
      <c r="E65" s="154" t="str">
        <f>VLOOKUP(A65,'Team Info'!E:N,10,FALSE)</f>
        <v>kari.wheaton3@gmail.com</v>
      </c>
      <c r="F65" s="180" t="str">
        <f t="shared" si="12"/>
        <v>Sat</v>
      </c>
      <c r="G65" s="180">
        <v>225</v>
      </c>
      <c r="H65" s="184">
        <f>VLOOKUP(G65,'Master FINAL 2024 8-19-24'!A:G,7,FALSE)</f>
        <v>45591</v>
      </c>
      <c r="I65" s="153" t="str">
        <f>IF(ISBLANK((VLOOKUP(G65,'Master FINAL 2024 8-19-24'!A:H,8,FALSE)))=TRUE,"",VLOOKUP(G65,'Master FINAL 2024 8-19-24'!A:H,8,FALSE))</f>
        <v>KW 1</v>
      </c>
      <c r="J65" s="183">
        <f>IF(ISBLANK((VLOOKUP(G65,'Master FINAL 2024 8-19-24'!A:I,9,FALSE)))=TRUE,"",VLOOKUP(G65,'Master FINAL 2024 8-19-24'!A:I,9,FALSE))</f>
        <v>0.375</v>
      </c>
      <c r="K65" s="169" t="str">
        <f>VLOOKUP(G65,'Master FINAL 2024 8-19-24'!A:L,12,FALSE)</f>
        <v>U-8 HT Goal Getters</v>
      </c>
      <c r="L65" s="177" t="s">
        <v>849</v>
      </c>
      <c r="M65" s="177" t="str">
        <f>VLOOKUP(G65,'Master FINAL 2024 8-19-24'!A:O,15,FALSE)</f>
        <v>U-8 KW Skyhawks</v>
      </c>
      <c r="N65" s="154" t="str">
        <f>VLOOKUP(K65,'Team Info'!J:L,3,FALSE)</f>
        <v>Kari Wheaton</v>
      </c>
      <c r="O65" s="154" t="str">
        <f>VLOOKUP(K65,'Team Info'!J:M,4,FALSE)</f>
        <v>262-443-1647</v>
      </c>
      <c r="P65" s="154" t="str">
        <f>VLOOKUP(K65,'Team Info'!J:N,5,FALSE)</f>
        <v>kari.wheaton3@gmail.com</v>
      </c>
      <c r="Q65" s="188" t="str">
        <f>VLOOKUP(M65,'Team Info'!J:L,3,FALSE)</f>
        <v>Tristan Hayes</v>
      </c>
      <c r="R65" s="188" t="str">
        <f>VLOOKUP(M65,'Team Info'!J:M,4,FALSE)</f>
        <v>920-979-8009</v>
      </c>
      <c r="S65" s="188" t="str">
        <f>VLOOKUP(M65,'Team Info'!J:N,5,FALSE)</f>
        <v>tristan.hayes@gmail.com</v>
      </c>
      <c r="T65" t="str">
        <f t="shared" si="13"/>
        <v>45591U-8 HT Goal GettersU-8 KW Skyhawks</v>
      </c>
    </row>
    <row r="66" spans="1:20" x14ac:dyDescent="0.3">
      <c r="A66" s="154" t="s">
        <v>1711</v>
      </c>
      <c r="B66" s="154" t="str">
        <f>VLOOKUP(A66,'Team Info'!E:J,6,FALSE)</f>
        <v>U-8 HT Heroes</v>
      </c>
      <c r="C66" s="154" t="str">
        <f>VLOOKUP(A66,'Team Info'!E:L,8,FALSE)</f>
        <v>Bill Hartzel</v>
      </c>
      <c r="D66" s="154" t="str">
        <f>VLOOKUP(A66,'Team Info'!E:M,9,FALSE)</f>
        <v>414-588-3058</v>
      </c>
      <c r="E66" s="154" t="str">
        <f>VLOOKUP(A66,'Team Info'!E:N,10,FALSE)</f>
        <v>bill@hartzelandsons.com</v>
      </c>
      <c r="F66" s="180" t="str">
        <f t="shared" si="12"/>
        <v>Sat</v>
      </c>
      <c r="G66" s="180">
        <v>198</v>
      </c>
      <c r="H66" s="184">
        <f>VLOOKUP(G66,'Master FINAL 2024 8-19-24'!A:G,7,FALSE)</f>
        <v>45542</v>
      </c>
      <c r="I66" s="153" t="str">
        <f>IF(ISBLANK((VLOOKUP(G66,'Master FINAL 2024 8-19-24'!A:H,8,FALSE)))=TRUE,"",VLOOKUP(G66,'Master FINAL 2024 8-19-24'!A:H,8,FALSE))</f>
        <v>Hickory Lane #1A</v>
      </c>
      <c r="J66" s="183">
        <f>IF(ISBLANK((VLOOKUP(G66,'Master FINAL 2024 8-19-24'!A:I,9,FALSE)))=TRUE,"",VLOOKUP(G66,'Master FINAL 2024 8-19-24'!A:I,9,FALSE))</f>
        <v>0.41666666666666669</v>
      </c>
      <c r="K66" s="169" t="str">
        <f>VLOOKUP(G66,'Master FINAL 2024 8-19-24'!A:L,12,FALSE)</f>
        <v>U-8 HT Heroes</v>
      </c>
      <c r="L66" s="177" t="s">
        <v>849</v>
      </c>
      <c r="M66" s="177" t="str">
        <f>VLOOKUP(G66,'Master FINAL 2024 8-19-24'!A:O,15,FALSE)</f>
        <v>U-8 JK The Sky Blues</v>
      </c>
      <c r="N66" s="154" t="str">
        <f>VLOOKUP(K66,'Team Info'!J:L,3,FALSE)</f>
        <v>Bill Hartzel</v>
      </c>
      <c r="O66" s="154" t="str">
        <f>VLOOKUP(K66,'Team Info'!J:M,4,FALSE)</f>
        <v>414-588-3058</v>
      </c>
      <c r="P66" s="154" t="str">
        <f>VLOOKUP(K66,'Team Info'!J:N,5,FALSE)</f>
        <v>bill@hartzelandsons.com</v>
      </c>
      <c r="Q66" s="188" t="str">
        <f>VLOOKUP(M66,'Team Info'!J:L,3,FALSE)</f>
        <v>Josh Boeldt</v>
      </c>
      <c r="R66" s="188" t="str">
        <f>VLOOKUP(M66,'Team Info'!J:M,4,FALSE)</f>
        <v>262-707-7185</v>
      </c>
      <c r="S66" s="188" t="str">
        <f>VLOOKUP(M66,'Team Info'!J:N,5,FALSE)</f>
        <v>joshua.boeldt@gmail.com</v>
      </c>
      <c r="T66" t="str">
        <f t="shared" si="13"/>
        <v>45542U-8 HT HeroesU-8 JK The Sky Blues</v>
      </c>
    </row>
    <row r="67" spans="1:20" x14ac:dyDescent="0.3">
      <c r="A67" s="154" t="str">
        <f t="shared" ref="A67:A73" si="14">A66</f>
        <v>HT1023</v>
      </c>
      <c r="B67" s="154" t="str">
        <f>VLOOKUP(A67,'Team Info'!E:J,6,FALSE)</f>
        <v>U-8 HT Heroes</v>
      </c>
      <c r="C67" s="154" t="str">
        <f>VLOOKUP(A67,'Team Info'!E:L,8,FALSE)</f>
        <v>Bill Hartzel</v>
      </c>
      <c r="D67" s="154" t="str">
        <f>VLOOKUP(A67,'Team Info'!E:M,9,FALSE)</f>
        <v>414-588-3058</v>
      </c>
      <c r="E67" s="154" t="str">
        <f>VLOOKUP(A67,'Team Info'!E:N,10,FALSE)</f>
        <v>bill@hartzelandsons.com</v>
      </c>
      <c r="F67" s="180" t="str">
        <f t="shared" si="12"/>
        <v>Sat</v>
      </c>
      <c r="G67" s="180">
        <v>202</v>
      </c>
      <c r="H67" s="184">
        <f>VLOOKUP(G67,'Master FINAL 2024 8-19-24'!A:G,7,FALSE)</f>
        <v>45549</v>
      </c>
      <c r="I67" s="153" t="str">
        <f>IF(ISBLANK((VLOOKUP(G67,'Master FINAL 2024 8-19-24'!A:H,8,FALSE)))=TRUE,"",VLOOKUP(G67,'Master FINAL 2024 8-19-24'!A:H,8,FALSE))</f>
        <v>HT #3B</v>
      </c>
      <c r="J67" s="183">
        <f>IF(ISBLANK((VLOOKUP(G67,'Master FINAL 2024 8-19-24'!A:I,9,FALSE)))=TRUE,"",VLOOKUP(G67,'Master FINAL 2024 8-19-24'!A:I,9,FALSE))</f>
        <v>0.54166666666666663</v>
      </c>
      <c r="K67" s="169" t="str">
        <f>VLOOKUP(G67,'Master FINAL 2024 8-19-24'!A:L,12,FALSE)</f>
        <v>U-8 JK The Reds</v>
      </c>
      <c r="L67" s="177" t="s">
        <v>849</v>
      </c>
      <c r="M67" s="177" t="str">
        <f>VLOOKUP(G67,'Master FINAL 2024 8-19-24'!A:O,15,FALSE)</f>
        <v>U-8 HT Heroes</v>
      </c>
      <c r="N67" s="154" t="str">
        <f>VLOOKUP(K67,'Team Info'!J:L,3,FALSE)</f>
        <v>Benjamin Ludy</v>
      </c>
      <c r="O67" s="154" t="str">
        <f>VLOOKUP(K67,'Team Info'!J:M,4,FALSE)</f>
        <v>414-374-6506</v>
      </c>
      <c r="P67" s="154" t="str">
        <f>VLOOKUP(K67,'Team Info'!J:N,5,FALSE)</f>
        <v>benludy@gmail.com</v>
      </c>
      <c r="Q67" s="188" t="str">
        <f>VLOOKUP(M67,'Team Info'!J:L,3,FALSE)</f>
        <v>Bill Hartzel</v>
      </c>
      <c r="R67" s="188" t="str">
        <f>VLOOKUP(M67,'Team Info'!J:M,4,FALSE)</f>
        <v>414-588-3058</v>
      </c>
      <c r="S67" s="188" t="str">
        <f>VLOOKUP(M67,'Team Info'!J:N,5,FALSE)</f>
        <v>bill@hartzelandsons.com</v>
      </c>
      <c r="T67" t="str">
        <f t="shared" si="13"/>
        <v>45549U-8 JK The RedsU-8 HT Heroes</v>
      </c>
    </row>
    <row r="68" spans="1:20" x14ac:dyDescent="0.3">
      <c r="A68" s="154" t="str">
        <f t="shared" si="14"/>
        <v>HT1023</v>
      </c>
      <c r="B68" s="154" t="str">
        <f>VLOOKUP(A68,'Team Info'!E:J,6,FALSE)</f>
        <v>U-8 HT Heroes</v>
      </c>
      <c r="C68" s="154" t="str">
        <f>VLOOKUP(A68,'Team Info'!E:L,8,FALSE)</f>
        <v>Bill Hartzel</v>
      </c>
      <c r="D68" s="154" t="str">
        <f>VLOOKUP(A68,'Team Info'!E:M,9,FALSE)</f>
        <v>414-588-3058</v>
      </c>
      <c r="E68" s="154" t="str">
        <f>VLOOKUP(A68,'Team Info'!E:N,10,FALSE)</f>
        <v>bill@hartzelandsons.com</v>
      </c>
      <c r="F68" s="180" t="str">
        <f t="shared" si="12"/>
        <v>Sat</v>
      </c>
      <c r="G68" s="180">
        <v>210</v>
      </c>
      <c r="H68" s="184">
        <f>VLOOKUP(G68,'Master FINAL 2024 8-19-24'!A:G,7,FALSE)</f>
        <v>45563</v>
      </c>
      <c r="I68" s="153" t="str">
        <f>IF(ISBLANK((VLOOKUP(G68,'Master FINAL 2024 8-19-24'!A:H,8,FALSE)))=TRUE,"",VLOOKUP(G68,'Master FINAL 2024 8-19-24'!A:H,8,FALSE))</f>
        <v>HT #3B</v>
      </c>
      <c r="J68" s="183">
        <f>IF(ISBLANK((VLOOKUP(G68,'Master FINAL 2024 8-19-24'!A:I,9,FALSE)))=TRUE,"",VLOOKUP(G68,'Master FINAL 2024 8-19-24'!A:I,9,FALSE))</f>
        <v>0.41666666666666669</v>
      </c>
      <c r="K68" s="169" t="str">
        <f>VLOOKUP(G68,'Master FINAL 2024 8-19-24'!A:L,12,FALSE)</f>
        <v>U-8 KW Thunderhawks</v>
      </c>
      <c r="L68" s="177" t="s">
        <v>849</v>
      </c>
      <c r="M68" s="177" t="str">
        <f>VLOOKUP(G68,'Master FINAL 2024 8-19-24'!A:O,15,FALSE)</f>
        <v>U-8 HT Heroes</v>
      </c>
      <c r="N68" s="154" t="str">
        <f>VLOOKUP(K68,'Team Info'!J:L,3,FALSE)</f>
        <v>Angela Behnke</v>
      </c>
      <c r="O68" s="154" t="str">
        <f>VLOOKUP(K68,'Team Info'!J:M,4,FALSE)</f>
        <v>262-224-1288</v>
      </c>
      <c r="P68" s="154" t="str">
        <f>VLOOKUP(K68,'Team Info'!J:N,5,FALSE)</f>
        <v>angelabehnke@hotmail.com</v>
      </c>
      <c r="Q68" s="188" t="str">
        <f>VLOOKUP(M68,'Team Info'!J:L,3,FALSE)</f>
        <v>Bill Hartzel</v>
      </c>
      <c r="R68" s="188" t="str">
        <f>VLOOKUP(M68,'Team Info'!J:M,4,FALSE)</f>
        <v>414-588-3058</v>
      </c>
      <c r="S68" s="188" t="str">
        <f>VLOOKUP(M68,'Team Info'!J:N,5,FALSE)</f>
        <v>bill@hartzelandsons.com</v>
      </c>
      <c r="T68" t="str">
        <f t="shared" si="13"/>
        <v>45563U-8 KW ThunderhawksU-8 HT Heroes</v>
      </c>
    </row>
    <row r="69" spans="1:20" x14ac:dyDescent="0.3">
      <c r="A69" s="154" t="str">
        <f>A70</f>
        <v>HT1023</v>
      </c>
      <c r="B69" s="154" t="str">
        <f>VLOOKUP(A69,'Team Info'!E:J,6,FALSE)</f>
        <v>U-8 HT Heroes</v>
      </c>
      <c r="C69" s="154" t="str">
        <f>VLOOKUP(A69,'Team Info'!E:L,8,FALSE)</f>
        <v>Bill Hartzel</v>
      </c>
      <c r="D69" s="154" t="str">
        <f>VLOOKUP(A69,'Team Info'!E:M,9,FALSE)</f>
        <v>414-588-3058</v>
      </c>
      <c r="E69" s="154" t="str">
        <f>VLOOKUP(A69,'Team Info'!E:N,10,FALSE)</f>
        <v>bill@hartzelandsons.com</v>
      </c>
      <c r="F69" s="180" t="str">
        <f t="shared" si="12"/>
        <v>Sat</v>
      </c>
      <c r="G69" s="180">
        <v>214</v>
      </c>
      <c r="H69" s="184">
        <f>VLOOKUP(G69,'Master FINAL 2024 8-19-24'!A:G,7,FALSE)</f>
        <v>45570</v>
      </c>
      <c r="I69" s="153" t="str">
        <f>IF(ISBLANK((VLOOKUP(G69,'Master FINAL 2024 8-19-24'!A:H,8,FALSE)))=TRUE,"",VLOOKUP(G69,'Master FINAL 2024 8-19-24'!A:H,8,FALSE))</f>
        <v>KW 1</v>
      </c>
      <c r="J69" s="183">
        <f>IF(ISBLANK((VLOOKUP(G69,'Master FINAL 2024 8-19-24'!A:I,9,FALSE)))=TRUE,"",VLOOKUP(G69,'Master FINAL 2024 8-19-24'!A:I,9,FALSE))</f>
        <v>0.41666666666666669</v>
      </c>
      <c r="K69" s="169" t="str">
        <f>VLOOKUP(G69,'Master FINAL 2024 8-19-24'!A:L,12,FALSE)</f>
        <v>U-8 HT Heroes</v>
      </c>
      <c r="L69" s="177" t="s">
        <v>849</v>
      </c>
      <c r="M69" s="177" t="str">
        <f>VLOOKUP(G69,'Master FINAL 2024 8-19-24'!A:O,15,FALSE)</f>
        <v>U-8 KW Skyhawks</v>
      </c>
      <c r="N69" s="154" t="str">
        <f>VLOOKUP(K69,'Team Info'!J:L,3,FALSE)</f>
        <v>Bill Hartzel</v>
      </c>
      <c r="O69" s="154" t="str">
        <f>VLOOKUP(K69,'Team Info'!J:M,4,FALSE)</f>
        <v>414-588-3058</v>
      </c>
      <c r="P69" s="154" t="str">
        <f>VLOOKUP(K69,'Team Info'!J:N,5,FALSE)</f>
        <v>bill@hartzelandsons.com</v>
      </c>
      <c r="Q69" s="188" t="str">
        <f>VLOOKUP(M69,'Team Info'!J:L,3,FALSE)</f>
        <v>Tristan Hayes</v>
      </c>
      <c r="R69" s="188" t="str">
        <f>VLOOKUP(M69,'Team Info'!J:M,4,FALSE)</f>
        <v>920-979-8009</v>
      </c>
      <c r="S69" s="188" t="str">
        <f>VLOOKUP(M69,'Team Info'!J:N,5,FALSE)</f>
        <v>tristan.hayes@gmail.com</v>
      </c>
      <c r="T69" t="str">
        <f t="shared" si="13"/>
        <v>45570U-8 HT HeroesU-8 KW Skyhawks</v>
      </c>
    </row>
    <row r="70" spans="1:20" x14ac:dyDescent="0.3">
      <c r="A70" s="154" t="str">
        <f>A68</f>
        <v>HT1023</v>
      </c>
      <c r="B70" s="154" t="str">
        <f>VLOOKUP(A70,'Team Info'!E:J,6,FALSE)</f>
        <v>U-8 HT Heroes</v>
      </c>
      <c r="C70" s="154" t="str">
        <f>VLOOKUP(A70,'Team Info'!E:L,8,FALSE)</f>
        <v>Bill Hartzel</v>
      </c>
      <c r="D70" s="154" t="str">
        <f>VLOOKUP(A70,'Team Info'!E:M,9,FALSE)</f>
        <v>414-588-3058</v>
      </c>
      <c r="E70" s="154" t="str">
        <f>VLOOKUP(A70,'Team Info'!E:N,10,FALSE)</f>
        <v>bill@hartzelandsons.com</v>
      </c>
      <c r="F70" s="180" t="str">
        <f>IF(WEEKDAY(H70)=7,"Sat",IF(WEEKDAY(H70)=6,"Fri",IF(WEEKDAY(H70)=5,"Thu",IF(WEEKDAY(H70)=4,"Wed",IF(WEEKDAY(H70)=3,"Tue",IF(WEEKDAY(H70)=2,"Mon",IF(WEEKDAY(H70)=1,"Sun")))))))</f>
        <v>Tue</v>
      </c>
      <c r="G70" s="180">
        <v>205</v>
      </c>
      <c r="H70" s="184">
        <f>VLOOKUP(G70,'Master FINAL 2024 8-19-24'!A:G,7,FALSE)</f>
        <v>45573</v>
      </c>
      <c r="I70" s="153" t="str">
        <f>IF(ISBLANK((VLOOKUP(G70,'Master FINAL 2024 8-19-24'!A:H,8,FALSE)))=TRUE,"",VLOOKUP(G70,'Master FINAL 2024 8-19-24'!A:H,8,FALSE))</f>
        <v>HT #3A</v>
      </c>
      <c r="J70" s="183">
        <f>IF(ISBLANK((VLOOKUP(G70,'Master FINAL 2024 8-19-24'!A:I,9,FALSE)))=TRUE,"",VLOOKUP(G70,'Master FINAL 2024 8-19-24'!A:I,9,FALSE))</f>
        <v>0.73958333333333337</v>
      </c>
      <c r="K70" s="169" t="str">
        <f>VLOOKUP(G70,'Master FINAL 2024 8-19-24'!A:L,12,FALSE)</f>
        <v>U-8 HT Heroes</v>
      </c>
      <c r="L70" s="177" t="s">
        <v>849</v>
      </c>
      <c r="M70" s="177" t="str">
        <f>VLOOKUP(G70,'Master FINAL 2024 8-19-24'!A:O,15,FALSE)</f>
        <v>U-8 HT Goal Getters</v>
      </c>
      <c r="N70" s="154" t="str">
        <f>VLOOKUP(K70,'Team Info'!J:L,3,FALSE)</f>
        <v>Bill Hartzel</v>
      </c>
      <c r="O70" s="154" t="str">
        <f>VLOOKUP(K70,'Team Info'!J:M,4,FALSE)</f>
        <v>414-588-3058</v>
      </c>
      <c r="P70" s="154" t="str">
        <f>VLOOKUP(K70,'Team Info'!J:N,5,FALSE)</f>
        <v>bill@hartzelandsons.com</v>
      </c>
      <c r="Q70" s="188" t="str">
        <f>VLOOKUP(M70,'Team Info'!J:L,3,FALSE)</f>
        <v>Kari Wheaton</v>
      </c>
      <c r="R70" s="188" t="str">
        <f>VLOOKUP(M70,'Team Info'!J:M,4,FALSE)</f>
        <v>262-443-1647</v>
      </c>
      <c r="S70" s="188" t="str">
        <f>VLOOKUP(M70,'Team Info'!J:N,5,FALSE)</f>
        <v>kari.wheaton3@gmail.com</v>
      </c>
      <c r="T70" t="str">
        <f>H70&amp;K70&amp;M70</f>
        <v>45573U-8 HT HeroesU-8 HT Goal Getters</v>
      </c>
    </row>
    <row r="71" spans="1:20" x14ac:dyDescent="0.3">
      <c r="A71" s="154" t="str">
        <f>A69</f>
        <v>HT1023</v>
      </c>
      <c r="B71" s="154" t="str">
        <f>VLOOKUP(A71,'Team Info'!E:J,6,FALSE)</f>
        <v>U-8 HT Heroes</v>
      </c>
      <c r="C71" s="154" t="str">
        <f>VLOOKUP(A71,'Team Info'!E:L,8,FALSE)</f>
        <v>Bill Hartzel</v>
      </c>
      <c r="D71" s="154" t="str">
        <f>VLOOKUP(A71,'Team Info'!E:M,9,FALSE)</f>
        <v>414-588-3058</v>
      </c>
      <c r="E71" s="154" t="str">
        <f>VLOOKUP(A71,'Team Info'!E:N,10,FALSE)</f>
        <v>bill@hartzelandsons.com</v>
      </c>
      <c r="F71" s="180" t="str">
        <f t="shared" si="12"/>
        <v>Sat</v>
      </c>
      <c r="G71" s="180">
        <v>218</v>
      </c>
      <c r="H71" s="184">
        <f>VLOOKUP(G71,'Master FINAL 2024 8-19-24'!A:G,7,FALSE)</f>
        <v>45577</v>
      </c>
      <c r="I71" s="153" t="str">
        <f>IF(ISBLANK((VLOOKUP(G71,'Master FINAL 2024 8-19-24'!A:H,8,FALSE)))=TRUE,"",VLOOKUP(G71,'Master FINAL 2024 8-19-24'!A:H,8,FALSE))</f>
        <v>HT #3A</v>
      </c>
      <c r="J71" s="183">
        <f>IF(ISBLANK((VLOOKUP(G71,'Master FINAL 2024 8-19-24'!A:I,9,FALSE)))=TRUE,"",VLOOKUP(G71,'Master FINAL 2024 8-19-24'!A:I,9,FALSE))</f>
        <v>0.45833333333333331</v>
      </c>
      <c r="K71" s="169" t="str">
        <f>VLOOKUP(G71,'Master FINAL 2024 8-19-24'!A:L,12,FALSE)</f>
        <v>U-8 SL Valencia (Bolts)</v>
      </c>
      <c r="L71" s="177" t="s">
        <v>849</v>
      </c>
      <c r="M71" s="177" t="str">
        <f>VLOOKUP(G71,'Master FINAL 2024 8-19-24'!A:O,15,FALSE)</f>
        <v>U-8 HT Heroes</v>
      </c>
      <c r="N71" s="154" t="str">
        <f>VLOOKUP(K71,'Team Info'!J:L,3,FALSE)</f>
        <v>Eric Tabaska</v>
      </c>
      <c r="O71" s="154" t="str">
        <f>VLOOKUP(K71,'Team Info'!J:M,4,FALSE)</f>
        <v>414-416-5186</v>
      </c>
      <c r="P71" s="154" t="str">
        <f>VLOOKUP(K71,'Team Info'!J:N,5,FALSE)</f>
        <v>eman53132@gmail.com</v>
      </c>
      <c r="Q71" s="188" t="str">
        <f>VLOOKUP(M71,'Team Info'!J:L,3,FALSE)</f>
        <v>Bill Hartzel</v>
      </c>
      <c r="R71" s="188" t="str">
        <f>VLOOKUP(M71,'Team Info'!J:M,4,FALSE)</f>
        <v>414-588-3058</v>
      </c>
      <c r="S71" s="188" t="str">
        <f>VLOOKUP(M71,'Team Info'!J:N,5,FALSE)</f>
        <v>bill@hartzelandsons.com</v>
      </c>
      <c r="T71" t="str">
        <f t="shared" si="13"/>
        <v>45577U-8 SL Valencia (Bolts)U-8 HT Heroes</v>
      </c>
    </row>
    <row r="72" spans="1:20" x14ac:dyDescent="0.3">
      <c r="A72" s="154" t="str">
        <f t="shared" si="14"/>
        <v>HT1023</v>
      </c>
      <c r="B72" s="154" t="str">
        <f>VLOOKUP(A72,'Team Info'!E:J,6,FALSE)</f>
        <v>U-8 HT Heroes</v>
      </c>
      <c r="C72" s="154" t="str">
        <f>VLOOKUP(A72,'Team Info'!E:L,8,FALSE)</f>
        <v>Bill Hartzel</v>
      </c>
      <c r="D72" s="154" t="str">
        <f>VLOOKUP(A72,'Team Info'!E:M,9,FALSE)</f>
        <v>414-588-3058</v>
      </c>
      <c r="E72" s="154" t="str">
        <f>VLOOKUP(A72,'Team Info'!E:N,10,FALSE)</f>
        <v>bill@hartzelandsons.com</v>
      </c>
      <c r="F72" s="180" t="str">
        <f t="shared" si="12"/>
        <v>Sat</v>
      </c>
      <c r="G72" s="180">
        <v>222</v>
      </c>
      <c r="H72" s="184">
        <f>VLOOKUP(G72,'Master FINAL 2024 8-19-24'!A:G,7,FALSE)</f>
        <v>45584</v>
      </c>
      <c r="I72" s="153" t="str">
        <f>IF(ISBLANK((VLOOKUP(G72,'Master FINAL 2024 8-19-24'!A:H,8,FALSE)))=TRUE,"",VLOOKUP(G72,'Master FINAL 2024 8-19-24'!A:H,8,FALSE))</f>
        <v>HT #3A</v>
      </c>
      <c r="J72" s="183">
        <f>IF(ISBLANK((VLOOKUP(G72,'Master FINAL 2024 8-19-24'!A:I,9,FALSE)))=TRUE,"",VLOOKUP(G72,'Master FINAL 2024 8-19-24'!A:I,9,FALSE))</f>
        <v>0.45833333333333331</v>
      </c>
      <c r="K72" s="169" t="str">
        <f>VLOOKUP(G72,'Master FINAL 2024 8-19-24'!A:L,12,FALSE)</f>
        <v>U-8 RF Dynamite</v>
      </c>
      <c r="L72" s="177" t="s">
        <v>849</v>
      </c>
      <c r="M72" s="177" t="str">
        <f>VLOOKUP(G72,'Master FINAL 2024 8-19-24'!A:O,15,FALSE)</f>
        <v>U-8 HT Heroes</v>
      </c>
      <c r="N72" s="154" t="str">
        <f>VLOOKUP(K72,'Team Info'!J:L,3,FALSE)</f>
        <v>Rachel Chapman</v>
      </c>
      <c r="O72" s="154" t="str">
        <f>VLOOKUP(K72,'Team Info'!J:M,4,FALSE)</f>
        <v>262-424-1613</v>
      </c>
      <c r="P72" s="154" t="str">
        <f>VLOOKUP(K72,'Team Info'!J:N,5,FALSE)</f>
        <v>rpatti425@yahoo.com</v>
      </c>
      <c r="Q72" s="188" t="str">
        <f>VLOOKUP(M72,'Team Info'!J:L,3,FALSE)</f>
        <v>Bill Hartzel</v>
      </c>
      <c r="R72" s="188" t="str">
        <f>VLOOKUP(M72,'Team Info'!J:M,4,FALSE)</f>
        <v>414-588-3058</v>
      </c>
      <c r="S72" s="188" t="str">
        <f>VLOOKUP(M72,'Team Info'!J:N,5,FALSE)</f>
        <v>bill@hartzelandsons.com</v>
      </c>
      <c r="T72" t="str">
        <f t="shared" si="13"/>
        <v>45584U-8 RF DynamiteU-8 HT Heroes</v>
      </c>
    </row>
    <row r="73" spans="1:20" x14ac:dyDescent="0.3">
      <c r="A73" s="154" t="str">
        <f t="shared" si="14"/>
        <v>HT1023</v>
      </c>
      <c r="B73" s="154" t="str">
        <f>VLOOKUP(A73,'Team Info'!E:J,6,FALSE)</f>
        <v>U-8 HT Heroes</v>
      </c>
      <c r="C73" s="154" t="str">
        <f>VLOOKUP(A73,'Team Info'!E:L,8,FALSE)</f>
        <v>Bill Hartzel</v>
      </c>
      <c r="D73" s="154" t="str">
        <f>VLOOKUP(A73,'Team Info'!E:M,9,FALSE)</f>
        <v>414-588-3058</v>
      </c>
      <c r="E73" s="154" t="str">
        <f>VLOOKUP(A73,'Team Info'!E:N,10,FALSE)</f>
        <v>bill@hartzelandsons.com</v>
      </c>
      <c r="F73" s="180" t="str">
        <f t="shared" si="12"/>
        <v>Sat</v>
      </c>
      <c r="G73" s="180">
        <v>226</v>
      </c>
      <c r="H73" s="184">
        <f>VLOOKUP(G73,'Master FINAL 2024 8-19-24'!A:G,7,FALSE)</f>
        <v>45591</v>
      </c>
      <c r="I73" s="153" t="str">
        <f>IF(ISBLANK((VLOOKUP(G73,'Master FINAL 2024 8-19-24'!A:H,8,FALSE)))=TRUE,"",VLOOKUP(G73,'Master FINAL 2024 8-19-24'!A:H,8,FALSE))</f>
        <v>KW 1</v>
      </c>
      <c r="J73" s="183">
        <f>IF(ISBLANK((VLOOKUP(G73,'Master FINAL 2024 8-19-24'!A:I,9,FALSE)))=TRUE,"",VLOOKUP(G73,'Master FINAL 2024 8-19-24'!A:I,9,FALSE))</f>
        <v>0.41666666666666669</v>
      </c>
      <c r="K73" s="169" t="str">
        <f>VLOOKUP(G73,'Master FINAL 2024 8-19-24'!A:L,12,FALSE)</f>
        <v>U-8 HT Heroes</v>
      </c>
      <c r="L73" s="177" t="s">
        <v>849</v>
      </c>
      <c r="M73" s="177" t="str">
        <f>VLOOKUP(G73,'Master FINAL 2024 8-19-24'!A:O,15,FALSE)</f>
        <v>U-8 KW Thunderhawks</v>
      </c>
      <c r="N73" s="154" t="str">
        <f>VLOOKUP(K73,'Team Info'!J:L,3,FALSE)</f>
        <v>Bill Hartzel</v>
      </c>
      <c r="O73" s="154" t="str">
        <f>VLOOKUP(K73,'Team Info'!J:M,4,FALSE)</f>
        <v>414-588-3058</v>
      </c>
      <c r="P73" s="154" t="str">
        <f>VLOOKUP(K73,'Team Info'!J:N,5,FALSE)</f>
        <v>bill@hartzelandsons.com</v>
      </c>
      <c r="Q73" s="188" t="str">
        <f>VLOOKUP(M73,'Team Info'!J:L,3,FALSE)</f>
        <v>Angela Behnke</v>
      </c>
      <c r="R73" s="188" t="str">
        <f>VLOOKUP(M73,'Team Info'!J:M,4,FALSE)</f>
        <v>262-224-1288</v>
      </c>
      <c r="S73" s="188" t="str">
        <f>VLOOKUP(M73,'Team Info'!J:N,5,FALSE)</f>
        <v>angelabehnke@hotmail.com</v>
      </c>
      <c r="T73" t="str">
        <f t="shared" si="13"/>
        <v>45591U-8 HT HeroesU-8 KW Thunderhawks</v>
      </c>
    </row>
    <row r="74" spans="1:20" x14ac:dyDescent="0.3">
      <c r="A74" s="154" t="s">
        <v>1712</v>
      </c>
      <c r="B74" s="154" t="str">
        <f>VLOOKUP(A74,'Team Info'!E:J,6,FALSE)</f>
        <v>U-8 HT Lions</v>
      </c>
      <c r="C74" s="154" t="str">
        <f>VLOOKUP(A74,'Team Info'!E:L,8,FALSE)</f>
        <v>Bernardo Lezama</v>
      </c>
      <c r="D74" s="154" t="str">
        <f>VLOOKUP(A74,'Team Info'!E:M,9,FALSE)</f>
        <v>262-365-3089</v>
      </c>
      <c r="E74" s="154" t="str">
        <f>VLOOKUP(A74,'Team Info'!E:N,10,FALSE)</f>
        <v>ber10lezama@gmail.com</v>
      </c>
      <c r="F74" s="180" t="str">
        <f t="shared" si="12"/>
        <v>Sat</v>
      </c>
      <c r="G74" s="180">
        <v>233</v>
      </c>
      <c r="H74" s="184">
        <f>VLOOKUP(G74,'Master FINAL 2024 8-19-24'!A:G,7,FALSE)</f>
        <v>45549</v>
      </c>
      <c r="I74" s="153" t="str">
        <f>IF(ISBLANK((VLOOKUP(G74,'Master FINAL 2024 8-19-24'!A:H,8,FALSE)))=TRUE,"",VLOOKUP(G74,'Master FINAL 2024 8-19-24'!A:H,8,FALSE))</f>
        <v>HT #3B</v>
      </c>
      <c r="J74" s="183">
        <f>IF(ISBLANK((VLOOKUP(G74,'Master FINAL 2024 8-19-24'!A:I,9,FALSE)))=TRUE,"",VLOOKUP(G74,'Master FINAL 2024 8-19-24'!A:I,9,FALSE))</f>
        <v>0.41666666666666669</v>
      </c>
      <c r="K74" s="169" t="str">
        <f>VLOOKUP(G74,'Master FINAL 2024 8-19-24'!A:L,12,FALSE)</f>
        <v>U-8 KW Vortex</v>
      </c>
      <c r="L74" s="177" t="s">
        <v>849</v>
      </c>
      <c r="M74" s="177" t="str">
        <f>VLOOKUP(G74,'Master FINAL 2024 8-19-24'!A:O,15,FALSE)</f>
        <v>U-8 HT Lions</v>
      </c>
      <c r="N74" s="154" t="str">
        <f>VLOOKUP(K74,'Team Info'!J:L,3,FALSE)</f>
        <v>Lindsay Mirsberger</v>
      </c>
      <c r="O74" s="154" t="str">
        <f>VLOOKUP(K74,'Team Info'!J:M,4,FALSE)</f>
        <v>414-530-3489</v>
      </c>
      <c r="P74" s="154" t="str">
        <f>VLOOKUP(K74,'Team Info'!J:N,5,FALSE)</f>
        <v>lindsay.mirsberger@outlook.com</v>
      </c>
      <c r="Q74" s="188" t="str">
        <f>VLOOKUP(M74,'Team Info'!J:L,3,FALSE)</f>
        <v>Bernardo Lezama</v>
      </c>
      <c r="R74" s="188" t="str">
        <f>VLOOKUP(M74,'Team Info'!J:M,4,FALSE)</f>
        <v>262-365-3089</v>
      </c>
      <c r="S74" s="188" t="str">
        <f>VLOOKUP(M74,'Team Info'!J:N,5,FALSE)</f>
        <v>ber10lezama@gmail.com</v>
      </c>
      <c r="T74" t="str">
        <f t="shared" si="13"/>
        <v>45549U-8 KW VortexU-8 HT Lions</v>
      </c>
    </row>
    <row r="75" spans="1:20" x14ac:dyDescent="0.3">
      <c r="A75" s="154" t="str">
        <f t="shared" ref="A75:A81" si="15">A74</f>
        <v>HT1024</v>
      </c>
      <c r="B75" s="154" t="str">
        <f>VLOOKUP(A75,'Team Info'!E:J,6,FALSE)</f>
        <v>U-8 HT Lions</v>
      </c>
      <c r="C75" s="154" t="str">
        <f>VLOOKUP(A75,'Team Info'!E:L,8,FALSE)</f>
        <v>Bernardo Lezama</v>
      </c>
      <c r="D75" s="154" t="str">
        <f>VLOOKUP(A75,'Team Info'!E:M,9,FALSE)</f>
        <v>262-365-3089</v>
      </c>
      <c r="E75" s="154" t="str">
        <f>VLOOKUP(A75,'Team Info'!E:N,10,FALSE)</f>
        <v>ber10lezama@gmail.com</v>
      </c>
      <c r="F75" s="180" t="str">
        <f t="shared" si="12"/>
        <v>Wed</v>
      </c>
      <c r="G75" s="180">
        <v>234</v>
      </c>
      <c r="H75" s="184">
        <f>VLOOKUP(G75,'Master FINAL 2024 8-19-24'!A:G,7,FALSE)</f>
        <v>45553</v>
      </c>
      <c r="I75" s="153" t="str">
        <f>IF(ISBLANK((VLOOKUP(G75,'Master FINAL 2024 8-19-24'!A:H,8,FALSE)))=TRUE,"",VLOOKUP(G75,'Master FINAL 2024 8-19-24'!A:H,8,FALSE))</f>
        <v>Field #3</v>
      </c>
      <c r="J75" s="183">
        <f>IF(ISBLANK((VLOOKUP(G75,'Master FINAL 2024 8-19-24'!A:I,9,FALSE)))=TRUE,"",VLOOKUP(G75,'Master FINAL 2024 8-19-24'!A:I,9,FALSE))</f>
        <v>0.75</v>
      </c>
      <c r="K75" s="169" t="str">
        <f>VLOOKUP(G75,'Master FINAL 2024 8-19-24'!A:L,12,FALSE)</f>
        <v>U-8 HT Lions</v>
      </c>
      <c r="L75" s="177" t="s">
        <v>849</v>
      </c>
      <c r="M75" s="177" t="str">
        <f>VLOOKUP(G75,'Master FINAL 2024 8-19-24'!A:O,15,FALSE)</f>
        <v>U-8 HU Lightning</v>
      </c>
      <c r="N75" s="154" t="str">
        <f>VLOOKUP(K75,'Team Info'!J:L,3,FALSE)</f>
        <v>Bernardo Lezama</v>
      </c>
      <c r="O75" s="154" t="str">
        <f>VLOOKUP(K75,'Team Info'!J:M,4,FALSE)</f>
        <v>262-365-3089</v>
      </c>
      <c r="P75" s="154" t="str">
        <f>VLOOKUP(K75,'Team Info'!J:N,5,FALSE)</f>
        <v>ber10lezama@gmail.com</v>
      </c>
      <c r="Q75" s="188" t="str">
        <f>VLOOKUP(M75,'Team Info'!J:L,3,FALSE)</f>
        <v>Tanya Wyse</v>
      </c>
      <c r="R75" s="188" t="str">
        <f>VLOOKUP(M75,'Team Info'!J:M,4,FALSE)</f>
        <v>920-285-0509</v>
      </c>
      <c r="S75" s="188" t="str">
        <f>VLOOKUP(M75,'Team Info'!J:N,5,FALSE)</f>
        <v>urban24educator@hotmail.com</v>
      </c>
      <c r="T75" t="str">
        <f t="shared" si="13"/>
        <v>45553U-8 HT LionsU-8 HU Lightning</v>
      </c>
    </row>
    <row r="76" spans="1:20" x14ac:dyDescent="0.3">
      <c r="A76" s="154" t="str">
        <f t="shared" si="15"/>
        <v>HT1024</v>
      </c>
      <c r="B76" s="154" t="str">
        <f>VLOOKUP(A76,'Team Info'!E:J,6,FALSE)</f>
        <v>U-8 HT Lions</v>
      </c>
      <c r="C76" s="154" t="str">
        <f>VLOOKUP(A76,'Team Info'!E:L,8,FALSE)</f>
        <v>Bernardo Lezama</v>
      </c>
      <c r="D76" s="154" t="str">
        <f>VLOOKUP(A76,'Team Info'!E:M,9,FALSE)</f>
        <v>262-365-3089</v>
      </c>
      <c r="E76" s="154" t="str">
        <f>VLOOKUP(A76,'Team Info'!E:N,10,FALSE)</f>
        <v>ber10lezama@gmail.com</v>
      </c>
      <c r="F76" s="180" t="str">
        <f t="shared" si="12"/>
        <v>Sat</v>
      </c>
      <c r="G76" s="180">
        <v>237</v>
      </c>
      <c r="H76" s="184">
        <f>VLOOKUP(G76,'Master FINAL 2024 8-19-24'!A:G,7,FALSE)</f>
        <v>45556</v>
      </c>
      <c r="I76" s="153" t="str">
        <f>IF(ISBLANK((VLOOKUP(G76,'Master FINAL 2024 8-19-24'!A:H,8,FALSE)))=TRUE,"",VLOOKUP(G76,'Master FINAL 2024 8-19-24'!A:H,8,FALSE))</f>
        <v>HT #3A</v>
      </c>
      <c r="J76" s="183">
        <f>IF(ISBLANK((VLOOKUP(G76,'Master FINAL 2024 8-19-24'!A:I,9,FALSE)))=TRUE,"",VLOOKUP(G76,'Master FINAL 2024 8-19-24'!A:I,9,FALSE))</f>
        <v>0.375</v>
      </c>
      <c r="K76" s="169" t="str">
        <f>VLOOKUP(G76,'Master FINAL 2024 8-19-24'!A:L,12,FALSE)</f>
        <v>U-8 HU Lightning</v>
      </c>
      <c r="L76" s="177" t="s">
        <v>849</v>
      </c>
      <c r="M76" s="177" t="str">
        <f>VLOOKUP(G76,'Master FINAL 2024 8-19-24'!A:O,15,FALSE)</f>
        <v>U-8 HT Lions</v>
      </c>
      <c r="N76" s="154" t="str">
        <f>VLOOKUP(K76,'Team Info'!J:L,3,FALSE)</f>
        <v>Tanya Wyse</v>
      </c>
      <c r="O76" s="154" t="str">
        <f>VLOOKUP(K76,'Team Info'!J:M,4,FALSE)</f>
        <v>920-285-0509</v>
      </c>
      <c r="P76" s="154" t="str">
        <f>VLOOKUP(K76,'Team Info'!J:N,5,FALSE)</f>
        <v>urban24educator@hotmail.com</v>
      </c>
      <c r="Q76" s="188" t="str">
        <f>VLOOKUP(M76,'Team Info'!J:L,3,FALSE)</f>
        <v>Bernardo Lezama</v>
      </c>
      <c r="R76" s="188" t="str">
        <f>VLOOKUP(M76,'Team Info'!J:M,4,FALSE)</f>
        <v>262-365-3089</v>
      </c>
      <c r="S76" s="188" t="str">
        <f>VLOOKUP(M76,'Team Info'!J:N,5,FALSE)</f>
        <v>ber10lezama@gmail.com</v>
      </c>
      <c r="T76" t="str">
        <f t="shared" si="13"/>
        <v>45556U-8 HU LightningU-8 HT Lions</v>
      </c>
    </row>
    <row r="77" spans="1:20" x14ac:dyDescent="0.3">
      <c r="A77" s="154" t="str">
        <f t="shared" si="15"/>
        <v>HT1024</v>
      </c>
      <c r="B77" s="154" t="str">
        <f>VLOOKUP(A77,'Team Info'!E:J,6,FALSE)</f>
        <v>U-8 HT Lions</v>
      </c>
      <c r="C77" s="154" t="str">
        <f>VLOOKUP(A77,'Team Info'!E:L,8,FALSE)</f>
        <v>Bernardo Lezama</v>
      </c>
      <c r="D77" s="154" t="str">
        <f>VLOOKUP(A77,'Team Info'!E:M,9,FALSE)</f>
        <v>262-365-3089</v>
      </c>
      <c r="E77" s="154" t="str">
        <f>VLOOKUP(A77,'Team Info'!E:N,10,FALSE)</f>
        <v>ber10lezama@gmail.com</v>
      </c>
      <c r="F77" s="180" t="str">
        <f t="shared" si="12"/>
        <v>Sat</v>
      </c>
      <c r="G77" s="180">
        <v>241</v>
      </c>
      <c r="H77" s="184">
        <f>VLOOKUP(G77,'Master FINAL 2024 8-19-24'!A:G,7,FALSE)</f>
        <v>45563</v>
      </c>
      <c r="I77" s="153" t="str">
        <f>IF(ISBLANK((VLOOKUP(G77,'Master FINAL 2024 8-19-24'!A:H,8,FALSE)))=TRUE,"",VLOOKUP(G77,'Master FINAL 2024 8-19-24'!A:H,8,FALSE))</f>
        <v>HT #3B</v>
      </c>
      <c r="J77" s="183">
        <f>IF(ISBLANK((VLOOKUP(G77,'Master FINAL 2024 8-19-24'!A:I,9,FALSE)))=TRUE,"",VLOOKUP(G77,'Master FINAL 2024 8-19-24'!A:I,9,FALSE))</f>
        <v>0.45833333333333331</v>
      </c>
      <c r="K77" s="169" t="str">
        <f>VLOOKUP(G77,'Master FINAL 2024 8-19-24'!A:L,12,FALSE)</f>
        <v>U-8 RF Rich City</v>
      </c>
      <c r="L77" s="177" t="s">
        <v>849</v>
      </c>
      <c r="M77" s="177" t="str">
        <f>VLOOKUP(G77,'Master FINAL 2024 8-19-24'!A:O,15,FALSE)</f>
        <v>U-8 HT Lions</v>
      </c>
      <c r="N77" s="154" t="str">
        <f>VLOOKUP(K77,'Team Info'!J:L,3,FALSE)</f>
        <v>Brad Peterson</v>
      </c>
      <c r="O77" s="154" t="str">
        <f>VLOOKUP(K77,'Team Info'!J:M,4,FALSE)</f>
        <v>920-217-6792</v>
      </c>
      <c r="P77" s="154" t="str">
        <f>VLOOKUP(K77,'Team Info'!J:N,5,FALSE)</f>
        <v>bradpeterson27@gmail.com</v>
      </c>
      <c r="Q77" s="188" t="str">
        <f>VLOOKUP(M77,'Team Info'!J:L,3,FALSE)</f>
        <v>Bernardo Lezama</v>
      </c>
      <c r="R77" s="188" t="str">
        <f>VLOOKUP(M77,'Team Info'!J:M,4,FALSE)</f>
        <v>262-365-3089</v>
      </c>
      <c r="S77" s="188" t="str">
        <f>VLOOKUP(M77,'Team Info'!J:N,5,FALSE)</f>
        <v>ber10lezama@gmail.com</v>
      </c>
      <c r="T77" t="str">
        <f t="shared" si="13"/>
        <v>45563U-8 RF Rich CityU-8 HT Lions</v>
      </c>
    </row>
    <row r="78" spans="1:20" x14ac:dyDescent="0.3">
      <c r="A78" s="154" t="str">
        <f t="shared" si="15"/>
        <v>HT1024</v>
      </c>
      <c r="B78" s="154" t="str">
        <f>VLOOKUP(A78,'Team Info'!E:J,6,FALSE)</f>
        <v>U-8 HT Lions</v>
      </c>
      <c r="C78" s="154" t="str">
        <f>VLOOKUP(A78,'Team Info'!E:L,8,FALSE)</f>
        <v>Bernardo Lezama</v>
      </c>
      <c r="D78" s="154" t="str">
        <f>VLOOKUP(A78,'Team Info'!E:M,9,FALSE)</f>
        <v>262-365-3089</v>
      </c>
      <c r="E78" s="154" t="str">
        <f>VLOOKUP(A78,'Team Info'!E:N,10,FALSE)</f>
        <v>ber10lezama@gmail.com</v>
      </c>
      <c r="F78" s="180" t="str">
        <f t="shared" si="12"/>
        <v>Sat</v>
      </c>
      <c r="G78" s="180">
        <v>245</v>
      </c>
      <c r="H78" s="184">
        <f>VLOOKUP(G78,'Master FINAL 2024 8-19-24'!A:G,7,FALSE)</f>
        <v>45570</v>
      </c>
      <c r="I78" s="153" t="str">
        <f>IF(ISBLANK((VLOOKUP(G78,'Master FINAL 2024 8-19-24'!A:H,8,FALSE)))=TRUE,"",VLOOKUP(G78,'Master FINAL 2024 8-19-24'!A:H,8,FALSE))</f>
        <v>RF 3</v>
      </c>
      <c r="J78" s="183">
        <f>IF(ISBLANK((VLOOKUP(G78,'Master FINAL 2024 8-19-24'!A:I,9,FALSE)))=TRUE,"",VLOOKUP(G78,'Master FINAL 2024 8-19-24'!A:I,9,FALSE))</f>
        <v>0.4375</v>
      </c>
      <c r="K78" s="169" t="str">
        <f>VLOOKUP(G78,'Master FINAL 2024 8-19-24'!A:L,12,FALSE)</f>
        <v>U-8 HT Lions</v>
      </c>
      <c r="L78" s="177" t="s">
        <v>849</v>
      </c>
      <c r="M78" s="177" t="str">
        <f>VLOOKUP(G78,'Master FINAL 2024 8-19-24'!A:O,15,FALSE)</f>
        <v>U-8 RF Hornets</v>
      </c>
      <c r="N78" s="154" t="str">
        <f>VLOOKUP(K78,'Team Info'!J:L,3,FALSE)</f>
        <v>Bernardo Lezama</v>
      </c>
      <c r="O78" s="154" t="str">
        <f>VLOOKUP(K78,'Team Info'!J:M,4,FALSE)</f>
        <v>262-365-3089</v>
      </c>
      <c r="P78" s="154" t="str">
        <f>VLOOKUP(K78,'Team Info'!J:N,5,FALSE)</f>
        <v>ber10lezama@gmail.com</v>
      </c>
      <c r="Q78" s="188" t="str">
        <f>VLOOKUP(M78,'Team Info'!J:L,3,FALSE)</f>
        <v>Andrew Bindl</v>
      </c>
      <c r="R78" s="188" t="str">
        <f>VLOOKUP(M78,'Team Info'!J:M,4,FALSE)</f>
        <v>303-505-8409</v>
      </c>
      <c r="S78" s="188" t="str">
        <f>VLOOKUP(M78,'Team Info'!J:N,5,FALSE)</f>
        <v>coloradobindls@gmail.com</v>
      </c>
      <c r="T78" t="str">
        <f t="shared" si="13"/>
        <v>45570U-8 HT LionsU-8 RF Hornets</v>
      </c>
    </row>
    <row r="79" spans="1:20" x14ac:dyDescent="0.3">
      <c r="A79" s="154" t="str">
        <f t="shared" si="15"/>
        <v>HT1024</v>
      </c>
      <c r="B79" s="154" t="str">
        <f>VLOOKUP(A79,'Team Info'!E:J,6,FALSE)</f>
        <v>U-8 HT Lions</v>
      </c>
      <c r="C79" s="154" t="str">
        <f>VLOOKUP(A79,'Team Info'!E:L,8,FALSE)</f>
        <v>Bernardo Lezama</v>
      </c>
      <c r="D79" s="154" t="str">
        <f>VLOOKUP(A79,'Team Info'!E:M,9,FALSE)</f>
        <v>262-365-3089</v>
      </c>
      <c r="E79" s="154" t="str">
        <f>VLOOKUP(A79,'Team Info'!E:N,10,FALSE)</f>
        <v>ber10lezama@gmail.com</v>
      </c>
      <c r="F79" s="180" t="str">
        <f t="shared" si="12"/>
        <v>Sat</v>
      </c>
      <c r="G79" s="180">
        <v>249</v>
      </c>
      <c r="H79" s="184">
        <f>VLOOKUP(G79,'Master FINAL 2024 8-19-24'!A:G,7,FALSE)</f>
        <v>45577</v>
      </c>
      <c r="I79" s="153">
        <f>IF(ISBLANK((VLOOKUP(G79,'Master FINAL 2024 8-19-24'!A:H,8,FALSE)))=TRUE,"",VLOOKUP(G79,'Master FINAL 2024 8-19-24'!A:H,8,FALSE))</f>
        <v>4</v>
      </c>
      <c r="J79" s="183">
        <f>IF(ISBLANK((VLOOKUP(G79,'Master FINAL 2024 8-19-24'!A:I,9,FALSE)))=TRUE,"",VLOOKUP(G79,'Master FINAL 2024 8-19-24'!A:I,9,FALSE))</f>
        <v>0.5</v>
      </c>
      <c r="K79" s="169" t="str">
        <f>VLOOKUP(G79,'Master FINAL 2024 8-19-24'!A:L,12,FALSE)</f>
        <v>U-8 HT Lions</v>
      </c>
      <c r="L79" s="177" t="s">
        <v>849</v>
      </c>
      <c r="M79" s="177" t="str">
        <f>VLOOKUP(G79,'Master FINAL 2024 8-19-24'!A:O,15,FALSE)</f>
        <v>U-8 SL Blizzards</v>
      </c>
      <c r="N79" s="154" t="str">
        <f>VLOOKUP(K79,'Team Info'!J:L,3,FALSE)</f>
        <v>Bernardo Lezama</v>
      </c>
      <c r="O79" s="154" t="str">
        <f>VLOOKUP(K79,'Team Info'!J:M,4,FALSE)</f>
        <v>262-365-3089</v>
      </c>
      <c r="P79" s="154" t="str">
        <f>VLOOKUP(K79,'Team Info'!J:N,5,FALSE)</f>
        <v>ber10lezama@gmail.com</v>
      </c>
      <c r="Q79" s="188" t="str">
        <f>VLOOKUP(M79,'Team Info'!J:L,3,FALSE)</f>
        <v>Andrew Gradisher</v>
      </c>
      <c r="R79" s="188" t="str">
        <f>VLOOKUP(M79,'Team Info'!J:M,4,FALSE)</f>
        <v>262-388-1879</v>
      </c>
      <c r="S79" s="188" t="str">
        <f>VLOOKUP(M79,'Team Info'!J:N,5,FALSE)</f>
        <v>fishsfd@gmail.com</v>
      </c>
      <c r="T79" t="str">
        <f t="shared" si="13"/>
        <v>45577U-8 HT LionsU-8 SL Blizzards</v>
      </c>
    </row>
    <row r="80" spans="1:20" x14ac:dyDescent="0.3">
      <c r="A80" s="154" t="str">
        <f t="shared" si="15"/>
        <v>HT1024</v>
      </c>
      <c r="B80" s="154" t="str">
        <f>VLOOKUP(A80,'Team Info'!E:J,6,FALSE)</f>
        <v>U-8 HT Lions</v>
      </c>
      <c r="C80" s="154" t="str">
        <f>VLOOKUP(A80,'Team Info'!E:L,8,FALSE)</f>
        <v>Bernardo Lezama</v>
      </c>
      <c r="D80" s="154" t="str">
        <f>VLOOKUP(A80,'Team Info'!E:M,9,FALSE)</f>
        <v>262-365-3089</v>
      </c>
      <c r="E80" s="154" t="str">
        <f>VLOOKUP(A80,'Team Info'!E:N,10,FALSE)</f>
        <v>ber10lezama@gmail.com</v>
      </c>
      <c r="F80" s="180" t="str">
        <f t="shared" si="12"/>
        <v>Sat</v>
      </c>
      <c r="G80" s="180">
        <v>253</v>
      </c>
      <c r="H80" s="184">
        <f>VLOOKUP(G80,'Master FINAL 2024 8-19-24'!A:G,7,FALSE)</f>
        <v>45584</v>
      </c>
      <c r="I80" s="153" t="str">
        <f>IF(ISBLANK((VLOOKUP(G80,'Master FINAL 2024 8-19-24'!A:H,8,FALSE)))=TRUE,"",VLOOKUP(G80,'Master FINAL 2024 8-19-24'!A:H,8,FALSE))</f>
        <v>HT #3B</v>
      </c>
      <c r="J80" s="183">
        <f>IF(ISBLANK((VLOOKUP(G80,'Master FINAL 2024 8-19-24'!A:I,9,FALSE)))=TRUE,"",VLOOKUP(G80,'Master FINAL 2024 8-19-24'!A:I,9,FALSE))</f>
        <v>0.45833333333333331</v>
      </c>
      <c r="K80" s="169" t="str">
        <f>VLOOKUP(G80,'Master FINAL 2024 8-19-24'!A:L,12,FALSE)</f>
        <v>U-8 SL Hurricanes</v>
      </c>
      <c r="L80" s="177" t="s">
        <v>849</v>
      </c>
      <c r="M80" s="177" t="str">
        <f>VLOOKUP(G80,'Master FINAL 2024 8-19-24'!A:O,15,FALSE)</f>
        <v>U-8 HT Lions</v>
      </c>
      <c r="N80" s="154" t="str">
        <f>VLOOKUP(K80,'Team Info'!J:L,3,FALSE)</f>
        <v>Kale Wenzel</v>
      </c>
      <c r="O80" s="154" t="str">
        <f>VLOOKUP(K80,'Team Info'!J:M,4,FALSE)</f>
        <v>262-891-2731</v>
      </c>
      <c r="P80" s="154" t="str">
        <f>VLOOKUP(K80,'Team Info'!J:N,5,FALSE)</f>
        <v>Kalewenzel@gmail.com</v>
      </c>
      <c r="Q80" s="188" t="str">
        <f>VLOOKUP(M80,'Team Info'!J:L,3,FALSE)</f>
        <v>Bernardo Lezama</v>
      </c>
      <c r="R80" s="188" t="str">
        <f>VLOOKUP(M80,'Team Info'!J:M,4,FALSE)</f>
        <v>262-365-3089</v>
      </c>
      <c r="S80" s="188" t="str">
        <f>VLOOKUP(M80,'Team Info'!J:N,5,FALSE)</f>
        <v>ber10lezama@gmail.com</v>
      </c>
      <c r="T80" t="str">
        <f t="shared" si="13"/>
        <v>45584U-8 SL HurricanesU-8 HT Lions</v>
      </c>
    </row>
    <row r="81" spans="1:20" x14ac:dyDescent="0.3">
      <c r="A81" s="154" t="str">
        <f t="shared" si="15"/>
        <v>HT1024</v>
      </c>
      <c r="B81" s="154" t="str">
        <f>VLOOKUP(A81,'Team Info'!E:J,6,FALSE)</f>
        <v>U-8 HT Lions</v>
      </c>
      <c r="C81" s="154" t="str">
        <f>VLOOKUP(A81,'Team Info'!E:L,8,FALSE)</f>
        <v>Bernardo Lezama</v>
      </c>
      <c r="D81" s="154" t="str">
        <f>VLOOKUP(A81,'Team Info'!E:M,9,FALSE)</f>
        <v>262-365-3089</v>
      </c>
      <c r="E81" s="154" t="str">
        <f>VLOOKUP(A81,'Team Info'!E:N,10,FALSE)</f>
        <v>ber10lezama@gmail.com</v>
      </c>
      <c r="F81" s="180" t="str">
        <f t="shared" si="12"/>
        <v>Sat</v>
      </c>
      <c r="G81" s="180">
        <v>257</v>
      </c>
      <c r="H81" s="184">
        <f>VLOOKUP(G81,'Master FINAL 2024 8-19-24'!A:G,7,FALSE)</f>
        <v>45591</v>
      </c>
      <c r="I81" s="153" t="str">
        <f>IF(ISBLANK((VLOOKUP(G81,'Master FINAL 2024 8-19-24'!A:H,8,FALSE)))=TRUE,"",VLOOKUP(G81,'Master FINAL 2024 8-19-24'!A:H,8,FALSE))</f>
        <v>KW 2</v>
      </c>
      <c r="J81" s="183">
        <f>IF(ISBLANK((VLOOKUP(G81,'Master FINAL 2024 8-19-24'!A:I,9,FALSE)))=TRUE,"",VLOOKUP(G81,'Master FINAL 2024 8-19-24'!A:I,9,FALSE))</f>
        <v>0.5</v>
      </c>
      <c r="K81" s="169" t="str">
        <f>VLOOKUP(G81,'Master FINAL 2024 8-19-24'!A:L,12,FALSE)</f>
        <v>U-8 HT Lions</v>
      </c>
      <c r="L81" s="177" t="s">
        <v>849</v>
      </c>
      <c r="M81" s="177" t="str">
        <f>VLOOKUP(G81,'Master FINAL 2024 8-19-24'!A:O,15,FALSE)</f>
        <v>U-8 KW Vortex</v>
      </c>
      <c r="N81" s="154" t="str">
        <f>VLOOKUP(K81,'Team Info'!J:L,3,FALSE)</f>
        <v>Bernardo Lezama</v>
      </c>
      <c r="O81" s="154" t="str">
        <f>VLOOKUP(K81,'Team Info'!J:M,4,FALSE)</f>
        <v>262-365-3089</v>
      </c>
      <c r="P81" s="154" t="str">
        <f>VLOOKUP(K81,'Team Info'!J:N,5,FALSE)</f>
        <v>ber10lezama@gmail.com</v>
      </c>
      <c r="Q81" s="188" t="str">
        <f>VLOOKUP(M81,'Team Info'!J:L,3,FALSE)</f>
        <v>Lindsay Mirsberger</v>
      </c>
      <c r="R81" s="188" t="str">
        <f>VLOOKUP(M81,'Team Info'!J:M,4,FALSE)</f>
        <v>414-530-3489</v>
      </c>
      <c r="S81" s="188" t="str">
        <f>VLOOKUP(M81,'Team Info'!J:N,5,FALSE)</f>
        <v>lindsay.mirsberger@outlook.com</v>
      </c>
      <c r="T81" t="str">
        <f t="shared" si="13"/>
        <v>45591U-8 HT LionsU-8 KW Vortex</v>
      </c>
    </row>
    <row r="82" spans="1:20" x14ac:dyDescent="0.3">
      <c r="A82" s="154" t="s">
        <v>1713</v>
      </c>
      <c r="B82" s="154" t="str">
        <f>VLOOKUP(A82,'Team Info'!E:J,6,FALSE)</f>
        <v>U-8 HT Baby Sharks</v>
      </c>
      <c r="C82" s="154" t="str">
        <f>VLOOKUP(A82,'Team Info'!E:L,8,FALSE)</f>
        <v>Jonathan Harris</v>
      </c>
      <c r="D82" s="154" t="str">
        <f>VLOOKUP(A82,'Team Info'!E:M,9,FALSE)</f>
        <v>414-239-2003</v>
      </c>
      <c r="E82" s="154" t="str">
        <f>VLOOKUP(A82,'Team Info'!E:N,10,FALSE)</f>
        <v>jonathaneharris7@gmail.com</v>
      </c>
      <c r="F82" s="180" t="str">
        <f t="shared" si="12"/>
        <v>Sat</v>
      </c>
      <c r="G82" s="180">
        <v>157</v>
      </c>
      <c r="H82" s="184">
        <f>VLOOKUP(G82,'Master FINAL 2024 8-19-24'!A:G,7,FALSE)</f>
        <v>45542</v>
      </c>
      <c r="I82" s="153" t="str">
        <f>IF(ISBLANK((VLOOKUP(G82,'Master FINAL 2024 8-19-24'!A:H,8,FALSE)))=TRUE,"",VLOOKUP(G82,'Master FINAL 2024 8-19-24'!A:H,8,FALSE))</f>
        <v>HT #3A</v>
      </c>
      <c r="J82" s="183">
        <f>IF(ISBLANK((VLOOKUP(G82,'Master FINAL 2024 8-19-24'!A:I,9,FALSE)))=TRUE,"",VLOOKUP(G82,'Master FINAL 2024 8-19-24'!A:I,9,FALSE))</f>
        <v>0.375</v>
      </c>
      <c r="K82" s="169" t="str">
        <f>VLOOKUP(G82,'Master FINAL 2024 8-19-24'!A:L,12,FALSE)</f>
        <v>U-8 HT Goal Diggers</v>
      </c>
      <c r="L82" s="177" t="s">
        <v>849</v>
      </c>
      <c r="M82" s="177" t="str">
        <f>VLOOKUP(G82,'Master FINAL 2024 8-19-24'!A:O,15,FALSE)</f>
        <v>U-8 HT Baby Sharks</v>
      </c>
      <c r="N82" s="154" t="str">
        <f>VLOOKUP(K82,'Team Info'!J:L,3,FALSE)</f>
        <v>Ben Serwe</v>
      </c>
      <c r="O82" s="154" t="str">
        <f>VLOOKUP(K82,'Team Info'!J:M,4,FALSE)</f>
        <v>414-640-9202</v>
      </c>
      <c r="P82" s="154" t="str">
        <f>VLOOKUP(K82,'Team Info'!J:N,5,FALSE)</f>
        <v>dbserwe@gmail.com</v>
      </c>
      <c r="Q82" s="188" t="str">
        <f>VLOOKUP(M82,'Team Info'!J:L,3,FALSE)</f>
        <v>Jonathan Harris</v>
      </c>
      <c r="R82" s="188" t="str">
        <f>VLOOKUP(M82,'Team Info'!J:M,4,FALSE)</f>
        <v>414-239-2003</v>
      </c>
      <c r="S82" s="188" t="str">
        <f>VLOOKUP(M82,'Team Info'!J:N,5,FALSE)</f>
        <v>jonathaneharris7@gmail.com</v>
      </c>
      <c r="T82" t="str">
        <f t="shared" si="13"/>
        <v>45542U-8 HT Goal DiggersU-8 HT Baby Sharks</v>
      </c>
    </row>
    <row r="83" spans="1:20" x14ac:dyDescent="0.3">
      <c r="A83" s="154" t="str">
        <f t="shared" ref="A83:A89" si="16">A82</f>
        <v>HT1025</v>
      </c>
      <c r="B83" s="154" t="str">
        <f>VLOOKUP(A83,'Team Info'!E:J,6,FALSE)</f>
        <v>U-8 HT Baby Sharks</v>
      </c>
      <c r="C83" s="154" t="str">
        <f>VLOOKUP(A83,'Team Info'!E:L,8,FALSE)</f>
        <v>Jonathan Harris</v>
      </c>
      <c r="D83" s="154" t="str">
        <f>VLOOKUP(A83,'Team Info'!E:M,9,FALSE)</f>
        <v>414-239-2003</v>
      </c>
      <c r="E83" s="154" t="str">
        <f>VLOOKUP(A83,'Team Info'!E:N,10,FALSE)</f>
        <v>jonathaneharris7@gmail.com</v>
      </c>
      <c r="F83" s="180" t="str">
        <f t="shared" si="12"/>
        <v>Sat</v>
      </c>
      <c r="G83" s="180">
        <v>162</v>
      </c>
      <c r="H83" s="184">
        <f>VLOOKUP(G83,'Master FINAL 2024 8-19-24'!A:G,7,FALSE)</f>
        <v>45549</v>
      </c>
      <c r="I83" s="153" t="str">
        <f>IF(ISBLANK((VLOOKUP(G83,'Master FINAL 2024 8-19-24'!A:H,8,FALSE)))=TRUE,"",VLOOKUP(G83,'Master FINAL 2024 8-19-24'!A:H,8,FALSE))</f>
        <v>Field #3</v>
      </c>
      <c r="J83" s="183">
        <f>IF(ISBLANK((VLOOKUP(G83,'Master FINAL 2024 8-19-24'!A:I,9,FALSE)))=TRUE,"",VLOOKUP(G83,'Master FINAL 2024 8-19-24'!A:I,9,FALSE))</f>
        <v>0.4375</v>
      </c>
      <c r="K83" s="169" t="str">
        <f>VLOOKUP(G83,'Master FINAL 2024 8-19-24'!A:L,12,FALSE)</f>
        <v>U-8 HT Baby Sharks</v>
      </c>
      <c r="L83" s="177" t="s">
        <v>849</v>
      </c>
      <c r="M83" s="177" t="str">
        <f>VLOOKUP(G83,'Master FINAL 2024 8-19-24'!A:O,15,FALSE)</f>
        <v>U-8 HU Stingers</v>
      </c>
      <c r="N83" s="154" t="str">
        <f>VLOOKUP(K83,'Team Info'!J:L,3,FALSE)</f>
        <v>Jonathan Harris</v>
      </c>
      <c r="O83" s="154" t="str">
        <f>VLOOKUP(K83,'Team Info'!J:M,4,FALSE)</f>
        <v>414-239-2003</v>
      </c>
      <c r="P83" s="154" t="str">
        <f>VLOOKUP(K83,'Team Info'!J:N,5,FALSE)</f>
        <v>jonathaneharris7@gmail.com</v>
      </c>
      <c r="Q83" s="188" t="str">
        <f>VLOOKUP(M83,'Team Info'!J:L,3,FALSE)</f>
        <v>Trisha Neu</v>
      </c>
      <c r="R83" s="188" t="str">
        <f>VLOOKUP(M83,'Team Info'!J:M,4,FALSE)</f>
        <v>920-344-0432</v>
      </c>
      <c r="S83" s="188" t="str">
        <f>VLOOKUP(M83,'Team Info'!J:N,5,FALSE)</f>
        <v>trisha.neu@orbiscorporation.com</v>
      </c>
      <c r="T83" t="str">
        <f t="shared" si="13"/>
        <v>45549U-8 HT Baby SharksU-8 HU Stingers</v>
      </c>
    </row>
    <row r="84" spans="1:20" x14ac:dyDescent="0.3">
      <c r="A84" s="154" t="str">
        <f t="shared" si="16"/>
        <v>HT1025</v>
      </c>
      <c r="B84" s="154" t="str">
        <f>VLOOKUP(A84,'Team Info'!E:J,6,FALSE)</f>
        <v>U-8 HT Baby Sharks</v>
      </c>
      <c r="C84" s="154" t="str">
        <f>VLOOKUP(A84,'Team Info'!E:L,8,FALSE)</f>
        <v>Jonathan Harris</v>
      </c>
      <c r="D84" s="154" t="str">
        <f>VLOOKUP(A84,'Team Info'!E:M,9,FALSE)</f>
        <v>414-239-2003</v>
      </c>
      <c r="E84" s="154" t="str">
        <f>VLOOKUP(A84,'Team Info'!E:N,10,FALSE)</f>
        <v>jonathaneharris7@gmail.com</v>
      </c>
      <c r="F84" s="180" t="str">
        <f t="shared" si="12"/>
        <v>Sat</v>
      </c>
      <c r="G84" s="180">
        <v>170</v>
      </c>
      <c r="H84" s="184">
        <f>VLOOKUP(G84,'Master FINAL 2024 8-19-24'!A:G,7,FALSE)</f>
        <v>45556</v>
      </c>
      <c r="I84" s="153">
        <f>IF(ISBLANK((VLOOKUP(G84,'Master FINAL 2024 8-19-24'!A:H,8,FALSE)))=TRUE,"",VLOOKUP(G84,'Master FINAL 2024 8-19-24'!A:H,8,FALSE))</f>
        <v>4</v>
      </c>
      <c r="J84" s="183">
        <f>IF(ISBLANK((VLOOKUP(G84,'Master FINAL 2024 8-19-24'!A:I,9,FALSE)))=TRUE,"",VLOOKUP(G84,'Master FINAL 2024 8-19-24'!A:I,9,FALSE))</f>
        <v>0.5</v>
      </c>
      <c r="K84" s="169" t="str">
        <f>VLOOKUP(G84,'Master FINAL 2024 8-19-24'!A:L,12,FALSE)</f>
        <v>U-8 HT Baby Sharks</v>
      </c>
      <c r="L84" s="177" t="s">
        <v>849</v>
      </c>
      <c r="M84" s="177" t="str">
        <f>VLOOKUP(G84,'Master FINAL 2024 8-19-24'!A:O,15,FALSE)</f>
        <v>U-8 SL Volcanoes</v>
      </c>
      <c r="N84" s="154" t="str">
        <f>VLOOKUP(K84,'Team Info'!J:L,3,FALSE)</f>
        <v>Jonathan Harris</v>
      </c>
      <c r="O84" s="154" t="str">
        <f>VLOOKUP(K84,'Team Info'!J:M,4,FALSE)</f>
        <v>414-239-2003</v>
      </c>
      <c r="P84" s="154" t="str">
        <f>VLOOKUP(K84,'Team Info'!J:N,5,FALSE)</f>
        <v>jonathaneharris7@gmail.com</v>
      </c>
      <c r="Q84" s="188" t="str">
        <f>VLOOKUP(M84,'Team Info'!J:L,3,FALSE)</f>
        <v>Peter Nichols</v>
      </c>
      <c r="R84" s="188" t="str">
        <f>VLOOKUP(M84,'Team Info'!J:M,4,FALSE)</f>
        <v>262-617-6831</v>
      </c>
      <c r="S84" s="188" t="str">
        <f>VLOOKUP(M84,'Team Info'!J:N,5,FALSE)</f>
        <v>pete@statzrestoration.com</v>
      </c>
      <c r="T84" t="str">
        <f t="shared" si="13"/>
        <v>45556U-8 HT Baby SharksU-8 SL Volcanoes</v>
      </c>
    </row>
    <row r="85" spans="1:20" x14ac:dyDescent="0.3">
      <c r="A85" s="154" t="str">
        <f t="shared" si="16"/>
        <v>HT1025</v>
      </c>
      <c r="B85" s="154" t="str">
        <f>VLOOKUP(A85,'Team Info'!E:J,6,FALSE)</f>
        <v>U-8 HT Baby Sharks</v>
      </c>
      <c r="C85" s="154" t="str">
        <f>VLOOKUP(A85,'Team Info'!E:L,8,FALSE)</f>
        <v>Jonathan Harris</v>
      </c>
      <c r="D85" s="154" t="str">
        <f>VLOOKUP(A85,'Team Info'!E:M,9,FALSE)</f>
        <v>414-239-2003</v>
      </c>
      <c r="E85" s="154" t="str">
        <f>VLOOKUP(A85,'Team Info'!E:N,10,FALSE)</f>
        <v>jonathaneharris7@gmail.com</v>
      </c>
      <c r="F85" s="180" t="str">
        <f t="shared" si="12"/>
        <v>Sat</v>
      </c>
      <c r="G85" s="180">
        <v>174</v>
      </c>
      <c r="H85" s="184">
        <f>VLOOKUP(G85,'Master FINAL 2024 8-19-24'!A:G,7,FALSE)</f>
        <v>45563</v>
      </c>
      <c r="I85" s="153" t="str">
        <f>IF(ISBLANK((VLOOKUP(G85,'Master FINAL 2024 8-19-24'!A:H,8,FALSE)))=TRUE,"",VLOOKUP(G85,'Master FINAL 2024 8-19-24'!A:H,8,FALSE))</f>
        <v>RF 1</v>
      </c>
      <c r="J85" s="183">
        <f>IF(ISBLANK((VLOOKUP(G85,'Master FINAL 2024 8-19-24'!A:I,9,FALSE)))=TRUE,"",VLOOKUP(G85,'Master FINAL 2024 8-19-24'!A:I,9,FALSE))</f>
        <v>0.4375</v>
      </c>
      <c r="K85" s="169" t="str">
        <f>VLOOKUP(G85,'Master FINAL 2024 8-19-24'!A:L,12,FALSE)</f>
        <v>U-8 HT Baby Sharks</v>
      </c>
      <c r="L85" s="177" t="s">
        <v>849</v>
      </c>
      <c r="M85" s="177" t="str">
        <f>VLOOKUP(G85,'Master FINAL 2024 8-19-24'!A:O,15,FALSE)</f>
        <v>U-8 RF Challengers</v>
      </c>
      <c r="N85" s="154" t="str">
        <f>VLOOKUP(K85,'Team Info'!J:L,3,FALSE)</f>
        <v>Jonathan Harris</v>
      </c>
      <c r="O85" s="154" t="str">
        <f>VLOOKUP(K85,'Team Info'!J:M,4,FALSE)</f>
        <v>414-239-2003</v>
      </c>
      <c r="P85" s="154" t="str">
        <f>VLOOKUP(K85,'Team Info'!J:N,5,FALSE)</f>
        <v>jonathaneharris7@gmail.com</v>
      </c>
      <c r="Q85" s="188" t="str">
        <f>VLOOKUP(M85,'Team Info'!J:L,3,FALSE)</f>
        <v>John Bourque</v>
      </c>
      <c r="R85" s="188" t="str">
        <f>VLOOKUP(M85,'Team Info'!J:M,4,FALSE)</f>
        <v>414-305-0871</v>
      </c>
      <c r="S85" s="188" t="str">
        <f>VLOOKUP(M85,'Team Info'!J:N,5,FALSE)</f>
        <v>j2bourque@gmail.com</v>
      </c>
      <c r="T85" t="str">
        <f t="shared" si="13"/>
        <v>45563U-8 HT Baby SharksU-8 RF Challengers</v>
      </c>
    </row>
    <row r="86" spans="1:20" x14ac:dyDescent="0.3">
      <c r="A86" s="154" t="str">
        <f t="shared" si="16"/>
        <v>HT1025</v>
      </c>
      <c r="B86" s="154" t="str">
        <f>VLOOKUP(A86,'Team Info'!E:J,6,FALSE)</f>
        <v>U-8 HT Baby Sharks</v>
      </c>
      <c r="C86" s="154" t="str">
        <f>VLOOKUP(A86,'Team Info'!E:L,8,FALSE)</f>
        <v>Jonathan Harris</v>
      </c>
      <c r="D86" s="154" t="str">
        <f>VLOOKUP(A86,'Team Info'!E:M,9,FALSE)</f>
        <v>414-239-2003</v>
      </c>
      <c r="E86" s="154" t="str">
        <f>VLOOKUP(A86,'Team Info'!E:N,10,FALSE)</f>
        <v>jonathaneharris7@gmail.com</v>
      </c>
      <c r="F86" s="180" t="str">
        <f t="shared" si="12"/>
        <v>Sat</v>
      </c>
      <c r="G86" s="180">
        <v>181</v>
      </c>
      <c r="H86" s="184">
        <f>VLOOKUP(G86,'Master FINAL 2024 8-19-24'!A:G,7,FALSE)</f>
        <v>45570</v>
      </c>
      <c r="I86" s="153" t="str">
        <f>IF(ISBLANK((VLOOKUP(G86,'Master FINAL 2024 8-19-24'!A:H,8,FALSE)))=TRUE,"",VLOOKUP(G86,'Master FINAL 2024 8-19-24'!A:H,8,FALSE))</f>
        <v>HT #3A</v>
      </c>
      <c r="J86" s="183">
        <f>IF(ISBLANK((VLOOKUP(G86,'Master FINAL 2024 8-19-24'!A:I,9,FALSE)))=TRUE,"",VLOOKUP(G86,'Master FINAL 2024 8-19-24'!A:I,9,FALSE))</f>
        <v>0.41666666666666669</v>
      </c>
      <c r="K86" s="169" t="str">
        <f>VLOOKUP(G86,'Master FINAL 2024 8-19-24'!A:L,12,FALSE)</f>
        <v>U-8 JK Spurs</v>
      </c>
      <c r="L86" s="177" t="s">
        <v>849</v>
      </c>
      <c r="M86" s="177" t="str">
        <f>VLOOKUP(G86,'Master FINAL 2024 8-19-24'!A:O,15,FALSE)</f>
        <v>U-8 HT Baby Sharks</v>
      </c>
      <c r="N86" s="154" t="str">
        <f>VLOOKUP(K86,'Team Info'!J:L,3,FALSE)</f>
        <v>Katie Puestow</v>
      </c>
      <c r="O86" s="154" t="str">
        <f>VLOOKUP(K86,'Team Info'!J:M,4,FALSE)</f>
        <v>262-689-9822</v>
      </c>
      <c r="P86" s="154" t="str">
        <f>VLOOKUP(K86,'Team Info'!J:N,5,FALSE)</f>
        <v>kpuestow10@outlook.com</v>
      </c>
      <c r="Q86" s="188" t="str">
        <f>VLOOKUP(M86,'Team Info'!J:L,3,FALSE)</f>
        <v>Jonathan Harris</v>
      </c>
      <c r="R86" s="188" t="str">
        <f>VLOOKUP(M86,'Team Info'!J:M,4,FALSE)</f>
        <v>414-239-2003</v>
      </c>
      <c r="S86" s="188" t="str">
        <f>VLOOKUP(M86,'Team Info'!J:N,5,FALSE)</f>
        <v>jonathaneharris7@gmail.com</v>
      </c>
      <c r="T86" t="str">
        <f t="shared" si="13"/>
        <v>45570U-8 JK SpursU-8 HT Baby Sharks</v>
      </c>
    </row>
    <row r="87" spans="1:20" x14ac:dyDescent="0.3">
      <c r="A87" s="154" t="str">
        <f t="shared" si="16"/>
        <v>HT1025</v>
      </c>
      <c r="B87" s="154" t="str">
        <f>VLOOKUP(A87,'Team Info'!E:J,6,FALSE)</f>
        <v>U-8 HT Baby Sharks</v>
      </c>
      <c r="C87" s="154" t="str">
        <f>VLOOKUP(A87,'Team Info'!E:L,8,FALSE)</f>
        <v>Jonathan Harris</v>
      </c>
      <c r="D87" s="154" t="str">
        <f>VLOOKUP(A87,'Team Info'!E:M,9,FALSE)</f>
        <v>414-239-2003</v>
      </c>
      <c r="E87" s="154" t="str">
        <f>VLOOKUP(A87,'Team Info'!E:N,10,FALSE)</f>
        <v>jonathaneharris7@gmail.com</v>
      </c>
      <c r="F87" s="180" t="str">
        <f t="shared" si="12"/>
        <v>Sat</v>
      </c>
      <c r="G87" s="180">
        <v>182</v>
      </c>
      <c r="H87" s="184">
        <f>VLOOKUP(G87,'Master FINAL 2024 8-19-24'!A:G,7,FALSE)</f>
        <v>45577</v>
      </c>
      <c r="I87" s="153" t="str">
        <f>IF(ISBLANK((VLOOKUP(G87,'Master FINAL 2024 8-19-24'!A:H,8,FALSE)))=TRUE,"",VLOOKUP(G87,'Master FINAL 2024 8-19-24'!A:H,8,FALSE))</f>
        <v>HT #3A</v>
      </c>
      <c r="J87" s="183">
        <f>IF(ISBLANK((VLOOKUP(G87,'Master FINAL 2024 8-19-24'!A:I,9,FALSE)))=TRUE,"",VLOOKUP(G87,'Master FINAL 2024 8-19-24'!A:I,9,FALSE))</f>
        <v>0.375</v>
      </c>
      <c r="K87" s="169" t="str">
        <f>VLOOKUP(G87,'Master FINAL 2024 8-19-24'!A:L,12,FALSE)</f>
        <v>U-8 KW Inferno</v>
      </c>
      <c r="L87" s="177" t="s">
        <v>849</v>
      </c>
      <c r="M87" s="177" t="str">
        <f>VLOOKUP(G87,'Master FINAL 2024 8-19-24'!A:O,15,FALSE)</f>
        <v>U-8 HT Baby Sharks</v>
      </c>
      <c r="N87" s="154" t="str">
        <f>VLOOKUP(K87,'Team Info'!J:L,3,FALSE)</f>
        <v>Maggie Lijewski</v>
      </c>
      <c r="O87" s="154" t="str">
        <f>VLOOKUP(K87,'Team Info'!J:M,4,FALSE)</f>
        <v>262-707-5948</v>
      </c>
      <c r="P87" s="154" t="str">
        <f>VLOOKUP(K87,'Team Info'!J:N,5,FALSE)</f>
        <v>drlijewskidc@gmail.com</v>
      </c>
      <c r="Q87" s="188" t="str">
        <f>VLOOKUP(M87,'Team Info'!J:L,3,FALSE)</f>
        <v>Jonathan Harris</v>
      </c>
      <c r="R87" s="188" t="str">
        <f>VLOOKUP(M87,'Team Info'!J:M,4,FALSE)</f>
        <v>414-239-2003</v>
      </c>
      <c r="S87" s="188" t="str">
        <f>VLOOKUP(M87,'Team Info'!J:N,5,FALSE)</f>
        <v>jonathaneharris7@gmail.com</v>
      </c>
      <c r="T87" t="str">
        <f t="shared" si="13"/>
        <v>45577U-8 KW InfernoU-8 HT Baby Sharks</v>
      </c>
    </row>
    <row r="88" spans="1:20" x14ac:dyDescent="0.3">
      <c r="A88" s="154" t="str">
        <f t="shared" si="16"/>
        <v>HT1025</v>
      </c>
      <c r="B88" s="154" t="str">
        <f>VLOOKUP(A88,'Team Info'!E:J,6,FALSE)</f>
        <v>U-8 HT Baby Sharks</v>
      </c>
      <c r="C88" s="154" t="str">
        <f>VLOOKUP(A88,'Team Info'!E:L,8,FALSE)</f>
        <v>Jonathan Harris</v>
      </c>
      <c r="D88" s="154" t="str">
        <f>VLOOKUP(A88,'Team Info'!E:M,9,FALSE)</f>
        <v>414-239-2003</v>
      </c>
      <c r="E88" s="154" t="str">
        <f>VLOOKUP(A88,'Team Info'!E:N,10,FALSE)</f>
        <v>jonathaneharris7@gmail.com</v>
      </c>
      <c r="F88" s="180" t="str">
        <f t="shared" si="12"/>
        <v>Sat</v>
      </c>
      <c r="G88" s="180">
        <v>189</v>
      </c>
      <c r="H88" s="184">
        <f>VLOOKUP(G88,'Master FINAL 2024 8-19-24'!A:G,7,FALSE)</f>
        <v>45584</v>
      </c>
      <c r="I88" s="153">
        <f>IF(ISBLANK((VLOOKUP(G88,'Master FINAL 2024 8-19-24'!A:H,8,FALSE)))=TRUE,"",VLOOKUP(G88,'Master FINAL 2024 8-19-24'!A:H,8,FALSE))</f>
        <v>4</v>
      </c>
      <c r="J88" s="183">
        <f>IF(ISBLANK((VLOOKUP(G88,'Master FINAL 2024 8-19-24'!A:I,9,FALSE)))=TRUE,"",VLOOKUP(G88,'Master FINAL 2024 8-19-24'!A:I,9,FALSE))</f>
        <v>0.45833333333333331</v>
      </c>
      <c r="K88" s="169" t="str">
        <f>VLOOKUP(G88,'Master FINAL 2024 8-19-24'!A:L,12,FALSE)</f>
        <v>U-8 HT Baby Sharks</v>
      </c>
      <c r="L88" s="177" t="s">
        <v>849</v>
      </c>
      <c r="M88" s="177" t="str">
        <f>VLOOKUP(G88,'Master FINAL 2024 8-19-24'!A:O,15,FALSE)</f>
        <v>U-8 SL Cyclones</v>
      </c>
      <c r="N88" s="154" t="str">
        <f>VLOOKUP(K88,'Team Info'!J:L,3,FALSE)</f>
        <v>Jonathan Harris</v>
      </c>
      <c r="O88" s="154" t="str">
        <f>VLOOKUP(K88,'Team Info'!J:M,4,FALSE)</f>
        <v>414-239-2003</v>
      </c>
      <c r="P88" s="154" t="str">
        <f>VLOOKUP(K88,'Team Info'!J:N,5,FALSE)</f>
        <v>jonathaneharris7@gmail.com</v>
      </c>
      <c r="Q88" s="188" t="str">
        <f>VLOOKUP(M88,'Team Info'!J:L,3,FALSE)</f>
        <v>Cyle Schneider</v>
      </c>
      <c r="R88" s="188" t="str">
        <f>VLOOKUP(M88,'Team Info'!J:M,4,FALSE)</f>
        <v>920-428-2739</v>
      </c>
      <c r="S88" s="188" t="str">
        <f>VLOOKUP(M88,'Team Info'!J:N,5,FALSE)</f>
        <v>cyle.schneider@gmail.com</v>
      </c>
      <c r="T88" t="str">
        <f t="shared" si="13"/>
        <v>45584U-8 HT Baby SharksU-8 SL Cyclones</v>
      </c>
    </row>
    <row r="89" spans="1:20" x14ac:dyDescent="0.3">
      <c r="A89" s="154" t="str">
        <f t="shared" si="16"/>
        <v>HT1025</v>
      </c>
      <c r="B89" s="154" t="str">
        <f>VLOOKUP(A89,'Team Info'!E:J,6,FALSE)</f>
        <v>U-8 HT Baby Sharks</v>
      </c>
      <c r="C89" s="154" t="str">
        <f>VLOOKUP(A89,'Team Info'!E:L,8,FALSE)</f>
        <v>Jonathan Harris</v>
      </c>
      <c r="D89" s="154" t="str">
        <f>VLOOKUP(A89,'Team Info'!E:M,9,FALSE)</f>
        <v>414-239-2003</v>
      </c>
      <c r="E89" s="154" t="str">
        <f>VLOOKUP(A89,'Team Info'!E:N,10,FALSE)</f>
        <v>jonathaneharris7@gmail.com</v>
      </c>
      <c r="F89" s="180" t="str">
        <f t="shared" si="12"/>
        <v>Sat</v>
      </c>
      <c r="G89" s="180">
        <v>194</v>
      </c>
      <c r="H89" s="184">
        <f>VLOOKUP(G89,'Master FINAL 2024 8-19-24'!A:G,7,FALSE)</f>
        <v>45591</v>
      </c>
      <c r="I89" s="153" t="str">
        <f>IF(ISBLANK((VLOOKUP(G89,'Master FINAL 2024 8-19-24'!A:H,8,FALSE)))=TRUE,"",VLOOKUP(G89,'Master FINAL 2024 8-19-24'!A:H,8,FALSE))</f>
        <v>HT #3A</v>
      </c>
      <c r="J89" s="183">
        <f>IF(ISBLANK((VLOOKUP(G89,'Master FINAL 2024 8-19-24'!A:I,9,FALSE)))=TRUE,"",VLOOKUP(G89,'Master FINAL 2024 8-19-24'!A:I,9,FALSE))</f>
        <v>0.54166666666666663</v>
      </c>
      <c r="K89" s="169" t="str">
        <f>VLOOKUP(G89,'Master FINAL 2024 8-19-24'!A:L,12,FALSE)</f>
        <v>U-8 RF Challengers</v>
      </c>
      <c r="L89" s="177" t="s">
        <v>849</v>
      </c>
      <c r="M89" s="177" t="str">
        <f>VLOOKUP(G89,'Master FINAL 2024 8-19-24'!A:O,15,FALSE)</f>
        <v>U-8 HT Baby Sharks</v>
      </c>
      <c r="N89" s="154" t="str">
        <f>VLOOKUP(K89,'Team Info'!J:L,3,FALSE)</f>
        <v>John Bourque</v>
      </c>
      <c r="O89" s="154" t="str">
        <f>VLOOKUP(K89,'Team Info'!J:M,4,FALSE)</f>
        <v>414-305-0871</v>
      </c>
      <c r="P89" s="154" t="str">
        <f>VLOOKUP(K89,'Team Info'!J:N,5,FALSE)</f>
        <v>j2bourque@gmail.com</v>
      </c>
      <c r="Q89" s="188" t="str">
        <f>VLOOKUP(M89,'Team Info'!J:L,3,FALSE)</f>
        <v>Jonathan Harris</v>
      </c>
      <c r="R89" s="188" t="str">
        <f>VLOOKUP(M89,'Team Info'!J:M,4,FALSE)</f>
        <v>414-239-2003</v>
      </c>
      <c r="S89" s="188" t="str">
        <f>VLOOKUP(M89,'Team Info'!J:N,5,FALSE)</f>
        <v>jonathaneharris7@gmail.com</v>
      </c>
      <c r="T89" t="str">
        <f t="shared" si="13"/>
        <v>45591U-8 RF ChallengersU-8 HT Baby Sharks</v>
      </c>
    </row>
    <row r="90" spans="1:20" x14ac:dyDescent="0.3">
      <c r="A90" s="154" t="s">
        <v>1714</v>
      </c>
      <c r="B90" s="154" t="str">
        <f>VLOOKUP(A90,'Team Info'!E:J,6,FALSE)</f>
        <v>U-9 HT Warriors</v>
      </c>
      <c r="C90" s="154" t="str">
        <f>VLOOKUP(A90,'Team Info'!E:L,8,FALSE)</f>
        <v>Brandon Bishop</v>
      </c>
      <c r="D90" s="154" t="str">
        <f>VLOOKUP(A90,'Team Info'!E:M,9,FALSE)</f>
        <v>414-719-8187</v>
      </c>
      <c r="E90" s="154" t="str">
        <f>VLOOKUP(A90,'Team Info'!E:N,10,FALSE)</f>
        <v>USAF_Bishop89@outlook.com</v>
      </c>
      <c r="F90" s="180" t="str">
        <f t="shared" si="12"/>
        <v>Sat</v>
      </c>
      <c r="G90" s="180">
        <v>421</v>
      </c>
      <c r="H90" s="184">
        <f>VLOOKUP(G90,'Master FINAL 2024 8-19-24'!A:G,7,FALSE)</f>
        <v>45542</v>
      </c>
      <c r="I90" s="153" t="str">
        <f>IF(ISBLANK((VLOOKUP(G90,'Master FINAL 2024 8-19-24'!A:H,8,FALSE)))=TRUE,"",VLOOKUP(G90,'Master FINAL 2024 8-19-24'!A:H,8,FALSE))</f>
        <v>HT #5B</v>
      </c>
      <c r="J90" s="183">
        <f>IF(ISBLANK((VLOOKUP(G90,'Master FINAL 2024 8-19-24'!A:I,9,FALSE)))=TRUE,"",VLOOKUP(G90,'Master FINAL 2024 8-19-24'!A:I,9,FALSE))</f>
        <v>0.5</v>
      </c>
      <c r="K90" s="169" t="str">
        <f>VLOOKUP(G90,'Master FINAL 2024 8-19-24'!A:L,12,FALSE)</f>
        <v>U-9 HU Cyclones</v>
      </c>
      <c r="L90" s="177" t="s">
        <v>849</v>
      </c>
      <c r="M90" s="177" t="str">
        <f>VLOOKUP(G90,'Master FINAL 2024 8-19-24'!A:O,15,FALSE)</f>
        <v>U-9 HT Warriors</v>
      </c>
      <c r="N90" s="154" t="str">
        <f>VLOOKUP(K90,'Team Info'!J:L,3,FALSE)</f>
        <v>Brian Braun</v>
      </c>
      <c r="O90" s="154" t="str">
        <f>VLOOKUP(K90,'Team Info'!J:M,4,FALSE)</f>
        <v>920-583-0627</v>
      </c>
      <c r="P90" s="154" t="str">
        <f>VLOOKUP(K90,'Team Info'!J:N,5,FALSE)</f>
        <v>brinebraun@hotmail.com</v>
      </c>
      <c r="Q90" s="188" t="str">
        <f>VLOOKUP(M90,'Team Info'!J:L,3,FALSE)</f>
        <v>Brandon Bishop</v>
      </c>
      <c r="R90" s="188" t="str">
        <f>VLOOKUP(M90,'Team Info'!J:M,4,FALSE)</f>
        <v>414-719-8187</v>
      </c>
      <c r="S90" s="188" t="str">
        <f>VLOOKUP(M90,'Team Info'!J:N,5,FALSE)</f>
        <v>USAF_Bishop89@outlook.com</v>
      </c>
      <c r="T90" t="str">
        <f t="shared" si="13"/>
        <v>45542U-9 HU CyclonesU-9 HT Warriors</v>
      </c>
    </row>
    <row r="91" spans="1:20" x14ac:dyDescent="0.3">
      <c r="A91" s="154" t="str">
        <f t="shared" ref="A91:A98" si="17">A90</f>
        <v>HT1026</v>
      </c>
      <c r="B91" s="154" t="str">
        <f>VLOOKUP(A91,'Team Info'!E:J,6,FALSE)</f>
        <v>U-9 HT Warriors</v>
      </c>
      <c r="C91" s="154" t="str">
        <f>VLOOKUP(A91,'Team Info'!E:L,8,FALSE)</f>
        <v>Brandon Bishop</v>
      </c>
      <c r="D91" s="154" t="str">
        <f>VLOOKUP(A91,'Team Info'!E:M,9,FALSE)</f>
        <v>414-719-8187</v>
      </c>
      <c r="E91" s="154" t="str">
        <f>VLOOKUP(A91,'Team Info'!E:N,10,FALSE)</f>
        <v>USAF_Bishop89@outlook.com</v>
      </c>
      <c r="F91" s="180" t="str">
        <f t="shared" si="12"/>
        <v>Sat</v>
      </c>
      <c r="G91" s="180">
        <v>426</v>
      </c>
      <c r="H91" s="184">
        <f>VLOOKUP(G91,'Master FINAL 2024 8-19-24'!A:G,7,FALSE)</f>
        <v>45549</v>
      </c>
      <c r="I91" s="153" t="str">
        <f>IF(ISBLANK((VLOOKUP(G91,'Master FINAL 2024 8-19-24'!A:H,8,FALSE)))=TRUE,"",VLOOKUP(G91,'Master FINAL 2024 8-19-24'!A:H,8,FALSE))</f>
        <v>ER #8</v>
      </c>
      <c r="J91" s="183">
        <f>IF(ISBLANK((VLOOKUP(G91,'Master FINAL 2024 8-19-24'!A:I,9,FALSE)))=TRUE,"",VLOOKUP(G91,'Master FINAL 2024 8-19-24'!A:I,9,FALSE))</f>
        <v>0.5</v>
      </c>
      <c r="K91" s="169" t="str">
        <f>VLOOKUP(G91,'Master FINAL 2024 8-19-24'!A:L,12,FALSE)</f>
        <v>U-9 HT Warriors</v>
      </c>
      <c r="L91" s="177" t="s">
        <v>849</v>
      </c>
      <c r="M91" s="177" t="str">
        <f>VLOOKUP(G91,'Master FINAL 2024 8-19-24'!A:O,15,FALSE)</f>
        <v>U-9 ER Cyclones</v>
      </c>
      <c r="N91" s="154" t="str">
        <f>VLOOKUP(K91,'Team Info'!J:L,3,FALSE)</f>
        <v>Brandon Bishop</v>
      </c>
      <c r="O91" s="154" t="str">
        <f>VLOOKUP(K91,'Team Info'!J:M,4,FALSE)</f>
        <v>414-719-8187</v>
      </c>
      <c r="P91" s="154" t="str">
        <f>VLOOKUP(K91,'Team Info'!J:N,5,FALSE)</f>
        <v>USAF_Bishop89@outlook.com</v>
      </c>
      <c r="Q91" s="188" t="str">
        <f>VLOOKUP(M91,'Team Info'!J:L,3,FALSE)</f>
        <v>Paul Zimmer</v>
      </c>
      <c r="R91" s="188" t="str">
        <f>VLOOKUP(M91,'Team Info'!J:M,4,FALSE)</f>
        <v>608-769-4856</v>
      </c>
      <c r="S91" s="188" t="str">
        <f>VLOOKUP(M91,'Team Info'!J:N,5,FALSE)</f>
        <v>Paulwzimmer@gmail.com</v>
      </c>
      <c r="T91" t="str">
        <f t="shared" si="13"/>
        <v>45549U-9 HT WarriorsU-9 ER Cyclones</v>
      </c>
    </row>
    <row r="92" spans="1:20" x14ac:dyDescent="0.3">
      <c r="A92" s="154" t="str">
        <f>A94</f>
        <v>HT1026</v>
      </c>
      <c r="B92" s="154" t="str">
        <f>VLOOKUP(A92,'Team Info'!E:J,6,FALSE)</f>
        <v>U-9 HT Warriors</v>
      </c>
      <c r="C92" s="154" t="str">
        <f>VLOOKUP(A92,'Team Info'!E:L,8,FALSE)</f>
        <v>Brandon Bishop</v>
      </c>
      <c r="D92" s="154" t="str">
        <f>VLOOKUP(A92,'Team Info'!E:M,9,FALSE)</f>
        <v>414-719-8187</v>
      </c>
      <c r="E92" s="154" t="str">
        <f>VLOOKUP(A92,'Team Info'!E:N,10,FALSE)</f>
        <v>USAF_Bishop89@outlook.com</v>
      </c>
      <c r="F92" s="180" t="str">
        <f>IF(WEEKDAY(H92)=7,"Sat",IF(WEEKDAY(H92)=6,"Fri",IF(WEEKDAY(H92)=5,"Thu",IF(WEEKDAY(H92)=4,"Wed",IF(WEEKDAY(H92)=3,"Tue",IF(WEEKDAY(H92)=2,"Mon",IF(WEEKDAY(H92)=1,"Sun")))))))</f>
        <v>Wed</v>
      </c>
      <c r="G92" s="180">
        <v>446</v>
      </c>
      <c r="H92" s="184">
        <f>VLOOKUP(G92,'Master FINAL 2024 8-19-24'!A:G,7,FALSE)</f>
        <v>45553</v>
      </c>
      <c r="I92" s="153" t="str">
        <f>IF(ISBLANK((VLOOKUP(G92,'Master FINAL 2024 8-19-24'!A:H,8,FALSE)))=TRUE,"",VLOOKUP(G92,'Master FINAL 2024 8-19-24'!A:H,8,FALSE))</f>
        <v>HT #5B</v>
      </c>
      <c r="J92" s="183">
        <f>IF(ISBLANK((VLOOKUP(G92,'Master FINAL 2024 8-19-24'!A:I,9,FALSE)))=TRUE,"",VLOOKUP(G92,'Master FINAL 2024 8-19-24'!A:I,9,FALSE))</f>
        <v>0.73958333333333337</v>
      </c>
      <c r="K92" s="169" t="str">
        <f>VLOOKUP(G92,'Master FINAL 2024 8-19-24'!A:L,12,FALSE)</f>
        <v>U-9 KW Lightning</v>
      </c>
      <c r="L92" s="177" t="s">
        <v>849</v>
      </c>
      <c r="M92" s="177" t="str">
        <f>VLOOKUP(G92,'Master FINAL 2024 8-19-24'!A:O,15,FALSE)</f>
        <v>U-9 HT Warriors</v>
      </c>
      <c r="N92" s="154" t="str">
        <f>VLOOKUP(K92,'Team Info'!J:L,3,FALSE)</f>
        <v>Sami Schoep</v>
      </c>
      <c r="O92" s="154" t="str">
        <f>VLOOKUP(K92,'Team Info'!J:M,4,FALSE)</f>
        <v>262-339-0131</v>
      </c>
      <c r="P92" s="154" t="str">
        <f>VLOOKUP(K92,'Team Info'!J:N,5,FALSE)</f>
        <v>samis12140@gmail.com</v>
      </c>
      <c r="Q92" s="188" t="str">
        <f>VLOOKUP(M92,'Team Info'!J:L,3,FALSE)</f>
        <v>Brandon Bishop</v>
      </c>
      <c r="R92" s="188" t="str">
        <f>VLOOKUP(M92,'Team Info'!J:M,4,FALSE)</f>
        <v>414-719-8187</v>
      </c>
      <c r="S92" s="188" t="str">
        <f>VLOOKUP(M92,'Team Info'!J:N,5,FALSE)</f>
        <v>USAF_Bishop89@outlook.com</v>
      </c>
      <c r="T92" t="str">
        <f>H92&amp;K92&amp;M92</f>
        <v>45553U-9 KW LightningU-9 HT Warriors</v>
      </c>
    </row>
    <row r="93" spans="1:20" x14ac:dyDescent="0.3">
      <c r="A93" s="154" t="str">
        <f>A91</f>
        <v>HT1026</v>
      </c>
      <c r="B93" s="154" t="str">
        <f>VLOOKUP(A93,'Team Info'!E:J,6,FALSE)</f>
        <v>U-9 HT Warriors</v>
      </c>
      <c r="C93" s="154" t="str">
        <f>VLOOKUP(A93,'Team Info'!E:L,8,FALSE)</f>
        <v>Brandon Bishop</v>
      </c>
      <c r="D93" s="154" t="str">
        <f>VLOOKUP(A93,'Team Info'!E:M,9,FALSE)</f>
        <v>414-719-8187</v>
      </c>
      <c r="E93" s="154" t="str">
        <f>VLOOKUP(A93,'Team Info'!E:N,10,FALSE)</f>
        <v>USAF_Bishop89@outlook.com</v>
      </c>
      <c r="F93" s="180" t="str">
        <f>IF(WEEKDAY(H93)=7,"Sat",IF(WEEKDAY(H93)=6,"Fri",IF(WEEKDAY(H93)=5,"Thu",IF(WEEKDAY(H93)=4,"Wed",IF(WEEKDAY(H93)=3,"Tue",IF(WEEKDAY(H93)=2,"Mon",IF(WEEKDAY(H93)=1,"Sun")))))))</f>
        <v>Sat</v>
      </c>
      <c r="G93" s="180">
        <v>434</v>
      </c>
      <c r="H93" s="184">
        <f>VLOOKUP(G93,'Master FINAL 2024 8-19-24'!A:G,7,FALSE)</f>
        <v>45556</v>
      </c>
      <c r="I93" s="153">
        <f>IF(ISBLANK((VLOOKUP(G93,'Master FINAL 2024 8-19-24'!A:H,8,FALSE)))=TRUE,"",VLOOKUP(G93,'Master FINAL 2024 8-19-24'!A:H,8,FALSE))</f>
        <v>2</v>
      </c>
      <c r="J93" s="183">
        <f>IF(ISBLANK((VLOOKUP(G93,'Master FINAL 2024 8-19-24'!A:I,9,FALSE)))=TRUE,"",VLOOKUP(G93,'Master FINAL 2024 8-19-24'!A:I,9,FALSE))</f>
        <v>0.375</v>
      </c>
      <c r="K93" s="169" t="str">
        <f>VLOOKUP(G93,'Master FINAL 2024 8-19-24'!A:L,12,FALSE)</f>
        <v>U-9 HT Warriors</v>
      </c>
      <c r="L93" s="177" t="s">
        <v>849</v>
      </c>
      <c r="M93" s="177" t="str">
        <f>VLOOKUP(G93,'Master FINAL 2024 8-19-24'!A:O,15,FALSE)</f>
        <v>U-9 SL Cowboys (Bulldogs)</v>
      </c>
      <c r="N93" s="154" t="str">
        <f>VLOOKUP(K93,'Team Info'!J:L,3,FALSE)</f>
        <v>Brandon Bishop</v>
      </c>
      <c r="O93" s="154" t="str">
        <f>VLOOKUP(K93,'Team Info'!J:M,4,FALSE)</f>
        <v>414-719-8187</v>
      </c>
      <c r="P93" s="154" t="str">
        <f>VLOOKUP(K93,'Team Info'!J:N,5,FALSE)</f>
        <v>USAF_Bishop89@outlook.com</v>
      </c>
      <c r="Q93" s="188" t="str">
        <f>VLOOKUP(M93,'Team Info'!J:L,3,FALSE)</f>
        <v>Nicole Knuckles</v>
      </c>
      <c r="R93" s="188" t="str">
        <f>VLOOKUP(M93,'Team Info'!J:M,4,FALSE)</f>
        <v>805-610-2531</v>
      </c>
      <c r="S93" s="188" t="str">
        <f>VLOOKUP(M93,'Team Info'!J:N,5,FALSE)</f>
        <v>nicolemragain@gmail.com</v>
      </c>
      <c r="T93" t="str">
        <f>H93&amp;K93&amp;M93</f>
        <v>45556U-9 HT WarriorsU-9 SL Cowboys (Bulldogs)</v>
      </c>
    </row>
    <row r="94" spans="1:20" x14ac:dyDescent="0.3">
      <c r="A94" s="154" t="str">
        <f>A98</f>
        <v>HT1026</v>
      </c>
      <c r="B94" s="154" t="str">
        <f>VLOOKUP(A94,'Team Info'!E:J,6,FALSE)</f>
        <v>U-9 HT Warriors</v>
      </c>
      <c r="C94" s="154" t="str">
        <f>VLOOKUP(A94,'Team Info'!E:L,8,FALSE)</f>
        <v>Brandon Bishop</v>
      </c>
      <c r="D94" s="154" t="str">
        <f>VLOOKUP(A94,'Team Info'!E:M,9,FALSE)</f>
        <v>414-719-8187</v>
      </c>
      <c r="E94" s="154" t="str">
        <f>VLOOKUP(A94,'Team Info'!E:N,10,FALSE)</f>
        <v>USAF_Bishop89@outlook.com</v>
      </c>
      <c r="F94" s="180" t="str">
        <f>IF(WEEKDAY(H94)=7,"Sat",IF(WEEKDAY(H94)=6,"Fri",IF(WEEKDAY(H94)=5,"Thu",IF(WEEKDAY(H94)=4,"Wed",IF(WEEKDAY(H94)=3,"Tue",IF(WEEKDAY(H94)=2,"Mon",IF(WEEKDAY(H94)=1,"Sun")))))))</f>
        <v>Wed</v>
      </c>
      <c r="G94" s="180">
        <v>438</v>
      </c>
      <c r="H94" s="184">
        <f>VLOOKUP(G94,'Master FINAL 2024 8-19-24'!A:G,7,FALSE)</f>
        <v>45560</v>
      </c>
      <c r="I94" s="153" t="str">
        <f>IF(ISBLANK((VLOOKUP(G94,'Master FINAL 2024 8-19-24'!A:H,8,FALSE)))=TRUE,"",VLOOKUP(G94,'Master FINAL 2024 8-19-24'!A:H,8,FALSE))</f>
        <v>HT #5A</v>
      </c>
      <c r="J94" s="183">
        <f>IF(ISBLANK((VLOOKUP(G94,'Master FINAL 2024 8-19-24'!A:I,9,FALSE)))=TRUE,"",VLOOKUP(G94,'Master FINAL 2024 8-19-24'!A:I,9,FALSE))</f>
        <v>0.73958333333333337</v>
      </c>
      <c r="K94" s="169" t="str">
        <f>VLOOKUP(G94,'Master FINAL 2024 8-19-24'!A:L,12,FALSE)</f>
        <v>U-9 RF Cheetahs</v>
      </c>
      <c r="L94" s="177" t="s">
        <v>849</v>
      </c>
      <c r="M94" s="177" t="str">
        <f>VLOOKUP(G94,'Master FINAL 2024 8-19-24'!A:O,15,FALSE)</f>
        <v>U-9 HT Warriors</v>
      </c>
      <c r="N94" s="154" t="str">
        <f>VLOOKUP(K94,'Team Info'!J:L,3,FALSE)</f>
        <v>Amanda Lee</v>
      </c>
      <c r="O94" s="154" t="str">
        <f>VLOOKUP(K94,'Team Info'!J:M,4,FALSE)</f>
        <v>608-215-1292</v>
      </c>
      <c r="P94" s="154" t="str">
        <f>VLOOKUP(K94,'Team Info'!J:N,5,FALSE)</f>
        <v>amanda.lee263@gmail.com</v>
      </c>
      <c r="Q94" s="188" t="str">
        <f>VLOOKUP(M94,'Team Info'!J:L,3,FALSE)</f>
        <v>Brandon Bishop</v>
      </c>
      <c r="R94" s="188" t="str">
        <f>VLOOKUP(M94,'Team Info'!J:M,4,FALSE)</f>
        <v>414-719-8187</v>
      </c>
      <c r="S94" s="188" t="str">
        <f>VLOOKUP(M94,'Team Info'!J:N,5,FALSE)</f>
        <v>USAF_Bishop89@outlook.com</v>
      </c>
      <c r="T94" t="str">
        <f>H94&amp;K94&amp;M94</f>
        <v>45560U-9 RF CheetahsU-9 HT Warriors</v>
      </c>
    </row>
    <row r="95" spans="1:20" x14ac:dyDescent="0.3">
      <c r="A95" s="154" t="str">
        <f>A94</f>
        <v>HT1026</v>
      </c>
      <c r="B95" s="154" t="str">
        <f>VLOOKUP(A95,'Team Info'!E:J,6,FALSE)</f>
        <v>U-9 HT Warriors</v>
      </c>
      <c r="C95" s="154" t="str">
        <f>VLOOKUP(A95,'Team Info'!E:L,8,FALSE)</f>
        <v>Brandon Bishop</v>
      </c>
      <c r="D95" s="154" t="str">
        <f>VLOOKUP(A95,'Team Info'!E:M,9,FALSE)</f>
        <v>414-719-8187</v>
      </c>
      <c r="E95" s="154" t="str">
        <f>VLOOKUP(A95,'Team Info'!E:N,10,FALSE)</f>
        <v>USAF_Bishop89@outlook.com</v>
      </c>
      <c r="F95" s="180" t="str">
        <f>IF(WEEKDAY(H95)=7,"Sat",IF(WEEKDAY(H95)=6,"Fri",IF(WEEKDAY(H95)=5,"Thu",IF(WEEKDAY(H95)=4,"Wed",IF(WEEKDAY(H95)=3,"Tue",IF(WEEKDAY(H95)=2,"Mon",IF(WEEKDAY(H95)=1,"Sun")))))))</f>
        <v>Sat</v>
      </c>
      <c r="G95" s="180">
        <v>1003</v>
      </c>
      <c r="H95" s="184">
        <f>VLOOKUP(G95,'Master FINAL 2024 8-19-24'!A:G,7,FALSE)</f>
        <v>45563</v>
      </c>
      <c r="I95" s="153" t="str">
        <f>IF(ISBLANK((VLOOKUP(G95,'Master FINAL 2024 8-19-24'!A:H,8,FALSE)))=TRUE,"",VLOOKUP(G95,'Master FINAL 2024 8-19-24'!A:H,8,FALSE))</f>
        <v>Hickory Lane #2</v>
      </c>
      <c r="J95" s="183">
        <f>IF(ISBLANK((VLOOKUP(G95,'Master FINAL 2024 8-19-24'!A:I,9,FALSE)))=TRUE,"",VLOOKUP(G95,'Master FINAL 2024 8-19-24'!A:I,9,FALSE))</f>
        <v>0.45833333333333331</v>
      </c>
      <c r="K95" s="169" t="str">
        <f>VLOOKUP(G95,'Master FINAL 2024 8-19-24'!A:L,12,FALSE)</f>
        <v>U-9 HT Warriors</v>
      </c>
      <c r="L95" s="177" t="s">
        <v>849</v>
      </c>
      <c r="M95" s="177" t="str">
        <f>VLOOKUP(G95,'Master FINAL 2024 8-19-24'!A:O,15,FALSE)</f>
        <v>U-9 JK Adrenaline</v>
      </c>
      <c r="N95" s="154" t="str">
        <f>VLOOKUP(K95,'Team Info'!J:L,3,FALSE)</f>
        <v>Brandon Bishop</v>
      </c>
      <c r="O95" s="154" t="str">
        <f>VLOOKUP(K95,'Team Info'!J:M,4,FALSE)</f>
        <v>414-719-8187</v>
      </c>
      <c r="P95" s="154" t="str">
        <f>VLOOKUP(K95,'Team Info'!J:N,5,FALSE)</f>
        <v>USAF_Bishop89@outlook.com</v>
      </c>
      <c r="Q95" s="188" t="str">
        <f>VLOOKUP(M95,'Team Info'!J:L,3,FALSE)</f>
        <v>Steven Samuel</v>
      </c>
      <c r="R95" s="188" t="str">
        <f>VLOOKUP(M95,'Team Info'!J:M,4,FALSE)</f>
        <v>262-844-5749</v>
      </c>
      <c r="S95" s="188" t="str">
        <f>VLOOKUP(M95,'Team Info'!J:N,5,FALSE)</f>
        <v>sds5617@gmail.com</v>
      </c>
      <c r="T95" t="str">
        <f>H95&amp;K95&amp;M95</f>
        <v>45563U-9 HT WarriorsU-9 JK Adrenaline</v>
      </c>
    </row>
    <row r="96" spans="1:20" x14ac:dyDescent="0.3">
      <c r="A96" s="154" t="str">
        <f>A93</f>
        <v>HT1026</v>
      </c>
      <c r="B96" s="154" t="str">
        <f>VLOOKUP(A96,'Team Info'!E:J,6,FALSE)</f>
        <v>U-9 HT Warriors</v>
      </c>
      <c r="C96" s="154" t="str">
        <f>VLOOKUP(A96,'Team Info'!E:L,8,FALSE)</f>
        <v>Brandon Bishop</v>
      </c>
      <c r="D96" s="154" t="str">
        <f>VLOOKUP(A96,'Team Info'!E:M,9,FALSE)</f>
        <v>414-719-8187</v>
      </c>
      <c r="E96" s="154" t="str">
        <f>VLOOKUP(A96,'Team Info'!E:N,10,FALSE)</f>
        <v>USAF_Bishop89@outlook.com</v>
      </c>
      <c r="F96" s="180" t="str">
        <f t="shared" si="12"/>
        <v>Sat</v>
      </c>
      <c r="G96" s="180">
        <v>445</v>
      </c>
      <c r="H96" s="184">
        <f>VLOOKUP(G96,'Master FINAL 2024 8-19-24'!A:G,7,FALSE)</f>
        <v>45570</v>
      </c>
      <c r="I96" s="153" t="str">
        <f>IF(ISBLANK((VLOOKUP(G96,'Master FINAL 2024 8-19-24'!A:H,8,FALSE)))=TRUE,"",VLOOKUP(G96,'Master FINAL 2024 8-19-24'!A:H,8,FALSE))</f>
        <v>HT #5A</v>
      </c>
      <c r="J96" s="183">
        <f>IF(ISBLANK((VLOOKUP(G96,'Master FINAL 2024 8-19-24'!A:I,9,FALSE)))=TRUE,"",VLOOKUP(G96,'Master FINAL 2024 8-19-24'!A:I,9,FALSE))</f>
        <v>0.5</v>
      </c>
      <c r="K96" s="169" t="str">
        <f>VLOOKUP(G96,'Master FINAL 2024 8-19-24'!A:L,12,FALSE)</f>
        <v>U-9 JK Avalanche</v>
      </c>
      <c r="L96" s="177" t="s">
        <v>849</v>
      </c>
      <c r="M96" s="177" t="str">
        <f>VLOOKUP(G96,'Master FINAL 2024 8-19-24'!A:O,15,FALSE)</f>
        <v>U-9 HT Warriors</v>
      </c>
      <c r="N96" s="154" t="str">
        <f>VLOOKUP(K96,'Team Info'!J:L,3,FALSE)</f>
        <v>Brian Kikkert</v>
      </c>
      <c r="O96" s="154" t="str">
        <f>VLOOKUP(K96,'Team Info'!J:M,4,FALSE)</f>
        <v>262-483-7543</v>
      </c>
      <c r="P96" s="154" t="str">
        <f>VLOOKUP(K96,'Team Info'!J:N,5,FALSE)</f>
        <v>brian.kikkert@gmail.com</v>
      </c>
      <c r="Q96" s="188" t="str">
        <f>VLOOKUP(M96,'Team Info'!J:L,3,FALSE)</f>
        <v>Brandon Bishop</v>
      </c>
      <c r="R96" s="188" t="str">
        <f>VLOOKUP(M96,'Team Info'!J:M,4,FALSE)</f>
        <v>414-719-8187</v>
      </c>
      <c r="S96" s="188" t="str">
        <f>VLOOKUP(M96,'Team Info'!J:N,5,FALSE)</f>
        <v>USAF_Bishop89@outlook.com</v>
      </c>
      <c r="T96" t="str">
        <f t="shared" si="13"/>
        <v>45570U-9 JK AvalancheU-9 HT Warriors</v>
      </c>
    </row>
    <row r="97" spans="1:20" x14ac:dyDescent="0.3">
      <c r="A97" s="154" t="str">
        <f t="shared" si="17"/>
        <v>HT1026</v>
      </c>
      <c r="B97" s="154" t="str">
        <f>VLOOKUP(A97,'Team Info'!E:J,6,FALSE)</f>
        <v>U-9 HT Warriors</v>
      </c>
      <c r="C97" s="154" t="str">
        <f>VLOOKUP(A97,'Team Info'!E:L,8,FALSE)</f>
        <v>Brandon Bishop</v>
      </c>
      <c r="D97" s="154" t="str">
        <f>VLOOKUP(A97,'Team Info'!E:M,9,FALSE)</f>
        <v>414-719-8187</v>
      </c>
      <c r="E97" s="154" t="str">
        <f>VLOOKUP(A97,'Team Info'!E:N,10,FALSE)</f>
        <v>USAF_Bishop89@outlook.com</v>
      </c>
      <c r="F97" s="180" t="str">
        <f t="shared" si="12"/>
        <v>Sat</v>
      </c>
      <c r="G97" s="180">
        <v>453</v>
      </c>
      <c r="H97" s="184">
        <f>VLOOKUP(G97,'Master FINAL 2024 8-19-24'!A:G,7,FALSE)</f>
        <v>45584</v>
      </c>
      <c r="I97" s="153">
        <f>IF(ISBLANK((VLOOKUP(G97,'Master FINAL 2024 8-19-24'!A:H,8,FALSE)))=TRUE,"",VLOOKUP(G97,'Master FINAL 2024 8-19-24'!A:H,8,FALSE))</f>
        <v>1</v>
      </c>
      <c r="J97" s="183">
        <f>IF(ISBLANK((VLOOKUP(G97,'Master FINAL 2024 8-19-24'!A:I,9,FALSE)))=TRUE,"",VLOOKUP(G97,'Master FINAL 2024 8-19-24'!A:I,9,FALSE))</f>
        <v>0.625</v>
      </c>
      <c r="K97" s="169" t="str">
        <f>VLOOKUP(G97,'Master FINAL 2024 8-19-24'!A:L,12,FALSE)</f>
        <v>U-9 HT Warriors</v>
      </c>
      <c r="L97" s="177" t="s">
        <v>849</v>
      </c>
      <c r="M97" s="177" t="str">
        <f>VLOOKUP(G97,'Master FINAL 2024 8-19-24'!A:O,15,FALSE)</f>
        <v>U-9 SL Barcelona (Flames)</v>
      </c>
      <c r="N97" s="154" t="str">
        <f>VLOOKUP(K97,'Team Info'!J:L,3,FALSE)</f>
        <v>Brandon Bishop</v>
      </c>
      <c r="O97" s="154" t="str">
        <f>VLOOKUP(K97,'Team Info'!J:M,4,FALSE)</f>
        <v>414-719-8187</v>
      </c>
      <c r="P97" s="154" t="str">
        <f>VLOOKUP(K97,'Team Info'!J:N,5,FALSE)</f>
        <v>USAF_Bishop89@outlook.com</v>
      </c>
      <c r="Q97" s="188" t="str">
        <f>VLOOKUP(M97,'Team Info'!J:L,3,FALSE)</f>
        <v>Matt Schmitz</v>
      </c>
      <c r="R97" s="188" t="str">
        <f>VLOOKUP(M97,'Team Info'!J:M,4,FALSE)</f>
        <v>608-658-5156</v>
      </c>
      <c r="S97" s="188" t="str">
        <f>VLOOKUP(M97,'Team Info'!J:N,5,FALSE)</f>
        <v>schmitz.matthew@gmail.com</v>
      </c>
      <c r="T97" t="str">
        <f t="shared" si="13"/>
        <v>45584U-9 HT WarriorsU-9 SL Barcelona (Flames)</v>
      </c>
    </row>
    <row r="98" spans="1:20" x14ac:dyDescent="0.3">
      <c r="A98" s="154" t="str">
        <f t="shared" si="17"/>
        <v>HT1026</v>
      </c>
      <c r="B98" s="154" t="str">
        <f>VLOOKUP(A98,'Team Info'!E:J,6,FALSE)</f>
        <v>U-9 HT Warriors</v>
      </c>
      <c r="C98" s="154" t="str">
        <f>VLOOKUP(A98,'Team Info'!E:L,8,FALSE)</f>
        <v>Brandon Bishop</v>
      </c>
      <c r="D98" s="154" t="str">
        <f>VLOOKUP(A98,'Team Info'!E:M,9,FALSE)</f>
        <v>414-719-8187</v>
      </c>
      <c r="E98" s="154" t="str">
        <f>VLOOKUP(A98,'Team Info'!E:N,10,FALSE)</f>
        <v>USAF_Bishop89@outlook.com</v>
      </c>
      <c r="F98" s="180" t="str">
        <f t="shared" si="12"/>
        <v>Sat</v>
      </c>
      <c r="G98" s="180">
        <v>460</v>
      </c>
      <c r="H98" s="184">
        <f>VLOOKUP(G98,'Master FINAL 2024 8-19-24'!A:G,7,FALSE)</f>
        <v>45591</v>
      </c>
      <c r="I98" s="153" t="str">
        <f>IF(ISBLANK((VLOOKUP(G98,'Master FINAL 2024 8-19-24'!A:H,8,FALSE)))=TRUE,"",VLOOKUP(G98,'Master FINAL 2024 8-19-24'!A:H,8,FALSE))</f>
        <v>Hickory Lane #2</v>
      </c>
      <c r="J98" s="183">
        <f>IF(ISBLANK((VLOOKUP(G98,'Master FINAL 2024 8-19-24'!A:I,9,FALSE)))=TRUE,"",VLOOKUP(G98,'Master FINAL 2024 8-19-24'!A:I,9,FALSE))</f>
        <v>0.45833333333333331</v>
      </c>
      <c r="K98" s="169" t="str">
        <f>VLOOKUP(G98,'Master FINAL 2024 8-19-24'!A:L,12,FALSE)</f>
        <v>U-9 HT Warriors</v>
      </c>
      <c r="L98" s="177" t="s">
        <v>849</v>
      </c>
      <c r="M98" s="177" t="str">
        <f>VLOOKUP(G98,'Master FINAL 2024 8-19-24'!A:O,15,FALSE)</f>
        <v>U-9 JK Avalanche</v>
      </c>
      <c r="N98" s="154" t="str">
        <f>VLOOKUP(K98,'Team Info'!J:L,3,FALSE)</f>
        <v>Brandon Bishop</v>
      </c>
      <c r="O98" s="154" t="str">
        <f>VLOOKUP(K98,'Team Info'!J:M,4,FALSE)</f>
        <v>414-719-8187</v>
      </c>
      <c r="P98" s="154" t="str">
        <f>VLOOKUP(K98,'Team Info'!J:N,5,FALSE)</f>
        <v>USAF_Bishop89@outlook.com</v>
      </c>
      <c r="Q98" s="188" t="str">
        <f>VLOOKUP(M98,'Team Info'!J:L,3,FALSE)</f>
        <v>Brian Kikkert</v>
      </c>
      <c r="R98" s="188" t="str">
        <f>VLOOKUP(M98,'Team Info'!J:M,4,FALSE)</f>
        <v>262-483-7543</v>
      </c>
      <c r="S98" s="188" t="str">
        <f>VLOOKUP(M98,'Team Info'!J:N,5,FALSE)</f>
        <v>brian.kikkert@gmail.com</v>
      </c>
      <c r="T98" t="str">
        <f t="shared" si="13"/>
        <v>45591U-9 HT WarriorsU-9 JK Avalanche</v>
      </c>
    </row>
    <row r="99" spans="1:20" x14ac:dyDescent="0.3">
      <c r="A99" s="154" t="s">
        <v>1715</v>
      </c>
      <c r="B99" s="154" t="str">
        <f>VLOOKUP(A99,'Team Info'!E:J,6,FALSE)</f>
        <v>U-9 HT Lady Orioles (Orange Crush)</v>
      </c>
      <c r="C99" s="154" t="str">
        <f>VLOOKUP(A99,'Team Info'!E:L,8,FALSE)</f>
        <v>Heather Endisch</v>
      </c>
      <c r="D99" s="154" t="str">
        <f>VLOOKUP(A99,'Team Info'!E:M,9,FALSE)</f>
        <v>262-339-2593</v>
      </c>
      <c r="E99" s="154" t="str">
        <f>VLOOKUP(A99,'Team Info'!E:N,10,FALSE)</f>
        <v>heather.endisch@gmail.com</v>
      </c>
      <c r="F99" s="180" t="str">
        <f t="shared" si="12"/>
        <v>Sat</v>
      </c>
      <c r="G99" s="180">
        <v>373</v>
      </c>
      <c r="H99" s="184">
        <f>VLOOKUP(G99,'Master FINAL 2024 8-19-24'!A:G,7,FALSE)</f>
        <v>45542</v>
      </c>
      <c r="I99" s="153" t="str">
        <f>IF(ISBLANK((VLOOKUP(G99,'Master FINAL 2024 8-19-24'!A:H,8,FALSE)))=TRUE,"",VLOOKUP(G99,'Master FINAL 2024 8-19-24'!A:H,8,FALSE))</f>
        <v>ER #8</v>
      </c>
      <c r="J99" s="183">
        <f>IF(ISBLANK((VLOOKUP(G99,'Master FINAL 2024 8-19-24'!A:I,9,FALSE)))=TRUE,"",VLOOKUP(G99,'Master FINAL 2024 8-19-24'!A:I,9,FALSE))</f>
        <v>0.375</v>
      </c>
      <c r="K99" s="169" t="str">
        <f>VLOOKUP(G99,'Master FINAL 2024 8-19-24'!A:L,12,FALSE)</f>
        <v>U-9 HT Lady Orioles (Orange Crush)</v>
      </c>
      <c r="L99" s="177" t="s">
        <v>849</v>
      </c>
      <c r="M99" s="177" t="str">
        <f>VLOOKUP(G99,'Master FINAL 2024 8-19-24'!A:O,15,FALSE)</f>
        <v>U-9 ER Lucky Charms</v>
      </c>
      <c r="N99" s="154" t="str">
        <f>VLOOKUP(K99,'Team Info'!J:L,3,FALSE)</f>
        <v>Heather Endisch</v>
      </c>
      <c r="O99" s="154" t="str">
        <f>VLOOKUP(K99,'Team Info'!J:M,4,FALSE)</f>
        <v>262-339-2593</v>
      </c>
      <c r="P99" s="154" t="str">
        <f>VLOOKUP(K99,'Team Info'!J:N,5,FALSE)</f>
        <v>heather.endisch@gmail.com</v>
      </c>
      <c r="Q99" s="188" t="str">
        <f>VLOOKUP(M99,'Team Info'!J:L,3,FALSE)</f>
        <v>Mike Jensen</v>
      </c>
      <c r="R99" s="188" t="str">
        <f>VLOOKUP(M99,'Team Info'!J:M,4,FALSE)</f>
        <v>630-797-0654</v>
      </c>
      <c r="S99" s="188" t="str">
        <f>VLOOKUP(M99,'Team Info'!J:N,5,FALSE)</f>
        <v>mvjensen712@gmail.com</v>
      </c>
      <c r="T99" t="str">
        <f t="shared" si="13"/>
        <v>45542U-9 HT Lady Orioles (Orange Crush)U-9 ER Lucky Charms</v>
      </c>
    </row>
    <row r="100" spans="1:20" x14ac:dyDescent="0.3">
      <c r="A100" s="154" t="s">
        <v>1715</v>
      </c>
      <c r="B100" s="154" t="str">
        <f>VLOOKUP(A100,'Team Info'!E:J,6,FALSE)</f>
        <v>U-9 HT Lady Orioles (Orange Crush)</v>
      </c>
      <c r="C100" s="154" t="str">
        <f>VLOOKUP(A100,'Team Info'!E:L,8,FALSE)</f>
        <v>Heather Endisch</v>
      </c>
      <c r="D100" s="154" t="str">
        <f>VLOOKUP(A100,'Team Info'!E:M,9,FALSE)</f>
        <v>262-339-2593</v>
      </c>
      <c r="E100" s="154" t="str">
        <f>VLOOKUP(A100,'Team Info'!E:N,10,FALSE)</f>
        <v>heather.endisch@gmail.com</v>
      </c>
      <c r="F100" s="180" t="str">
        <f t="shared" ref="F100" si="18">IF(WEEKDAY(H100)=7,"Sat",IF(WEEKDAY(H100)=6,"Fri",IF(WEEKDAY(H100)=5,"Thu",IF(WEEKDAY(H100)=4,"Wed",IF(WEEKDAY(H100)=3,"Tue",IF(WEEKDAY(H100)=2,"Mon",IF(WEEKDAY(H100)=1,"Sun")))))))</f>
        <v>Thu</v>
      </c>
      <c r="G100" s="180">
        <v>1000</v>
      </c>
      <c r="H100" s="184">
        <f>VLOOKUP(G100,'Master FINAL 2024 8-19-24'!A:G,7,FALSE)</f>
        <v>45547</v>
      </c>
      <c r="I100" s="153" t="str">
        <f>IF(ISBLANK((VLOOKUP(G100,'Master FINAL 2024 8-19-24'!A:H,8,FALSE)))=TRUE,"",VLOOKUP(G100,'Master FINAL 2024 8-19-24'!A:H,8,FALSE))</f>
        <v>Jackson Park Field 
W204N16835 Jackson Dr, Jackson, WI</v>
      </c>
      <c r="J100" s="183">
        <f>IF(ISBLANK((VLOOKUP(G100,'Master FINAL 2024 8-19-24'!A:I,9,FALSE)))=TRUE,"",VLOOKUP(G100,'Master FINAL 2024 8-19-24'!A:I,9,FALSE))</f>
        <v>0.41666666666666669</v>
      </c>
      <c r="K100" s="169" t="str">
        <f>VLOOKUP(G100,'Master FINAL 2024 8-19-24'!A:L,12,FALSE)</f>
        <v>U-9 HT Lady Orioles (Orange Crush)</v>
      </c>
      <c r="L100" s="177" t="s">
        <v>849</v>
      </c>
      <c r="M100" s="177" t="str">
        <f>VLOOKUP(G100,'Master FINAL 2024 8-19-24'!A:O,15,FALSE)</f>
        <v>U-9 JK Adrenaline</v>
      </c>
      <c r="N100" s="154" t="str">
        <f>VLOOKUP(K100,'Team Info'!J:L,3,FALSE)</f>
        <v>Heather Endisch</v>
      </c>
      <c r="O100" s="154" t="str">
        <f>VLOOKUP(K100,'Team Info'!J:M,4,FALSE)</f>
        <v>262-339-2593</v>
      </c>
      <c r="P100" s="154" t="str">
        <f>VLOOKUP(K100,'Team Info'!J:N,5,FALSE)</f>
        <v>heather.endisch@gmail.com</v>
      </c>
      <c r="Q100" s="188" t="str">
        <f>VLOOKUP(M100,'Team Info'!J:L,3,FALSE)</f>
        <v>Steven Samuel</v>
      </c>
      <c r="R100" s="188" t="str">
        <f>VLOOKUP(M100,'Team Info'!J:M,4,FALSE)</f>
        <v>262-844-5749</v>
      </c>
      <c r="S100" s="188" t="str">
        <f>VLOOKUP(M100,'Team Info'!J:N,5,FALSE)</f>
        <v>sds5617@gmail.com</v>
      </c>
      <c r="T100" t="str">
        <f t="shared" ref="T100" si="19">H100&amp;K100&amp;M100</f>
        <v>45547U-9 HT Lady Orioles (Orange Crush)U-9 JK Adrenaline</v>
      </c>
    </row>
    <row r="101" spans="1:20" x14ac:dyDescent="0.3">
      <c r="A101" s="154" t="str">
        <f>A99</f>
        <v>HT1027</v>
      </c>
      <c r="B101" s="154" t="str">
        <f>VLOOKUP(A101,'Team Info'!E:J,6,FALSE)</f>
        <v>U-9 HT Lady Orioles (Orange Crush)</v>
      </c>
      <c r="C101" s="154" t="str">
        <f>VLOOKUP(A101,'Team Info'!E:L,8,FALSE)</f>
        <v>Heather Endisch</v>
      </c>
      <c r="D101" s="154" t="str">
        <f>VLOOKUP(A101,'Team Info'!E:M,9,FALSE)</f>
        <v>262-339-2593</v>
      </c>
      <c r="E101" s="154" t="str">
        <f>VLOOKUP(A101,'Team Info'!E:N,10,FALSE)</f>
        <v>heather.endisch@gmail.com</v>
      </c>
      <c r="F101" s="180" t="str">
        <f t="shared" si="12"/>
        <v>Wed</v>
      </c>
      <c r="G101" s="180">
        <v>381</v>
      </c>
      <c r="H101" s="184">
        <f>VLOOKUP(G101,'Master FINAL 2024 8-19-24'!A:G,7,FALSE)</f>
        <v>45553</v>
      </c>
      <c r="I101" s="153" t="str">
        <f>IF(ISBLANK((VLOOKUP(G101,'Master FINAL 2024 8-19-24'!A:H,8,FALSE)))=TRUE,"",VLOOKUP(G101,'Master FINAL 2024 8-19-24'!A:H,8,FALSE))</f>
        <v>HT #5A</v>
      </c>
      <c r="J101" s="183">
        <f>IF(ISBLANK((VLOOKUP(G101,'Master FINAL 2024 8-19-24'!A:I,9,FALSE)))=TRUE,"",VLOOKUP(G101,'Master FINAL 2024 8-19-24'!A:I,9,FALSE))</f>
        <v>0.73958333333333337</v>
      </c>
      <c r="K101" s="169" t="str">
        <f>VLOOKUP(G101,'Master FINAL 2024 8-19-24'!A:L,12,FALSE)</f>
        <v>U-9 HT Lady Orioles (Orange Crush)</v>
      </c>
      <c r="L101" s="177" t="s">
        <v>849</v>
      </c>
      <c r="M101" s="177" t="str">
        <f>VLOOKUP(G101,'Master FINAL 2024 8-19-24'!A:O,15,FALSE)</f>
        <v>U-9 HT Tigers</v>
      </c>
      <c r="N101" s="154" t="str">
        <f>VLOOKUP(K101,'Team Info'!J:L,3,FALSE)</f>
        <v>Heather Endisch</v>
      </c>
      <c r="O101" s="154" t="str">
        <f>VLOOKUP(K101,'Team Info'!J:M,4,FALSE)</f>
        <v>262-339-2593</v>
      </c>
      <c r="P101" s="154" t="str">
        <f>VLOOKUP(K101,'Team Info'!J:N,5,FALSE)</f>
        <v>heather.endisch@gmail.com</v>
      </c>
      <c r="Q101" s="188" t="str">
        <f>VLOOKUP(M101,'Team Info'!J:L,3,FALSE)</f>
        <v>Jessica Theisen</v>
      </c>
      <c r="R101" s="188" t="str">
        <f>VLOOKUP(M101,'Team Info'!J:M,4,FALSE)</f>
        <v>608-575-6475</v>
      </c>
      <c r="S101" s="188" t="str">
        <f>VLOOKUP(M101,'Team Info'!J:N,5,FALSE)</f>
        <v xml:space="preserve">jrm4213@gmail.com </v>
      </c>
      <c r="T101" t="str">
        <f t="shared" si="13"/>
        <v>45553U-9 HT Lady Orioles (Orange Crush)U-9 HT Tigers</v>
      </c>
    </row>
    <row r="102" spans="1:20" x14ac:dyDescent="0.3">
      <c r="A102" s="154" t="str">
        <f t="shared" ref="A102:A107" si="20">A101</f>
        <v>HT1027</v>
      </c>
      <c r="B102" s="154" t="str">
        <f>VLOOKUP(A102,'Team Info'!E:J,6,FALSE)</f>
        <v>U-9 HT Lady Orioles (Orange Crush)</v>
      </c>
      <c r="C102" s="154" t="str">
        <f>VLOOKUP(A102,'Team Info'!E:L,8,FALSE)</f>
        <v>Heather Endisch</v>
      </c>
      <c r="D102" s="154" t="str">
        <f>VLOOKUP(A102,'Team Info'!E:M,9,FALSE)</f>
        <v>262-339-2593</v>
      </c>
      <c r="E102" s="154" t="str">
        <f>VLOOKUP(A102,'Team Info'!E:N,10,FALSE)</f>
        <v>heather.endisch@gmail.com</v>
      </c>
      <c r="F102" s="180" t="str">
        <f t="shared" si="12"/>
        <v>Sat</v>
      </c>
      <c r="G102" s="180">
        <v>386</v>
      </c>
      <c r="H102" s="184">
        <f>VLOOKUP(G102,'Master FINAL 2024 8-19-24'!A:G,7,FALSE)</f>
        <v>45556</v>
      </c>
      <c r="I102" s="153" t="str">
        <f>IF(ISBLANK((VLOOKUP(G102,'Master FINAL 2024 8-19-24'!A:H,8,FALSE)))=TRUE,"",VLOOKUP(G102,'Master FINAL 2024 8-19-24'!A:H,8,FALSE))</f>
        <v>HT #5A</v>
      </c>
      <c r="J102" s="183">
        <f>IF(ISBLANK((VLOOKUP(G102,'Master FINAL 2024 8-19-24'!A:I,9,FALSE)))=TRUE,"",VLOOKUP(G102,'Master FINAL 2024 8-19-24'!A:I,9,FALSE))</f>
        <v>0.5</v>
      </c>
      <c r="K102" s="169" t="str">
        <f>VLOOKUP(G102,'Master FINAL 2024 8-19-24'!A:L,12,FALSE)</f>
        <v>U-9 JU Juneau Rage U9</v>
      </c>
      <c r="L102" s="177" t="s">
        <v>849</v>
      </c>
      <c r="M102" s="177" t="str">
        <f>VLOOKUP(G102,'Master FINAL 2024 8-19-24'!A:O,15,FALSE)</f>
        <v>U-9 HT Lady Orioles (Orange Crush)</v>
      </c>
      <c r="N102" s="154" t="str">
        <f>VLOOKUP(K102,'Team Info'!J:L,3,FALSE)</f>
        <v>Paul Shanks</v>
      </c>
      <c r="O102" s="154" t="str">
        <f>VLOOKUP(K102,'Team Info'!J:M,4,FALSE)</f>
        <v>608-509-6452</v>
      </c>
      <c r="P102" s="154" t="str">
        <f>VLOOKUP(K102,'Team Info'!J:N,5,FALSE)</f>
        <v>Paul@javisind.com</v>
      </c>
      <c r="Q102" s="188" t="str">
        <f>VLOOKUP(M102,'Team Info'!J:L,3,FALSE)</f>
        <v>Heather Endisch</v>
      </c>
      <c r="R102" s="188" t="str">
        <f>VLOOKUP(M102,'Team Info'!J:M,4,FALSE)</f>
        <v>262-339-2593</v>
      </c>
      <c r="S102" s="188" t="str">
        <f>VLOOKUP(M102,'Team Info'!J:N,5,FALSE)</f>
        <v>heather.endisch@gmail.com</v>
      </c>
      <c r="T102" t="str">
        <f t="shared" si="13"/>
        <v>45556U-9 JU Juneau Rage U9U-9 HT Lady Orioles (Orange Crush)</v>
      </c>
    </row>
    <row r="103" spans="1:20" x14ac:dyDescent="0.3">
      <c r="A103" s="154" t="str">
        <f t="shared" si="20"/>
        <v>HT1027</v>
      </c>
      <c r="B103" s="154" t="str">
        <f>VLOOKUP(A103,'Team Info'!E:J,6,FALSE)</f>
        <v>U-9 HT Lady Orioles (Orange Crush)</v>
      </c>
      <c r="C103" s="154" t="str">
        <f>VLOOKUP(A103,'Team Info'!E:L,8,FALSE)</f>
        <v>Heather Endisch</v>
      </c>
      <c r="D103" s="154" t="str">
        <f>VLOOKUP(A103,'Team Info'!E:M,9,FALSE)</f>
        <v>262-339-2593</v>
      </c>
      <c r="E103" s="154" t="str">
        <f>VLOOKUP(A103,'Team Info'!E:N,10,FALSE)</f>
        <v>heather.endisch@gmail.com</v>
      </c>
      <c r="F103" s="180" t="str">
        <f t="shared" si="12"/>
        <v>Sat</v>
      </c>
      <c r="G103" s="180">
        <v>396</v>
      </c>
      <c r="H103" s="184">
        <f>VLOOKUP(G103,'Master FINAL 2024 8-19-24'!A:G,7,FALSE)</f>
        <v>45563</v>
      </c>
      <c r="I103" s="153" t="str">
        <f>IF(ISBLANK((VLOOKUP(G103,'Master FINAL 2024 8-19-24'!A:H,8,FALSE)))=TRUE,"",VLOOKUP(G103,'Master FINAL 2024 8-19-24'!A:H,8,FALSE))</f>
        <v>HT #5B</v>
      </c>
      <c r="J103" s="183">
        <f>IF(ISBLANK((VLOOKUP(G103,'Master FINAL 2024 8-19-24'!A:I,9,FALSE)))=TRUE,"",VLOOKUP(G103,'Master FINAL 2024 8-19-24'!A:I,9,FALSE))</f>
        <v>0.5625</v>
      </c>
      <c r="K103" s="169" t="str">
        <f>VLOOKUP(G103,'Master FINAL 2024 8-19-24'!A:L,12,FALSE)</f>
        <v>U-9 SL Raptors</v>
      </c>
      <c r="L103" s="177" t="s">
        <v>849</v>
      </c>
      <c r="M103" s="177" t="str">
        <f>VLOOKUP(G103,'Master FINAL 2024 8-19-24'!A:O,15,FALSE)</f>
        <v>U-9 HT Lady Orioles (Orange Crush)</v>
      </c>
      <c r="N103" s="154" t="str">
        <f>VLOOKUP(K103,'Team Info'!J:L,3,FALSE)</f>
        <v>Kate Steedman</v>
      </c>
      <c r="O103" s="154" t="str">
        <f>VLOOKUP(K103,'Team Info'!J:M,4,FALSE)</f>
        <v>608-345-1077</v>
      </c>
      <c r="P103" s="154" t="str">
        <f>VLOOKUP(K103,'Team Info'!J:N,5,FALSE)</f>
        <v>katy.steedman@gmail.com</v>
      </c>
      <c r="Q103" s="188" t="str">
        <f>VLOOKUP(M103,'Team Info'!J:L,3,FALSE)</f>
        <v>Heather Endisch</v>
      </c>
      <c r="R103" s="188" t="str">
        <f>VLOOKUP(M103,'Team Info'!J:M,4,FALSE)</f>
        <v>262-339-2593</v>
      </c>
      <c r="S103" s="188" t="str">
        <f>VLOOKUP(M103,'Team Info'!J:N,5,FALSE)</f>
        <v>heather.endisch@gmail.com</v>
      </c>
      <c r="T103" t="str">
        <f t="shared" si="13"/>
        <v>45563U-9 SL RaptorsU-9 HT Lady Orioles (Orange Crush)</v>
      </c>
    </row>
    <row r="104" spans="1:20" x14ac:dyDescent="0.3">
      <c r="A104" s="154" t="str">
        <f t="shared" si="20"/>
        <v>HT1027</v>
      </c>
      <c r="B104" s="154" t="str">
        <f>VLOOKUP(A104,'Team Info'!E:J,6,FALSE)</f>
        <v>U-9 HT Lady Orioles (Orange Crush)</v>
      </c>
      <c r="C104" s="154" t="str">
        <f>VLOOKUP(A104,'Team Info'!E:L,8,FALSE)</f>
        <v>Heather Endisch</v>
      </c>
      <c r="D104" s="154" t="str">
        <f>VLOOKUP(A104,'Team Info'!E:M,9,FALSE)</f>
        <v>262-339-2593</v>
      </c>
      <c r="E104" s="154" t="str">
        <f>VLOOKUP(A104,'Team Info'!E:N,10,FALSE)</f>
        <v>heather.endisch@gmail.com</v>
      </c>
      <c r="F104" s="180" t="str">
        <f t="shared" si="12"/>
        <v>Sat</v>
      </c>
      <c r="G104" s="180">
        <v>399</v>
      </c>
      <c r="H104" s="184">
        <f>VLOOKUP(G104,'Master FINAL 2024 8-19-24'!A:G,7,FALSE)</f>
        <v>45570</v>
      </c>
      <c r="I104" s="153" t="str">
        <f>IF(ISBLANK((VLOOKUP(G104,'Master FINAL 2024 8-19-24'!A:H,8,FALSE)))=TRUE,"",VLOOKUP(G104,'Master FINAL 2024 8-19-24'!A:H,8,FALSE))</f>
        <v>HT #5A</v>
      </c>
      <c r="J104" s="183">
        <f>IF(ISBLANK((VLOOKUP(G104,'Master FINAL 2024 8-19-24'!A:I,9,FALSE)))=TRUE,"",VLOOKUP(G104,'Master FINAL 2024 8-19-24'!A:I,9,FALSE))</f>
        <v>0.5625</v>
      </c>
      <c r="K104" s="169" t="str">
        <f>VLOOKUP(G104,'Master FINAL 2024 8-19-24'!A:L,12,FALSE)</f>
        <v>U-9 JK Rattlesnakes</v>
      </c>
      <c r="L104" s="177" t="s">
        <v>849</v>
      </c>
      <c r="M104" s="177" t="str">
        <f>VLOOKUP(G104,'Master FINAL 2024 8-19-24'!A:O,15,FALSE)</f>
        <v>U-9 HT Lady Orioles (Orange Crush)</v>
      </c>
      <c r="N104" s="154" t="str">
        <f>VLOOKUP(K104,'Team Info'!J:L,3,FALSE)</f>
        <v>Clark Schultz</v>
      </c>
      <c r="O104" s="154" t="str">
        <f>VLOOKUP(K104,'Team Info'!J:M,4,FALSE)</f>
        <v>920-248-1115</v>
      </c>
      <c r="P104" s="154" t="str">
        <f>VLOOKUP(K104,'Team Info'!J:N,5,FALSE)</f>
        <v>pastorclark6@gmail.com</v>
      </c>
      <c r="Q104" s="188" t="str">
        <f>VLOOKUP(M104,'Team Info'!J:L,3,FALSE)</f>
        <v>Heather Endisch</v>
      </c>
      <c r="R104" s="188" t="str">
        <f>VLOOKUP(M104,'Team Info'!J:M,4,FALSE)</f>
        <v>262-339-2593</v>
      </c>
      <c r="S104" s="188" t="str">
        <f>VLOOKUP(M104,'Team Info'!J:N,5,FALSE)</f>
        <v>heather.endisch@gmail.com</v>
      </c>
      <c r="T104" t="str">
        <f t="shared" si="13"/>
        <v>45570U-9 JK RattlesnakesU-9 HT Lady Orioles (Orange Crush)</v>
      </c>
    </row>
    <row r="105" spans="1:20" x14ac:dyDescent="0.3">
      <c r="A105" s="154" t="str">
        <f t="shared" si="20"/>
        <v>HT1027</v>
      </c>
      <c r="B105" s="154" t="str">
        <f>VLOOKUP(A105,'Team Info'!E:J,6,FALSE)</f>
        <v>U-9 HT Lady Orioles (Orange Crush)</v>
      </c>
      <c r="C105" s="154" t="str">
        <f>VLOOKUP(A105,'Team Info'!E:L,8,FALSE)</f>
        <v>Heather Endisch</v>
      </c>
      <c r="D105" s="154" t="str">
        <f>VLOOKUP(A105,'Team Info'!E:M,9,FALSE)</f>
        <v>262-339-2593</v>
      </c>
      <c r="E105" s="154" t="str">
        <f>VLOOKUP(A105,'Team Info'!E:N,10,FALSE)</f>
        <v>heather.endisch@gmail.com</v>
      </c>
      <c r="F105" s="180" t="str">
        <f t="shared" si="12"/>
        <v>Sat</v>
      </c>
      <c r="G105" s="180">
        <v>406</v>
      </c>
      <c r="H105" s="184">
        <f>VLOOKUP(G105,'Master FINAL 2024 8-19-24'!A:G,7,FALSE)</f>
        <v>45577</v>
      </c>
      <c r="I105" s="153" t="str">
        <f>IF(ISBLANK((VLOOKUP(G105,'Master FINAL 2024 8-19-24'!A:H,8,FALSE)))=TRUE,"",VLOOKUP(G105,'Master FINAL 2024 8-19-24'!A:H,8,FALSE))</f>
        <v>HT #5B</v>
      </c>
      <c r="J105" s="183">
        <f>IF(ISBLANK((VLOOKUP(G105,'Master FINAL 2024 8-19-24'!A:I,9,FALSE)))=TRUE,"",VLOOKUP(G105,'Master FINAL 2024 8-19-24'!A:I,9,FALSE))</f>
        <v>0.4375</v>
      </c>
      <c r="K105" s="169" t="str">
        <f>VLOOKUP(G105,'Master FINAL 2024 8-19-24'!A:L,12,FALSE)</f>
        <v>U-9 SL Chelsea (Anacondas)</v>
      </c>
      <c r="L105" s="177" t="s">
        <v>849</v>
      </c>
      <c r="M105" s="177" t="str">
        <f>VLOOKUP(G105,'Master FINAL 2024 8-19-24'!A:O,15,FALSE)</f>
        <v>U-9 HT Lady Orioles (Orange Crush)</v>
      </c>
      <c r="N105" s="154" t="str">
        <f>VLOOKUP(K105,'Team Info'!J:L,3,FALSE)</f>
        <v>Nathaniel Becker</v>
      </c>
      <c r="O105" s="154" t="str">
        <f>VLOOKUP(K105,'Team Info'!J:M,4,FALSE)</f>
        <v>262-224-3110</v>
      </c>
      <c r="P105" s="154" t="str">
        <f>VLOOKUP(K105,'Team Info'!J:N,5,FALSE)</f>
        <v>dcsbecker@hotmail.com</v>
      </c>
      <c r="Q105" s="188" t="str">
        <f>VLOOKUP(M105,'Team Info'!J:L,3,FALSE)</f>
        <v>Heather Endisch</v>
      </c>
      <c r="R105" s="188" t="str">
        <f>VLOOKUP(M105,'Team Info'!J:M,4,FALSE)</f>
        <v>262-339-2593</v>
      </c>
      <c r="S105" s="188" t="str">
        <f>VLOOKUP(M105,'Team Info'!J:N,5,FALSE)</f>
        <v>heather.endisch@gmail.com</v>
      </c>
      <c r="T105" t="str">
        <f t="shared" si="13"/>
        <v>45577U-9 SL Chelsea (Anacondas)U-9 HT Lady Orioles (Orange Crush)</v>
      </c>
    </row>
    <row r="106" spans="1:20" x14ac:dyDescent="0.3">
      <c r="A106" s="154" t="str">
        <f t="shared" si="20"/>
        <v>HT1027</v>
      </c>
      <c r="B106" s="154" t="str">
        <f>VLOOKUP(A106,'Team Info'!E:J,6,FALSE)</f>
        <v>U-9 HT Lady Orioles (Orange Crush)</v>
      </c>
      <c r="C106" s="154" t="str">
        <f>VLOOKUP(A106,'Team Info'!E:L,8,FALSE)</f>
        <v>Heather Endisch</v>
      </c>
      <c r="D106" s="154" t="str">
        <f>VLOOKUP(A106,'Team Info'!E:M,9,FALSE)</f>
        <v>262-339-2593</v>
      </c>
      <c r="E106" s="154" t="str">
        <f>VLOOKUP(A106,'Team Info'!E:N,10,FALSE)</f>
        <v>heather.endisch@gmail.com</v>
      </c>
      <c r="F106" s="180" t="str">
        <f t="shared" si="12"/>
        <v>Sat</v>
      </c>
      <c r="G106" s="180">
        <v>411</v>
      </c>
      <c r="H106" s="184">
        <f>VLOOKUP(G106,'Master FINAL 2024 8-19-24'!A:G,7,FALSE)</f>
        <v>45584</v>
      </c>
      <c r="I106" s="153" t="str">
        <f>IF(ISBLANK((VLOOKUP(G106,'Master FINAL 2024 8-19-24'!A:H,8,FALSE)))=TRUE,"",VLOOKUP(G106,'Master FINAL 2024 8-19-24'!A:H,8,FALSE))</f>
        <v>RF 6</v>
      </c>
      <c r="J106" s="183">
        <f>IF(ISBLANK((VLOOKUP(G106,'Master FINAL 2024 8-19-24'!A:I,9,FALSE)))=TRUE,"",VLOOKUP(G106,'Master FINAL 2024 8-19-24'!A:I,9,FALSE))</f>
        <v>0.375</v>
      </c>
      <c r="K106" s="169" t="str">
        <f>VLOOKUP(G106,'Master FINAL 2024 8-19-24'!A:L,12,FALSE)</f>
        <v>U-9 HT Lady Orioles (Orange Crush)</v>
      </c>
      <c r="L106" s="177" t="s">
        <v>849</v>
      </c>
      <c r="M106" s="177" t="str">
        <f>VLOOKUP(G106,'Master FINAL 2024 8-19-24'!A:O,15,FALSE)</f>
        <v>U-9 RF Timberwolves</v>
      </c>
      <c r="N106" s="154" t="str">
        <f>VLOOKUP(K106,'Team Info'!J:L,3,FALSE)</f>
        <v>Heather Endisch</v>
      </c>
      <c r="O106" s="154" t="str">
        <f>VLOOKUP(K106,'Team Info'!J:M,4,FALSE)</f>
        <v>262-339-2593</v>
      </c>
      <c r="P106" s="154" t="str">
        <f>VLOOKUP(K106,'Team Info'!J:N,5,FALSE)</f>
        <v>heather.endisch@gmail.com</v>
      </c>
      <c r="Q106" s="188" t="str">
        <f>VLOOKUP(M106,'Team Info'!J:L,3,FALSE)</f>
        <v>Sarah Baumann</v>
      </c>
      <c r="R106" s="188" t="str">
        <f>VLOOKUP(M106,'Team Info'!J:M,4,FALSE)</f>
        <v>262-339-3434</v>
      </c>
      <c r="S106" s="188" t="str">
        <f>VLOOKUP(M106,'Team Info'!J:N,5,FALSE)</f>
        <v>sarahgenebaumann@outlook.com</v>
      </c>
      <c r="T106" t="str">
        <f t="shared" si="13"/>
        <v>45584U-9 HT Lady Orioles (Orange Crush)U-9 RF Timberwolves</v>
      </c>
    </row>
    <row r="107" spans="1:20" x14ac:dyDescent="0.3">
      <c r="A107" s="154" t="str">
        <f t="shared" si="20"/>
        <v>HT1027</v>
      </c>
      <c r="B107" s="154" t="str">
        <f>VLOOKUP(A107,'Team Info'!E:J,6,FALSE)</f>
        <v>U-9 HT Lady Orioles (Orange Crush)</v>
      </c>
      <c r="C107" s="154" t="str">
        <f>VLOOKUP(A107,'Team Info'!E:L,8,FALSE)</f>
        <v>Heather Endisch</v>
      </c>
      <c r="D107" s="154" t="str">
        <f>VLOOKUP(A107,'Team Info'!E:M,9,FALSE)</f>
        <v>262-339-2593</v>
      </c>
      <c r="E107" s="154" t="str">
        <f>VLOOKUP(A107,'Team Info'!E:N,10,FALSE)</f>
        <v>heather.endisch@gmail.com</v>
      </c>
      <c r="F107" s="180" t="str">
        <f t="shared" si="12"/>
        <v>Sat</v>
      </c>
      <c r="G107" s="180">
        <v>417</v>
      </c>
      <c r="H107" s="184">
        <f>VLOOKUP(G107,'Master FINAL 2024 8-19-24'!A:G,7,FALSE)</f>
        <v>45591</v>
      </c>
      <c r="I107" s="153" t="str">
        <f>IF(ISBLANK((VLOOKUP(G107,'Master FINAL 2024 8-19-24'!A:H,8,FALSE)))=TRUE,"",VLOOKUP(G107,'Master FINAL 2024 8-19-24'!A:H,8,FALSE))</f>
        <v>Hickory Lane #2</v>
      </c>
      <c r="J107" s="183">
        <f>IF(ISBLANK((VLOOKUP(G107,'Master FINAL 2024 8-19-24'!A:I,9,FALSE)))=TRUE,"",VLOOKUP(G107,'Master FINAL 2024 8-19-24'!A:I,9,FALSE))</f>
        <v>0.41666666666666669</v>
      </c>
      <c r="K107" s="169" t="str">
        <f>VLOOKUP(G107,'Master FINAL 2024 8-19-24'!A:L,12,FALSE)</f>
        <v>U-9 HT Lady Orioles (Orange Crush)</v>
      </c>
      <c r="L107" s="177" t="s">
        <v>849</v>
      </c>
      <c r="M107" s="177" t="str">
        <f>VLOOKUP(G107,'Master FINAL 2024 8-19-24'!A:O,15,FALSE)</f>
        <v>U-9 JK Rattlesnakes</v>
      </c>
      <c r="N107" s="154" t="str">
        <f>VLOOKUP(K107,'Team Info'!J:L,3,FALSE)</f>
        <v>Heather Endisch</v>
      </c>
      <c r="O107" s="154" t="str">
        <f>VLOOKUP(K107,'Team Info'!J:M,4,FALSE)</f>
        <v>262-339-2593</v>
      </c>
      <c r="P107" s="154" t="str">
        <f>VLOOKUP(K107,'Team Info'!J:N,5,FALSE)</f>
        <v>heather.endisch@gmail.com</v>
      </c>
      <c r="Q107" s="188" t="str">
        <f>VLOOKUP(M107,'Team Info'!J:L,3,FALSE)</f>
        <v>Clark Schultz</v>
      </c>
      <c r="R107" s="188" t="str">
        <f>VLOOKUP(M107,'Team Info'!J:M,4,FALSE)</f>
        <v>920-248-1115</v>
      </c>
      <c r="S107" s="188" t="str">
        <f>VLOOKUP(M107,'Team Info'!J:N,5,FALSE)</f>
        <v>pastorclark6@gmail.com</v>
      </c>
      <c r="T107" t="str">
        <f t="shared" si="13"/>
        <v>45591U-9 HT Lady Orioles (Orange Crush)U-9 JK Rattlesnakes</v>
      </c>
    </row>
    <row r="108" spans="1:20" x14ac:dyDescent="0.3">
      <c r="A108" s="154" t="s">
        <v>1716</v>
      </c>
      <c r="B108" s="154" t="str">
        <f>VLOOKUP(A108,'Team Info'!E:J,6,FALSE)</f>
        <v>U-9 HT Tigers</v>
      </c>
      <c r="C108" s="154" t="str">
        <f>VLOOKUP(A108,'Team Info'!E:L,8,FALSE)</f>
        <v>Jessica Theisen</v>
      </c>
      <c r="D108" s="154" t="str">
        <f>VLOOKUP(A108,'Team Info'!E:M,9,FALSE)</f>
        <v>608-575-6475</v>
      </c>
      <c r="E108" s="154" t="str">
        <f>VLOOKUP(A108,'Team Info'!E:N,10,FALSE)</f>
        <v xml:space="preserve">jrm4213@gmail.com </v>
      </c>
      <c r="F108" s="180" t="str">
        <f>IF(WEEKDAY(H108)=7,"Sat",IF(WEEKDAY(H108)=6,"Fri",IF(WEEKDAY(H108)=5,"Thu",IF(WEEKDAY(H108)=4,"Wed",IF(WEEKDAY(H108)=3,"Tue",IF(WEEKDAY(H108)=2,"Mon",IF(WEEKDAY(H108)=1,"Sun")))))))</f>
        <v>Sat</v>
      </c>
      <c r="G108" s="180">
        <v>374</v>
      </c>
      <c r="H108" s="184">
        <f>VLOOKUP(G108,'Master FINAL 2024 8-19-24'!A:G,7,FALSE)</f>
        <v>45542</v>
      </c>
      <c r="I108" s="153" t="str">
        <f>IF(ISBLANK((VLOOKUP(G108,'Master FINAL 2024 8-19-24'!A:H,8,FALSE)))=TRUE,"",VLOOKUP(G108,'Master FINAL 2024 8-19-24'!A:H,8,FALSE))</f>
        <v>KW 3</v>
      </c>
      <c r="J108" s="183">
        <f>IF(ISBLANK((VLOOKUP(G108,'Master FINAL 2024 8-19-24'!A:I,9,FALSE)))=TRUE,"",VLOOKUP(G108,'Master FINAL 2024 8-19-24'!A:I,9,FALSE))</f>
        <v>0.375</v>
      </c>
      <c r="K108" s="169" t="str">
        <f>VLOOKUP(G108,'Master FINAL 2024 8-19-24'!A:L,12,FALSE)</f>
        <v>U-9 HT Tigers</v>
      </c>
      <c r="L108" s="177" t="s">
        <v>849</v>
      </c>
      <c r="M108" s="177" t="str">
        <f>VLOOKUP(G108,'Master FINAL 2024 8-19-24'!A:O,15,FALSE)</f>
        <v>U-9 KW Twisters</v>
      </c>
      <c r="N108" s="154" t="str">
        <f>VLOOKUP(K108,'Team Info'!J:L,3,FALSE)</f>
        <v>Jessica Theisen</v>
      </c>
      <c r="O108" s="154" t="str">
        <f>VLOOKUP(K108,'Team Info'!J:M,4,FALSE)</f>
        <v>608-575-6475</v>
      </c>
      <c r="P108" s="154" t="str">
        <f>VLOOKUP(K108,'Team Info'!J:N,5,FALSE)</f>
        <v xml:space="preserve">jrm4213@gmail.com </v>
      </c>
      <c r="Q108" s="188" t="str">
        <f>VLOOKUP(M108,'Team Info'!J:L,3,FALSE)</f>
        <v>Jim Stippich</v>
      </c>
      <c r="R108" s="188" t="str">
        <f>VLOOKUP(M108,'Team Info'!J:M,4,FALSE)</f>
        <v>414-484-6634</v>
      </c>
      <c r="S108" s="188" t="str">
        <f>VLOOKUP(M108,'Team Info'!J:N,5,FALSE)</f>
        <v>stippich.jim@icloud.com</v>
      </c>
      <c r="T108" t="str">
        <f>H108&amp;K108&amp;M108</f>
        <v>45542U-9 HT TigersU-9 KW Twisters</v>
      </c>
    </row>
    <row r="109" spans="1:20" x14ac:dyDescent="0.3">
      <c r="A109" s="154" t="str">
        <f>A108</f>
        <v>HT1028</v>
      </c>
      <c r="B109" s="154" t="str">
        <f>VLOOKUP(A109,'Team Info'!E:J,6,FALSE)</f>
        <v>U-9 HT Tigers</v>
      </c>
      <c r="C109" s="154" t="str">
        <f>VLOOKUP(A109,'Team Info'!E:L,8,FALSE)</f>
        <v>Jessica Theisen</v>
      </c>
      <c r="D109" s="154" t="str">
        <f>VLOOKUP(A109,'Team Info'!E:M,9,FALSE)</f>
        <v>608-575-6475</v>
      </c>
      <c r="E109" s="154" t="str">
        <f>VLOOKUP(A109,'Team Info'!E:N,10,FALSE)</f>
        <v xml:space="preserve">jrm4213@gmail.com </v>
      </c>
      <c r="F109" s="180" t="str">
        <f t="shared" ref="F109" si="21">IF(WEEKDAY(H109)=7,"Sat",IF(WEEKDAY(H109)=6,"Fri",IF(WEEKDAY(H109)=5,"Thu",IF(WEEKDAY(H109)=4,"Wed",IF(WEEKDAY(H109)=3,"Tue",IF(WEEKDAY(H109)=2,"Mon",IF(WEEKDAY(H109)=1,"Sun")))))))</f>
        <v>Sat</v>
      </c>
      <c r="G109" s="180">
        <v>1001</v>
      </c>
      <c r="H109" s="184">
        <f>VLOOKUP(G109,'Master FINAL 2024 8-19-24'!A:G,7,FALSE)</f>
        <v>45549</v>
      </c>
      <c r="I109" s="153" t="str">
        <f>IF(ISBLANK((VLOOKUP(G109,'Master FINAL 2024 8-19-24'!A:H,8,FALSE)))=TRUE,"",VLOOKUP(G109,'Master FINAL 2024 8-19-24'!A:H,8,FALSE))</f>
        <v>HT #5A</v>
      </c>
      <c r="J109" s="183">
        <f>IF(ISBLANK((VLOOKUP(G109,'Master FINAL 2024 8-19-24'!A:I,9,FALSE)))=TRUE,"",VLOOKUP(G109,'Master FINAL 2024 8-19-24'!A:I,9,FALSE))</f>
        <v>0.5</v>
      </c>
      <c r="K109" s="169" t="str">
        <f>VLOOKUP(G109,'Master FINAL 2024 8-19-24'!A:L,12,FALSE)</f>
        <v>U-9 JK Adrenaline</v>
      </c>
      <c r="L109" s="177" t="s">
        <v>849</v>
      </c>
      <c r="M109" s="177" t="str">
        <f>VLOOKUP(G109,'Master FINAL 2024 8-19-24'!A:O,15,FALSE)</f>
        <v>U-9 HT Tigers</v>
      </c>
      <c r="N109" s="154" t="str">
        <f>VLOOKUP(K109,'Team Info'!J:L,3,FALSE)</f>
        <v>Steven Samuel</v>
      </c>
      <c r="O109" s="154" t="str">
        <f>VLOOKUP(K109,'Team Info'!J:M,4,FALSE)</f>
        <v>262-844-5749</v>
      </c>
      <c r="P109" s="154" t="str">
        <f>VLOOKUP(K109,'Team Info'!J:N,5,FALSE)</f>
        <v>sds5617@gmail.com</v>
      </c>
      <c r="Q109" s="188" t="str">
        <f>VLOOKUP(M109,'Team Info'!J:L,3,FALSE)</f>
        <v>Jessica Theisen</v>
      </c>
      <c r="R109" s="188" t="str">
        <f>VLOOKUP(M109,'Team Info'!J:M,4,FALSE)</f>
        <v>608-575-6475</v>
      </c>
      <c r="S109" s="188" t="str">
        <f>VLOOKUP(M109,'Team Info'!J:N,5,FALSE)</f>
        <v xml:space="preserve">jrm4213@gmail.com </v>
      </c>
      <c r="T109" t="str">
        <f t="shared" ref="T109" si="22">H109&amp;K109&amp;M109</f>
        <v>45549U-9 JK AdrenalineU-9 HT Tigers</v>
      </c>
    </row>
    <row r="110" spans="1:20" x14ac:dyDescent="0.3">
      <c r="A110" s="154" t="str">
        <f>A108</f>
        <v>HT1028</v>
      </c>
      <c r="B110" s="154" t="str">
        <f>VLOOKUP(A110,'Team Info'!E:J,6,FALSE)</f>
        <v>U-9 HT Tigers</v>
      </c>
      <c r="C110" s="154" t="str">
        <f>VLOOKUP(A110,'Team Info'!E:L,8,FALSE)</f>
        <v>Jessica Theisen</v>
      </c>
      <c r="D110" s="154" t="str">
        <f>VLOOKUP(A110,'Team Info'!E:M,9,FALSE)</f>
        <v>608-575-6475</v>
      </c>
      <c r="E110" s="154" t="str">
        <f>VLOOKUP(A110,'Team Info'!E:N,10,FALSE)</f>
        <v xml:space="preserve">jrm4213@gmail.com </v>
      </c>
      <c r="F110" s="180" t="str">
        <f t="shared" si="12"/>
        <v>Wed</v>
      </c>
      <c r="G110" s="180">
        <v>381</v>
      </c>
      <c r="H110" s="184">
        <f>VLOOKUP(G110,'Master FINAL 2024 8-19-24'!A:G,7,FALSE)</f>
        <v>45553</v>
      </c>
      <c r="I110" s="153" t="str">
        <f>IF(ISBLANK((VLOOKUP(G110,'Master FINAL 2024 8-19-24'!A:H,8,FALSE)))=TRUE,"",VLOOKUP(G110,'Master FINAL 2024 8-19-24'!A:H,8,FALSE))</f>
        <v>HT #5A</v>
      </c>
      <c r="J110" s="183">
        <f>IF(ISBLANK((VLOOKUP(G110,'Master FINAL 2024 8-19-24'!A:I,9,FALSE)))=TRUE,"",VLOOKUP(G110,'Master FINAL 2024 8-19-24'!A:I,9,FALSE))</f>
        <v>0.73958333333333337</v>
      </c>
      <c r="K110" s="169" t="str">
        <f>VLOOKUP(G110,'Master FINAL 2024 8-19-24'!A:L,12,FALSE)</f>
        <v>U-9 HT Lady Orioles (Orange Crush)</v>
      </c>
      <c r="L110" s="177" t="s">
        <v>849</v>
      </c>
      <c r="M110" s="177" t="str">
        <f>VLOOKUP(G110,'Master FINAL 2024 8-19-24'!A:O,15,FALSE)</f>
        <v>U-9 HT Tigers</v>
      </c>
      <c r="N110" s="154" t="str">
        <f>VLOOKUP(K110,'Team Info'!J:L,3,FALSE)</f>
        <v>Heather Endisch</v>
      </c>
      <c r="O110" s="154" t="str">
        <f>VLOOKUP(K110,'Team Info'!J:M,4,FALSE)</f>
        <v>262-339-2593</v>
      </c>
      <c r="P110" s="154" t="str">
        <f>VLOOKUP(K110,'Team Info'!J:N,5,FALSE)</f>
        <v>heather.endisch@gmail.com</v>
      </c>
      <c r="Q110" s="188" t="str">
        <f>VLOOKUP(M110,'Team Info'!J:L,3,FALSE)</f>
        <v>Jessica Theisen</v>
      </c>
      <c r="R110" s="188" t="str">
        <f>VLOOKUP(M110,'Team Info'!J:M,4,FALSE)</f>
        <v>608-575-6475</v>
      </c>
      <c r="S110" s="188" t="str">
        <f>VLOOKUP(M110,'Team Info'!J:N,5,FALSE)</f>
        <v xml:space="preserve">jrm4213@gmail.com </v>
      </c>
      <c r="T110" t="str">
        <f t="shared" si="13"/>
        <v>45553U-9 HT Lady Orioles (Orange Crush)U-9 HT Tigers</v>
      </c>
    </row>
    <row r="111" spans="1:20" x14ac:dyDescent="0.3">
      <c r="A111" s="154" t="str">
        <f t="shared" ref="A111:A116" si="23">A110</f>
        <v>HT1028</v>
      </c>
      <c r="B111" s="154" t="str">
        <f>VLOOKUP(A111,'Team Info'!E:J,6,FALSE)</f>
        <v>U-9 HT Tigers</v>
      </c>
      <c r="C111" s="154" t="str">
        <f>VLOOKUP(A111,'Team Info'!E:L,8,FALSE)</f>
        <v>Jessica Theisen</v>
      </c>
      <c r="D111" s="154" t="str">
        <f>VLOOKUP(A111,'Team Info'!E:M,9,FALSE)</f>
        <v>608-575-6475</v>
      </c>
      <c r="E111" s="154" t="str">
        <f>VLOOKUP(A111,'Team Info'!E:N,10,FALSE)</f>
        <v xml:space="preserve">jrm4213@gmail.com </v>
      </c>
      <c r="F111" s="180" t="str">
        <f t="shared" si="12"/>
        <v>Sat</v>
      </c>
      <c r="G111" s="180">
        <v>390</v>
      </c>
      <c r="H111" s="184">
        <f>VLOOKUP(G111,'Master FINAL 2024 8-19-24'!A:G,7,FALSE)</f>
        <v>45556</v>
      </c>
      <c r="I111" s="153">
        <f>IF(ISBLANK((VLOOKUP(G111,'Master FINAL 2024 8-19-24'!A:H,8,FALSE)))=TRUE,"",VLOOKUP(G111,'Master FINAL 2024 8-19-24'!A:H,8,FALSE))</f>
        <v>2</v>
      </c>
      <c r="J111" s="183">
        <f>IF(ISBLANK((VLOOKUP(G111,'Master FINAL 2024 8-19-24'!A:I,9,FALSE)))=TRUE,"",VLOOKUP(G111,'Master FINAL 2024 8-19-24'!A:I,9,FALSE))</f>
        <v>0.5625</v>
      </c>
      <c r="K111" s="169" t="str">
        <f>VLOOKUP(G111,'Master FINAL 2024 8-19-24'!A:L,12,FALSE)</f>
        <v>U-9 HT Tigers</v>
      </c>
      <c r="L111" s="177" t="s">
        <v>849</v>
      </c>
      <c r="M111" s="177" t="str">
        <f>VLOOKUP(G111,'Master FINAL 2024 8-19-24'!A:O,15,FALSE)</f>
        <v>U-9 SL Chelsea (Anacondas)</v>
      </c>
      <c r="N111" s="154" t="str">
        <f>VLOOKUP(K111,'Team Info'!J:L,3,FALSE)</f>
        <v>Jessica Theisen</v>
      </c>
      <c r="O111" s="154" t="str">
        <f>VLOOKUP(K111,'Team Info'!J:M,4,FALSE)</f>
        <v>608-575-6475</v>
      </c>
      <c r="P111" s="154" t="str">
        <f>VLOOKUP(K111,'Team Info'!J:N,5,FALSE)</f>
        <v xml:space="preserve">jrm4213@gmail.com </v>
      </c>
      <c r="Q111" s="188" t="str">
        <f>VLOOKUP(M111,'Team Info'!J:L,3,FALSE)</f>
        <v>Nathaniel Becker</v>
      </c>
      <c r="R111" s="188" t="str">
        <f>VLOOKUP(M111,'Team Info'!J:M,4,FALSE)</f>
        <v>262-224-3110</v>
      </c>
      <c r="S111" s="188" t="str">
        <f>VLOOKUP(M111,'Team Info'!J:N,5,FALSE)</f>
        <v>dcsbecker@hotmail.com</v>
      </c>
      <c r="T111" t="str">
        <f t="shared" si="13"/>
        <v>45556U-9 HT TigersU-9 SL Chelsea (Anacondas)</v>
      </c>
    </row>
    <row r="112" spans="1:20" x14ac:dyDescent="0.3">
      <c r="A112" s="154" t="str">
        <f t="shared" si="23"/>
        <v>HT1028</v>
      </c>
      <c r="B112" s="154" t="str">
        <f>VLOOKUP(A112,'Team Info'!E:J,6,FALSE)</f>
        <v>U-9 HT Tigers</v>
      </c>
      <c r="C112" s="154" t="str">
        <f>VLOOKUP(A112,'Team Info'!E:L,8,FALSE)</f>
        <v>Jessica Theisen</v>
      </c>
      <c r="D112" s="154" t="str">
        <f>VLOOKUP(A112,'Team Info'!E:M,9,FALSE)</f>
        <v>608-575-6475</v>
      </c>
      <c r="E112" s="154" t="str">
        <f>VLOOKUP(A112,'Team Info'!E:N,10,FALSE)</f>
        <v xml:space="preserve">jrm4213@gmail.com </v>
      </c>
      <c r="F112" s="180" t="str">
        <f t="shared" si="12"/>
        <v>Sat</v>
      </c>
      <c r="G112" s="180">
        <v>391</v>
      </c>
      <c r="H112" s="184">
        <f>VLOOKUP(G112,'Master FINAL 2024 8-19-24'!A:G,7,FALSE)</f>
        <v>45563</v>
      </c>
      <c r="I112" s="153" t="str">
        <f>IF(ISBLANK((VLOOKUP(G112,'Master FINAL 2024 8-19-24'!A:H,8,FALSE)))=TRUE,"",VLOOKUP(G112,'Master FINAL 2024 8-19-24'!A:H,8,FALSE))</f>
        <v>HT #5A</v>
      </c>
      <c r="J112" s="183">
        <f>IF(ISBLANK((VLOOKUP(G112,'Master FINAL 2024 8-19-24'!A:I,9,FALSE)))=TRUE,"",VLOOKUP(G112,'Master FINAL 2024 8-19-24'!A:I,9,FALSE))</f>
        <v>0.5625</v>
      </c>
      <c r="K112" s="169" t="str">
        <f>VLOOKUP(G112,'Master FINAL 2024 8-19-24'!A:L,12,FALSE)</f>
        <v>U-9 WB Magic</v>
      </c>
      <c r="L112" s="177" t="s">
        <v>849</v>
      </c>
      <c r="M112" s="177" t="str">
        <f>VLOOKUP(G112,'Master FINAL 2024 8-19-24'!A:O,15,FALSE)</f>
        <v>U-9 HT Tigers</v>
      </c>
      <c r="N112" s="154" t="str">
        <f>VLOOKUP(K112,'Team Info'!J:L,3,FALSE)</f>
        <v>Brittany Boyer (Director)</v>
      </c>
      <c r="O112" s="154" t="str">
        <f>VLOOKUP(K112,'Team Info'!J:M,4,FALSE)</f>
        <v>262-247-1029</v>
      </c>
      <c r="P112" s="154" t="str">
        <f>VLOOKUP(K112,'Team Info'!J:N,5,FALSE)</f>
        <v>bboyer@kmymca.org</v>
      </c>
      <c r="Q112" s="188" t="str">
        <f>VLOOKUP(M112,'Team Info'!J:L,3,FALSE)</f>
        <v>Jessica Theisen</v>
      </c>
      <c r="R112" s="188" t="str">
        <f>VLOOKUP(M112,'Team Info'!J:M,4,FALSE)</f>
        <v>608-575-6475</v>
      </c>
      <c r="S112" s="188" t="str">
        <f>VLOOKUP(M112,'Team Info'!J:N,5,FALSE)</f>
        <v xml:space="preserve">jrm4213@gmail.com </v>
      </c>
      <c r="T112" t="str">
        <f t="shared" si="13"/>
        <v>45563U-9 WB MagicU-9 HT Tigers</v>
      </c>
    </row>
    <row r="113" spans="1:20" x14ac:dyDescent="0.3">
      <c r="A113" s="154" t="str">
        <f t="shared" si="23"/>
        <v>HT1028</v>
      </c>
      <c r="B113" s="154" t="str">
        <f>VLOOKUP(A113,'Team Info'!E:J,6,FALSE)</f>
        <v>U-9 HT Tigers</v>
      </c>
      <c r="C113" s="154" t="str">
        <f>VLOOKUP(A113,'Team Info'!E:L,8,FALSE)</f>
        <v>Jessica Theisen</v>
      </c>
      <c r="D113" s="154" t="str">
        <f>VLOOKUP(A113,'Team Info'!E:M,9,FALSE)</f>
        <v>608-575-6475</v>
      </c>
      <c r="E113" s="154" t="str">
        <f>VLOOKUP(A113,'Team Info'!E:N,10,FALSE)</f>
        <v xml:space="preserve">jrm4213@gmail.com </v>
      </c>
      <c r="F113" s="180" t="str">
        <f t="shared" si="12"/>
        <v>Sat</v>
      </c>
      <c r="G113" s="180">
        <v>400</v>
      </c>
      <c r="H113" s="184">
        <f>VLOOKUP(G113,'Master FINAL 2024 8-19-24'!A:G,7,FALSE)</f>
        <v>45570</v>
      </c>
      <c r="I113" s="153" t="str">
        <f>IF(ISBLANK((VLOOKUP(G113,'Master FINAL 2024 8-19-24'!A:H,8,FALSE)))=TRUE,"",VLOOKUP(G113,'Master FINAL 2024 8-19-24'!A:H,8,FALSE))</f>
        <v>HT #5B</v>
      </c>
      <c r="J113" s="183">
        <f>IF(ISBLANK((VLOOKUP(G113,'Master FINAL 2024 8-19-24'!A:I,9,FALSE)))=TRUE,"",VLOOKUP(G113,'Master FINAL 2024 8-19-24'!A:I,9,FALSE))</f>
        <v>0.41666666666666669</v>
      </c>
      <c r="K113" s="169" t="str">
        <f>VLOOKUP(G113,'Master FINAL 2024 8-19-24'!A:L,12,FALSE)</f>
        <v>U-9 KW Thunder</v>
      </c>
      <c r="L113" s="177" t="s">
        <v>849</v>
      </c>
      <c r="M113" s="177" t="str">
        <f>VLOOKUP(G113,'Master FINAL 2024 8-19-24'!A:O,15,FALSE)</f>
        <v>U-9 HT Tigers</v>
      </c>
      <c r="N113" s="154" t="str">
        <f>VLOOKUP(K113,'Team Info'!J:L,3,FALSE)</f>
        <v>Christine Steinmetz</v>
      </c>
      <c r="O113" s="154" t="str">
        <f>VLOOKUP(K113,'Team Info'!J:M,4,FALSE)</f>
        <v>608-797-1110</v>
      </c>
      <c r="P113" s="154" t="str">
        <f>VLOOKUP(K113,'Team Info'!J:N,5,FALSE)</f>
        <v>cehrlich29@gmail.com</v>
      </c>
      <c r="Q113" s="188" t="str">
        <f>VLOOKUP(M113,'Team Info'!J:L,3,FALSE)</f>
        <v>Jessica Theisen</v>
      </c>
      <c r="R113" s="188" t="str">
        <f>VLOOKUP(M113,'Team Info'!J:M,4,FALSE)</f>
        <v>608-575-6475</v>
      </c>
      <c r="S113" s="188" t="str">
        <f>VLOOKUP(M113,'Team Info'!J:N,5,FALSE)</f>
        <v xml:space="preserve">jrm4213@gmail.com </v>
      </c>
      <c r="T113" t="str">
        <f t="shared" si="13"/>
        <v>45570U-9 KW ThunderU-9 HT Tigers</v>
      </c>
    </row>
    <row r="114" spans="1:20" x14ac:dyDescent="0.3">
      <c r="A114" s="154" t="str">
        <f t="shared" si="23"/>
        <v>HT1028</v>
      </c>
      <c r="B114" s="154" t="str">
        <f>VLOOKUP(A114,'Team Info'!E:J,6,FALSE)</f>
        <v>U-9 HT Tigers</v>
      </c>
      <c r="C114" s="154" t="str">
        <f>VLOOKUP(A114,'Team Info'!E:L,8,FALSE)</f>
        <v>Jessica Theisen</v>
      </c>
      <c r="D114" s="154" t="str">
        <f>VLOOKUP(A114,'Team Info'!E:M,9,FALSE)</f>
        <v>608-575-6475</v>
      </c>
      <c r="E114" s="154" t="str">
        <f>VLOOKUP(A114,'Team Info'!E:N,10,FALSE)</f>
        <v xml:space="preserve">jrm4213@gmail.com </v>
      </c>
      <c r="F114" s="180" t="str">
        <f t="shared" si="12"/>
        <v>Sat</v>
      </c>
      <c r="G114" s="180">
        <v>407</v>
      </c>
      <c r="H114" s="184">
        <f>VLOOKUP(G114,'Master FINAL 2024 8-19-24'!A:G,7,FALSE)</f>
        <v>45577</v>
      </c>
      <c r="I114" s="153" t="str">
        <f>IF(ISBLANK((VLOOKUP(G114,'Master FINAL 2024 8-19-24'!A:H,8,FALSE)))=TRUE,"",VLOOKUP(G114,'Master FINAL 2024 8-19-24'!A:H,8,FALSE))</f>
        <v>RF 4</v>
      </c>
      <c r="J114" s="183">
        <f>IF(ISBLANK((VLOOKUP(G114,'Master FINAL 2024 8-19-24'!A:I,9,FALSE)))=TRUE,"",VLOOKUP(G114,'Master FINAL 2024 8-19-24'!A:I,9,FALSE))</f>
        <v>0.375</v>
      </c>
      <c r="K114" s="169" t="str">
        <f>VLOOKUP(G114,'Master FINAL 2024 8-19-24'!A:L,12,FALSE)</f>
        <v>U-9 HT Tigers</v>
      </c>
      <c r="L114" s="177" t="s">
        <v>849</v>
      </c>
      <c r="M114" s="177" t="str">
        <f>VLOOKUP(G114,'Master FINAL 2024 8-19-24'!A:O,15,FALSE)</f>
        <v>U-9 RF Gladiators</v>
      </c>
      <c r="N114" s="154" t="str">
        <f>VLOOKUP(K114,'Team Info'!J:L,3,FALSE)</f>
        <v>Jessica Theisen</v>
      </c>
      <c r="O114" s="154" t="str">
        <f>VLOOKUP(K114,'Team Info'!J:M,4,FALSE)</f>
        <v>608-575-6475</v>
      </c>
      <c r="P114" s="154" t="str">
        <f>VLOOKUP(K114,'Team Info'!J:N,5,FALSE)</f>
        <v xml:space="preserve">jrm4213@gmail.com </v>
      </c>
      <c r="Q114" s="188" t="str">
        <f>VLOOKUP(M114,'Team Info'!J:L,3,FALSE)</f>
        <v>Joseph Daniels</v>
      </c>
      <c r="R114" s="188" t="str">
        <f>VLOOKUP(M114,'Team Info'!J:M,4,FALSE)</f>
        <v>262-339-0155</v>
      </c>
      <c r="S114" s="188" t="str">
        <f>VLOOKUP(M114,'Team Info'!J:N,5,FALSE)</f>
        <v>jdaniels@directs.com</v>
      </c>
      <c r="T114" t="str">
        <f t="shared" si="13"/>
        <v>45577U-9 HT TigersU-9 RF Gladiators</v>
      </c>
    </row>
    <row r="115" spans="1:20" x14ac:dyDescent="0.3">
      <c r="A115" s="154" t="str">
        <f t="shared" si="23"/>
        <v>HT1028</v>
      </c>
      <c r="B115" s="154" t="str">
        <f>VLOOKUP(A115,'Team Info'!E:J,6,FALSE)</f>
        <v>U-9 HT Tigers</v>
      </c>
      <c r="C115" s="154" t="str">
        <f>VLOOKUP(A115,'Team Info'!E:L,8,FALSE)</f>
        <v>Jessica Theisen</v>
      </c>
      <c r="D115" s="154" t="str">
        <f>VLOOKUP(A115,'Team Info'!E:M,9,FALSE)</f>
        <v>608-575-6475</v>
      </c>
      <c r="E115" s="154" t="str">
        <f>VLOOKUP(A115,'Team Info'!E:N,10,FALSE)</f>
        <v xml:space="preserve">jrm4213@gmail.com </v>
      </c>
      <c r="F115" s="180" t="str">
        <f t="shared" si="12"/>
        <v>Sat</v>
      </c>
      <c r="G115" s="180">
        <v>410</v>
      </c>
      <c r="H115" s="184">
        <f>VLOOKUP(G115,'Master FINAL 2024 8-19-24'!A:G,7,FALSE)</f>
        <v>45584</v>
      </c>
      <c r="I115" s="153" t="str">
        <f>IF(ISBLANK((VLOOKUP(G115,'Master FINAL 2024 8-19-24'!A:H,8,FALSE)))=TRUE,"",VLOOKUP(G115,'Master FINAL 2024 8-19-24'!A:H,8,FALSE))</f>
        <v>HT #5B</v>
      </c>
      <c r="J115" s="183">
        <f>IF(ISBLANK((VLOOKUP(G115,'Master FINAL 2024 8-19-24'!A:I,9,FALSE)))=TRUE,"",VLOOKUP(G115,'Master FINAL 2024 8-19-24'!A:I,9,FALSE))</f>
        <v>0.5625</v>
      </c>
      <c r="K115" s="169" t="str">
        <f>VLOOKUP(G115,'Master FINAL 2024 8-19-24'!A:L,12,FALSE)</f>
        <v>U-9 ER Lucky Charms</v>
      </c>
      <c r="L115" s="177" t="s">
        <v>849</v>
      </c>
      <c r="M115" s="177" t="str">
        <f>VLOOKUP(G115,'Master FINAL 2024 8-19-24'!A:O,15,FALSE)</f>
        <v>U-9 HT Tigers</v>
      </c>
      <c r="N115" s="154" t="str">
        <f>VLOOKUP(K115,'Team Info'!J:L,3,FALSE)</f>
        <v>Mike Jensen</v>
      </c>
      <c r="O115" s="154" t="str">
        <f>VLOOKUP(K115,'Team Info'!J:M,4,FALSE)</f>
        <v>630-797-0654</v>
      </c>
      <c r="P115" s="154" t="str">
        <f>VLOOKUP(K115,'Team Info'!J:N,5,FALSE)</f>
        <v>mvjensen712@gmail.com</v>
      </c>
      <c r="Q115" s="188" t="str">
        <f>VLOOKUP(M115,'Team Info'!J:L,3,FALSE)</f>
        <v>Jessica Theisen</v>
      </c>
      <c r="R115" s="188" t="str">
        <f>VLOOKUP(M115,'Team Info'!J:M,4,FALSE)</f>
        <v>608-575-6475</v>
      </c>
      <c r="S115" s="188" t="str">
        <f>VLOOKUP(M115,'Team Info'!J:N,5,FALSE)</f>
        <v xml:space="preserve">jrm4213@gmail.com </v>
      </c>
      <c r="T115" t="str">
        <f t="shared" si="13"/>
        <v>45584U-9 ER Lucky CharmsU-9 HT Tigers</v>
      </c>
    </row>
    <row r="116" spans="1:20" x14ac:dyDescent="0.3">
      <c r="A116" s="154" t="str">
        <f t="shared" si="23"/>
        <v>HT1028</v>
      </c>
      <c r="B116" s="154" t="str">
        <f>VLOOKUP(A116,'Team Info'!E:J,6,FALSE)</f>
        <v>U-9 HT Tigers</v>
      </c>
      <c r="C116" s="154" t="str">
        <f>VLOOKUP(A116,'Team Info'!E:L,8,FALSE)</f>
        <v>Jessica Theisen</v>
      </c>
      <c r="D116" s="154" t="str">
        <f>VLOOKUP(A116,'Team Info'!E:M,9,FALSE)</f>
        <v>608-575-6475</v>
      </c>
      <c r="E116" s="154" t="str">
        <f>VLOOKUP(A116,'Team Info'!E:N,10,FALSE)</f>
        <v xml:space="preserve">jrm4213@gmail.com </v>
      </c>
      <c r="F116" s="180" t="str">
        <f t="shared" si="12"/>
        <v>Sat</v>
      </c>
      <c r="G116" s="180">
        <v>418</v>
      </c>
      <c r="H116" s="184">
        <f>VLOOKUP(G116,'Master FINAL 2024 8-19-24'!A:G,7,FALSE)</f>
        <v>45591</v>
      </c>
      <c r="I116" s="153" t="str">
        <f>IF(ISBLANK((VLOOKUP(G116,'Master FINAL 2024 8-19-24'!A:H,8,FALSE)))=TRUE,"",VLOOKUP(G116,'Master FINAL 2024 8-19-24'!A:H,8,FALSE))</f>
        <v>KW 3</v>
      </c>
      <c r="J116" s="183">
        <f>IF(ISBLANK((VLOOKUP(G116,'Master FINAL 2024 8-19-24'!A:I,9,FALSE)))=TRUE,"",VLOOKUP(G116,'Master FINAL 2024 8-19-24'!A:I,9,FALSE))</f>
        <v>0.5</v>
      </c>
      <c r="K116" s="169" t="str">
        <f>VLOOKUP(G116,'Master FINAL 2024 8-19-24'!A:L,12,FALSE)</f>
        <v>U-9 HT Tigers</v>
      </c>
      <c r="L116" s="177" t="s">
        <v>849</v>
      </c>
      <c r="M116" s="177" t="str">
        <f>VLOOKUP(G116,'Master FINAL 2024 8-19-24'!A:O,15,FALSE)</f>
        <v>U-9 KW Thunder</v>
      </c>
      <c r="N116" s="154" t="str">
        <f>VLOOKUP(K116,'Team Info'!J:L,3,FALSE)</f>
        <v>Jessica Theisen</v>
      </c>
      <c r="O116" s="154" t="str">
        <f>VLOOKUP(K116,'Team Info'!J:M,4,FALSE)</f>
        <v>608-575-6475</v>
      </c>
      <c r="P116" s="154" t="str">
        <f>VLOOKUP(K116,'Team Info'!J:N,5,FALSE)</f>
        <v xml:space="preserve">jrm4213@gmail.com </v>
      </c>
      <c r="Q116" s="188" t="str">
        <f>VLOOKUP(M116,'Team Info'!J:L,3,FALSE)</f>
        <v>Christine Steinmetz</v>
      </c>
      <c r="R116" s="188" t="str">
        <f>VLOOKUP(M116,'Team Info'!J:M,4,FALSE)</f>
        <v>608-797-1110</v>
      </c>
      <c r="S116" s="188" t="str">
        <f>VLOOKUP(M116,'Team Info'!J:N,5,FALSE)</f>
        <v>cehrlich29@gmail.com</v>
      </c>
      <c r="T116" t="str">
        <f t="shared" si="13"/>
        <v>45591U-9 HT TigersU-9 KW Thunder</v>
      </c>
    </row>
    <row r="117" spans="1:20" x14ac:dyDescent="0.3">
      <c r="A117" s="154" t="s">
        <v>1666</v>
      </c>
      <c r="B117" s="154" t="str">
        <f>VLOOKUP(A117,'Team Info'!E:J,6,FALSE)</f>
        <v>U10G HT Wildcats</v>
      </c>
      <c r="C117" s="154" t="str">
        <f>VLOOKUP(A117,'Team Info'!E:L,8,FALSE)</f>
        <v>Ozzie Fuentes</v>
      </c>
      <c r="D117" s="154" t="str">
        <f>VLOOKUP(A117,'Team Info'!E:M,9,FALSE)</f>
        <v>908-510-9954</v>
      </c>
      <c r="E117" s="154" t="str">
        <f>VLOOKUP(A117,'Team Info'!E:N,10,FALSE)</f>
        <v>ozzie@oacc.com</v>
      </c>
      <c r="F117" s="180" t="str">
        <f t="shared" si="12"/>
        <v>Sat</v>
      </c>
      <c r="G117" s="180">
        <v>30</v>
      </c>
      <c r="H117" s="184">
        <f>VLOOKUP(G117,'Master FINAL 2024 8-19-24'!A:G,7,FALSE)</f>
        <v>45542</v>
      </c>
      <c r="I117" s="153" t="str">
        <f>IF(ISBLANK((VLOOKUP(G117,'Master FINAL 2024 8-19-24'!A:H,8,FALSE)))=TRUE,"",VLOOKUP(G117,'Master FINAL 2024 8-19-24'!A:H,8,FALSE))</f>
        <v>HT #5A</v>
      </c>
      <c r="J117" s="183">
        <f>IF(ISBLANK((VLOOKUP(G117,'Master FINAL 2024 8-19-24'!A:I,9,FALSE)))=TRUE,"",VLOOKUP(G117,'Master FINAL 2024 8-19-24'!A:I,9,FALSE))</f>
        <v>0.5625</v>
      </c>
      <c r="K117" s="169" t="str">
        <f>VLOOKUP(G117,'Master FINAL 2024 8-19-24'!A:L,12,FALSE)</f>
        <v>U10G JK Power</v>
      </c>
      <c r="L117" s="177" t="s">
        <v>849</v>
      </c>
      <c r="M117" s="177" t="str">
        <f>VLOOKUP(G117,'Master FINAL 2024 8-19-24'!A:O,15,FALSE)</f>
        <v>U10G HT Wildcats</v>
      </c>
      <c r="N117" s="154" t="str">
        <f>VLOOKUP(K117,'Team Info'!J:L,3,FALSE)</f>
        <v>Jeffrey Hoerchner</v>
      </c>
      <c r="O117" s="154" t="str">
        <f>VLOOKUP(K117,'Team Info'!J:M,4,FALSE)</f>
        <v>262-689-3341</v>
      </c>
      <c r="P117" s="154" t="str">
        <f>VLOOKUP(K117,'Team Info'!J:N,5,FALSE)</f>
        <v>jeff60h@yahoo.com</v>
      </c>
      <c r="Q117" s="188" t="str">
        <f>VLOOKUP(M117,'Team Info'!J:L,3,FALSE)</f>
        <v>Ozzie Fuentes</v>
      </c>
      <c r="R117" s="188" t="str">
        <f>VLOOKUP(M117,'Team Info'!J:M,4,FALSE)</f>
        <v>908-510-9954</v>
      </c>
      <c r="S117" s="188" t="str">
        <f>VLOOKUP(M117,'Team Info'!J:N,5,FALSE)</f>
        <v>ozzie@oacc.com</v>
      </c>
      <c r="T117" t="str">
        <f t="shared" si="13"/>
        <v>45542U10G JK PowerU10G HT Wildcats</v>
      </c>
    </row>
    <row r="118" spans="1:20" x14ac:dyDescent="0.3">
      <c r="A118" s="154" t="str">
        <f t="shared" ref="A118:A124" si="24">A117</f>
        <v>HT1029</v>
      </c>
      <c r="B118" s="154" t="str">
        <f>VLOOKUP(A118,'Team Info'!E:J,6,FALSE)</f>
        <v>U10G HT Wildcats</v>
      </c>
      <c r="C118" s="154" t="str">
        <f>VLOOKUP(A118,'Team Info'!E:L,8,FALSE)</f>
        <v>Ozzie Fuentes</v>
      </c>
      <c r="D118" s="154" t="str">
        <f>VLOOKUP(A118,'Team Info'!E:M,9,FALSE)</f>
        <v>908-510-9954</v>
      </c>
      <c r="E118" s="154" t="str">
        <f>VLOOKUP(A118,'Team Info'!E:N,10,FALSE)</f>
        <v>ozzie@oacc.com</v>
      </c>
      <c r="F118" s="180" t="str">
        <f t="shared" ref="F118:F173" si="25">IF(WEEKDAY(H118)=7,"Sat",IF(WEEKDAY(H118)=6,"Fri",IF(WEEKDAY(H118)=5,"Thu",IF(WEEKDAY(H118)=4,"Wed",IF(WEEKDAY(H118)=3,"Tue",IF(WEEKDAY(H118)=2,"Mon",IF(WEEKDAY(H118)=1,"Sun")))))))</f>
        <v>Sat</v>
      </c>
      <c r="G118" s="180">
        <v>33</v>
      </c>
      <c r="H118" s="184">
        <f>VLOOKUP(G118,'Master FINAL 2024 8-19-24'!A:G,7,FALSE)</f>
        <v>45549</v>
      </c>
      <c r="I118" s="153" t="str">
        <f>IF(ISBLANK((VLOOKUP(G118,'Master FINAL 2024 8-19-24'!A:H,8,FALSE)))=TRUE,"",VLOOKUP(G118,'Master FINAL 2024 8-19-24'!A:H,8,FALSE))</f>
        <v>HT #5A</v>
      </c>
      <c r="J118" s="183">
        <f>IF(ISBLANK((VLOOKUP(G118,'Master FINAL 2024 8-19-24'!A:I,9,FALSE)))=TRUE,"",VLOOKUP(G118,'Master FINAL 2024 8-19-24'!A:I,9,FALSE))</f>
        <v>0.375</v>
      </c>
      <c r="K118" s="169" t="str">
        <f>VLOOKUP(G118,'Master FINAL 2024 8-19-24'!A:L,12,FALSE)</f>
        <v>U10G JK Magic</v>
      </c>
      <c r="L118" s="177" t="s">
        <v>849</v>
      </c>
      <c r="M118" s="177" t="str">
        <f>VLOOKUP(G118,'Master FINAL 2024 8-19-24'!A:O,15,FALSE)</f>
        <v>U10G HT Wildcats</v>
      </c>
      <c r="N118" s="154" t="str">
        <f>VLOOKUP(K118,'Team Info'!J:L,3,FALSE)</f>
        <v>Tim Reyburn</v>
      </c>
      <c r="O118" s="154" t="str">
        <f>VLOOKUP(K118,'Team Info'!J:M,4,FALSE)</f>
        <v>920-573-1824</v>
      </c>
      <c r="P118" s="154" t="str">
        <f>VLOOKUP(K118,'Team Info'!J:N,5,FALSE)</f>
        <v>timothyreyburn@gmail.com</v>
      </c>
      <c r="Q118" s="188" t="str">
        <f>VLOOKUP(M118,'Team Info'!J:L,3,FALSE)</f>
        <v>Ozzie Fuentes</v>
      </c>
      <c r="R118" s="188" t="str">
        <f>VLOOKUP(M118,'Team Info'!J:M,4,FALSE)</f>
        <v>908-510-9954</v>
      </c>
      <c r="S118" s="188" t="str">
        <f>VLOOKUP(M118,'Team Info'!J:N,5,FALSE)</f>
        <v>ozzie@oacc.com</v>
      </c>
      <c r="T118" t="str">
        <f t="shared" ref="T118:T173" si="26">H118&amp;K118&amp;M118</f>
        <v>45549U10G JK MagicU10G HT Wildcats</v>
      </c>
    </row>
    <row r="119" spans="1:20" x14ac:dyDescent="0.3">
      <c r="A119" s="154" t="str">
        <f>A124</f>
        <v>HT1029</v>
      </c>
      <c r="B119" s="154" t="str">
        <f>VLOOKUP(A119,'Team Info'!E:J,6,FALSE)</f>
        <v>U10G HT Wildcats</v>
      </c>
      <c r="C119" s="154" t="str">
        <f>VLOOKUP(A119,'Team Info'!E:L,8,FALSE)</f>
        <v>Ozzie Fuentes</v>
      </c>
      <c r="D119" s="154" t="str">
        <f>VLOOKUP(A119,'Team Info'!E:M,9,FALSE)</f>
        <v>908-510-9954</v>
      </c>
      <c r="E119" s="154" t="str">
        <f>VLOOKUP(A119,'Team Info'!E:N,10,FALSE)</f>
        <v>ozzie@oacc.com</v>
      </c>
      <c r="F119" s="180" t="str">
        <f>IF(WEEKDAY(H119)=7,"Sat",IF(WEEKDAY(H119)=6,"Fri",IF(WEEKDAY(H119)=5,"Thu",IF(WEEKDAY(H119)=4,"Wed",IF(WEEKDAY(H119)=3,"Tue",IF(WEEKDAY(H119)=2,"Mon",IF(WEEKDAY(H119)=1,"Sun")))))))</f>
        <v>Tue</v>
      </c>
      <c r="G119" s="180">
        <v>37</v>
      </c>
      <c r="H119" s="184">
        <f>VLOOKUP(G119,'Master FINAL 2024 8-19-24'!A:G,7,FALSE)</f>
        <v>45552</v>
      </c>
      <c r="I119" s="153" t="str">
        <f>IF(ISBLANK((VLOOKUP(G119,'Master FINAL 2024 8-19-24'!A:H,8,FALSE)))=TRUE,"",VLOOKUP(G119,'Master FINAL 2024 8-19-24'!A:H,8,FALSE))</f>
        <v>HT #5B</v>
      </c>
      <c r="J119" s="183">
        <f>IF(ISBLANK((VLOOKUP(G119,'Master FINAL 2024 8-19-24'!A:I,9,FALSE)))=TRUE,"",VLOOKUP(G119,'Master FINAL 2024 8-19-24'!A:I,9,FALSE))</f>
        <v>0.73958333333333337</v>
      </c>
      <c r="K119" s="169" t="str">
        <f>VLOOKUP(G119,'Master FINAL 2024 8-19-24'!A:L,12,FALSE)</f>
        <v>U10G HU Thunder</v>
      </c>
      <c r="L119" s="177" t="s">
        <v>849</v>
      </c>
      <c r="M119" s="177" t="str">
        <f>VLOOKUP(G119,'Master FINAL 2024 8-19-24'!A:O,15,FALSE)</f>
        <v>U10G HT Wildcats</v>
      </c>
      <c r="N119" s="154" t="str">
        <f>VLOOKUP(K119,'Team Info'!J:L,3,FALSE)</f>
        <v>Jon Tietz</v>
      </c>
      <c r="O119" s="154" t="str">
        <f>VLOOKUP(K119,'Team Info'!J:M,4,FALSE)</f>
        <v>920-342-0889</v>
      </c>
      <c r="P119" s="154" t="str">
        <f>VLOOKUP(K119,'Team Info'!J:N,5,FALSE)</f>
        <v>jontietz09@hotmail.com</v>
      </c>
      <c r="Q119" s="188" t="str">
        <f>VLOOKUP(M119,'Team Info'!J:L,3,FALSE)</f>
        <v>Ozzie Fuentes</v>
      </c>
      <c r="R119" s="188" t="str">
        <f>VLOOKUP(M119,'Team Info'!J:M,4,FALSE)</f>
        <v>908-510-9954</v>
      </c>
      <c r="S119" s="188" t="str">
        <f>VLOOKUP(M119,'Team Info'!J:N,5,FALSE)</f>
        <v>ozzie@oacc.com</v>
      </c>
      <c r="T119" t="str">
        <f>H119&amp;K119&amp;M119</f>
        <v>45552U10G HU ThunderU10G HT Wildcats</v>
      </c>
    </row>
    <row r="120" spans="1:20" x14ac:dyDescent="0.3">
      <c r="A120" s="154" t="str">
        <f>A118</f>
        <v>HT1029</v>
      </c>
      <c r="B120" s="154" t="str">
        <f>VLOOKUP(A120,'Team Info'!E:J,6,FALSE)</f>
        <v>U10G HT Wildcats</v>
      </c>
      <c r="C120" s="154" t="str">
        <f>VLOOKUP(A120,'Team Info'!E:L,8,FALSE)</f>
        <v>Ozzie Fuentes</v>
      </c>
      <c r="D120" s="154" t="str">
        <f>VLOOKUP(A120,'Team Info'!E:M,9,FALSE)</f>
        <v>908-510-9954</v>
      </c>
      <c r="E120" s="154" t="str">
        <f>VLOOKUP(A120,'Team Info'!E:N,10,FALSE)</f>
        <v>ozzie@oacc.com</v>
      </c>
      <c r="F120" s="180" t="str">
        <f t="shared" si="25"/>
        <v>Sat</v>
      </c>
      <c r="G120" s="180">
        <v>41</v>
      </c>
      <c r="H120" s="184">
        <f>VLOOKUP(G120,'Master FINAL 2024 8-19-24'!A:G,7,FALSE)</f>
        <v>45563</v>
      </c>
      <c r="I120" s="153" t="str">
        <f>IF(ISBLANK((VLOOKUP(G120,'Master FINAL 2024 8-19-24'!A:H,8,FALSE)))=TRUE,"",VLOOKUP(G120,'Master FINAL 2024 8-19-24'!A:H,8,FALSE))</f>
        <v>HT #5B</v>
      </c>
      <c r="J120" s="183">
        <f>IF(ISBLANK((VLOOKUP(G120,'Master FINAL 2024 8-19-24'!A:I,9,FALSE)))=TRUE,"",VLOOKUP(G120,'Master FINAL 2024 8-19-24'!A:I,9,FALSE))</f>
        <v>0.5</v>
      </c>
      <c r="K120" s="169" t="str">
        <f>VLOOKUP(G120,'Master FINAL 2024 8-19-24'!A:L,12,FALSE)</f>
        <v>U10G KW Sparks</v>
      </c>
      <c r="L120" s="177" t="s">
        <v>849</v>
      </c>
      <c r="M120" s="177" t="str">
        <f>VLOOKUP(G120,'Master FINAL 2024 8-19-24'!A:O,15,FALSE)</f>
        <v>U10G HT Wildcats</v>
      </c>
      <c r="N120" s="154" t="str">
        <f>VLOOKUP(K120,'Team Info'!J:L,3,FALSE)</f>
        <v>Justin Goehring</v>
      </c>
      <c r="O120" s="154" t="str">
        <f>VLOOKUP(K120,'Team Info'!J:M,4,FALSE)</f>
        <v>920-946-1661</v>
      </c>
      <c r="P120" s="154" t="str">
        <f>VLOOKUP(K120,'Team Info'!J:N,5,FALSE)</f>
        <v>justingoehring@gmail.com</v>
      </c>
      <c r="Q120" s="188" t="str">
        <f>VLOOKUP(M120,'Team Info'!J:L,3,FALSE)</f>
        <v>Ozzie Fuentes</v>
      </c>
      <c r="R120" s="188" t="str">
        <f>VLOOKUP(M120,'Team Info'!J:M,4,FALSE)</f>
        <v>908-510-9954</v>
      </c>
      <c r="S120" s="188" t="str">
        <f>VLOOKUP(M120,'Team Info'!J:N,5,FALSE)</f>
        <v>ozzie@oacc.com</v>
      </c>
      <c r="T120" t="str">
        <f t="shared" si="26"/>
        <v>45563U10G KW SparksU10G HT Wildcats</v>
      </c>
    </row>
    <row r="121" spans="1:20" x14ac:dyDescent="0.3">
      <c r="A121" s="154" t="str">
        <f t="shared" si="24"/>
        <v>HT1029</v>
      </c>
      <c r="B121" s="154" t="str">
        <f>VLOOKUP(A121,'Team Info'!E:J,6,FALSE)</f>
        <v>U10G HT Wildcats</v>
      </c>
      <c r="C121" s="154" t="str">
        <f>VLOOKUP(A121,'Team Info'!E:L,8,FALSE)</f>
        <v>Ozzie Fuentes</v>
      </c>
      <c r="D121" s="154" t="str">
        <f>VLOOKUP(A121,'Team Info'!E:M,9,FALSE)</f>
        <v>908-510-9954</v>
      </c>
      <c r="E121" s="154" t="str">
        <f>VLOOKUP(A121,'Team Info'!E:N,10,FALSE)</f>
        <v>ozzie@oacc.com</v>
      </c>
      <c r="F121" s="180" t="str">
        <f t="shared" si="25"/>
        <v>Sat</v>
      </c>
      <c r="G121" s="180">
        <v>45</v>
      </c>
      <c r="H121" s="184">
        <f>VLOOKUP(G121,'Master FINAL 2024 8-19-24'!A:G,7,FALSE)</f>
        <v>45570</v>
      </c>
      <c r="I121" s="153" t="str">
        <f>IF(ISBLANK((VLOOKUP(G121,'Master FINAL 2024 8-19-24'!A:H,8,FALSE)))=TRUE,"",VLOOKUP(G121,'Master FINAL 2024 8-19-24'!A:H,8,FALSE))</f>
        <v>RF 6</v>
      </c>
      <c r="J121" s="183">
        <f>IF(ISBLANK((VLOOKUP(G121,'Master FINAL 2024 8-19-24'!A:I,9,FALSE)))=TRUE,"",VLOOKUP(G121,'Master FINAL 2024 8-19-24'!A:I,9,FALSE))</f>
        <v>0.375</v>
      </c>
      <c r="K121" s="169" t="str">
        <f>VLOOKUP(G121,'Master FINAL 2024 8-19-24'!A:L,12,FALSE)</f>
        <v>U10G HT Wildcats</v>
      </c>
      <c r="L121" s="177" t="s">
        <v>849</v>
      </c>
      <c r="M121" s="177" t="str">
        <f>VLOOKUP(G121,'Master FINAL 2024 8-19-24'!A:O,15,FALSE)</f>
        <v>U10G RF Wildcats</v>
      </c>
      <c r="N121" s="154" t="str">
        <f>VLOOKUP(K121,'Team Info'!J:L,3,FALSE)</f>
        <v>Ozzie Fuentes</v>
      </c>
      <c r="O121" s="154" t="str">
        <f>VLOOKUP(K121,'Team Info'!J:M,4,FALSE)</f>
        <v>908-510-9954</v>
      </c>
      <c r="P121" s="154" t="str">
        <f>VLOOKUP(K121,'Team Info'!J:N,5,FALSE)</f>
        <v>ozzie@oacc.com</v>
      </c>
      <c r="Q121" s="188" t="str">
        <f>VLOOKUP(M121,'Team Info'!J:L,3,FALSE)</f>
        <v>Brian Gould</v>
      </c>
      <c r="R121" s="188" t="str">
        <f>VLOOKUP(M121,'Team Info'!J:M,4,FALSE)</f>
        <v>262-751-7093</v>
      </c>
      <c r="S121" s="188" t="str">
        <f>VLOOKUP(M121,'Team Info'!J:N,5,FALSE)</f>
        <v>bsballplya@aol.com</v>
      </c>
      <c r="T121" t="str">
        <f t="shared" si="26"/>
        <v>45570U10G HT WildcatsU10G RF Wildcats</v>
      </c>
    </row>
    <row r="122" spans="1:20" x14ac:dyDescent="0.3">
      <c r="A122" s="154" t="str">
        <f t="shared" si="24"/>
        <v>HT1029</v>
      </c>
      <c r="B122" s="154" t="str">
        <f>VLOOKUP(A122,'Team Info'!E:J,6,FALSE)</f>
        <v>U10G HT Wildcats</v>
      </c>
      <c r="C122" s="154" t="str">
        <f>VLOOKUP(A122,'Team Info'!E:L,8,FALSE)</f>
        <v>Ozzie Fuentes</v>
      </c>
      <c r="D122" s="154" t="str">
        <f>VLOOKUP(A122,'Team Info'!E:M,9,FALSE)</f>
        <v>908-510-9954</v>
      </c>
      <c r="E122" s="154" t="str">
        <f>VLOOKUP(A122,'Team Info'!E:N,10,FALSE)</f>
        <v>ozzie@oacc.com</v>
      </c>
      <c r="F122" s="180" t="str">
        <f t="shared" si="25"/>
        <v>Sat</v>
      </c>
      <c r="G122" s="180">
        <v>49</v>
      </c>
      <c r="H122" s="184">
        <f>VLOOKUP(G122,'Master FINAL 2024 8-19-24'!A:G,7,FALSE)</f>
        <v>45577</v>
      </c>
      <c r="I122" s="153">
        <f>IF(ISBLANK((VLOOKUP(G122,'Master FINAL 2024 8-19-24'!A:H,8,FALSE)))=TRUE,"",VLOOKUP(G122,'Master FINAL 2024 8-19-24'!A:H,8,FALSE))</f>
        <v>1</v>
      </c>
      <c r="J122" s="183">
        <f>IF(ISBLANK((VLOOKUP(G122,'Master FINAL 2024 8-19-24'!A:I,9,FALSE)))=TRUE,"",VLOOKUP(G122,'Master FINAL 2024 8-19-24'!A:I,9,FALSE))</f>
        <v>0.375</v>
      </c>
      <c r="K122" s="169" t="str">
        <f>VLOOKUP(G122,'Master FINAL 2024 8-19-24'!A:L,12,FALSE)</f>
        <v>U10G HT Wildcats</v>
      </c>
      <c r="L122" s="177" t="s">
        <v>849</v>
      </c>
      <c r="M122" s="177" t="str">
        <f>VLOOKUP(G122,'Master FINAL 2024 8-19-24'!A:O,15,FALSE)</f>
        <v>U10G SL Lady Owlets (Tigers)</v>
      </c>
      <c r="N122" s="154" t="str">
        <f>VLOOKUP(K122,'Team Info'!J:L,3,FALSE)</f>
        <v>Ozzie Fuentes</v>
      </c>
      <c r="O122" s="154" t="str">
        <f>VLOOKUP(K122,'Team Info'!J:M,4,FALSE)</f>
        <v>908-510-9954</v>
      </c>
      <c r="P122" s="154" t="str">
        <f>VLOOKUP(K122,'Team Info'!J:N,5,FALSE)</f>
        <v>ozzie@oacc.com</v>
      </c>
      <c r="Q122" s="188" t="str">
        <f>VLOOKUP(M122,'Team Info'!J:L,3,FALSE)</f>
        <v>Dave Zukowski</v>
      </c>
      <c r="R122" s="188" t="str">
        <f>VLOOKUP(M122,'Team Info'!J:M,4,FALSE)</f>
        <v>414-324-9256</v>
      </c>
      <c r="S122" s="188" t="str">
        <f>VLOOKUP(M122,'Team Info'!J:N,5,FALSE)</f>
        <v>bevndave@outlook.com</v>
      </c>
      <c r="T122" t="str">
        <f t="shared" si="26"/>
        <v>45577U10G HT WildcatsU10G SL Lady Owlets (Tigers)</v>
      </c>
    </row>
    <row r="123" spans="1:20" x14ac:dyDescent="0.3">
      <c r="A123" s="154" t="str">
        <f t="shared" si="24"/>
        <v>HT1029</v>
      </c>
      <c r="B123" s="154" t="str">
        <f>VLOOKUP(A123,'Team Info'!E:J,6,FALSE)</f>
        <v>U10G HT Wildcats</v>
      </c>
      <c r="C123" s="154" t="str">
        <f>VLOOKUP(A123,'Team Info'!E:L,8,FALSE)</f>
        <v>Ozzie Fuentes</v>
      </c>
      <c r="D123" s="154" t="str">
        <f>VLOOKUP(A123,'Team Info'!E:M,9,FALSE)</f>
        <v>908-510-9954</v>
      </c>
      <c r="E123" s="154" t="str">
        <f>VLOOKUP(A123,'Team Info'!E:N,10,FALSE)</f>
        <v>ozzie@oacc.com</v>
      </c>
      <c r="F123" s="180" t="str">
        <f t="shared" si="25"/>
        <v>Sat</v>
      </c>
      <c r="G123" s="180">
        <v>53</v>
      </c>
      <c r="H123" s="184">
        <f>VLOOKUP(G123,'Master FINAL 2024 8-19-24'!A:G,7,FALSE)</f>
        <v>45584</v>
      </c>
      <c r="I123" s="153">
        <f>IF(ISBLANK((VLOOKUP(G123,'Master FINAL 2024 8-19-24'!A:H,8,FALSE)))=TRUE,"",VLOOKUP(G123,'Master FINAL 2024 8-19-24'!A:H,8,FALSE))</f>
        <v>1</v>
      </c>
      <c r="J123" s="183">
        <f>IF(ISBLANK((VLOOKUP(G123,'Master FINAL 2024 8-19-24'!A:I,9,FALSE)))=TRUE,"",VLOOKUP(G123,'Master FINAL 2024 8-19-24'!A:I,9,FALSE))</f>
        <v>0.5625</v>
      </c>
      <c r="K123" s="169" t="str">
        <f>VLOOKUP(G123,'Master FINAL 2024 8-19-24'!A:L,12,FALSE)</f>
        <v>U10G HT Wildcats</v>
      </c>
      <c r="L123" s="177" t="s">
        <v>849</v>
      </c>
      <c r="M123" s="177" t="str">
        <f>VLOOKUP(G123,'Master FINAL 2024 8-19-24'!A:O,15,FALSE)</f>
        <v>U10G SL Arsenal</v>
      </c>
      <c r="N123" s="154" t="str">
        <f>VLOOKUP(K123,'Team Info'!J:L,3,FALSE)</f>
        <v>Ozzie Fuentes</v>
      </c>
      <c r="O123" s="154" t="str">
        <f>VLOOKUP(K123,'Team Info'!J:M,4,FALSE)</f>
        <v>908-510-9954</v>
      </c>
      <c r="P123" s="154" t="str">
        <f>VLOOKUP(K123,'Team Info'!J:N,5,FALSE)</f>
        <v>ozzie@oacc.com</v>
      </c>
      <c r="Q123" s="188" t="str">
        <f>VLOOKUP(M123,'Team Info'!J:L,3,FALSE)</f>
        <v>Brian Kiley</v>
      </c>
      <c r="R123" s="188" t="str">
        <f>VLOOKUP(M123,'Team Info'!J:M,4,FALSE)</f>
        <v>262-224-1796</v>
      </c>
      <c r="S123" s="188" t="str">
        <f>VLOOKUP(M123,'Team Info'!J:N,5,FALSE)</f>
        <v>bnkiley@gmail.com</v>
      </c>
      <c r="T123" t="str">
        <f t="shared" si="26"/>
        <v>45584U10G HT WildcatsU10G SL Arsenal</v>
      </c>
    </row>
    <row r="124" spans="1:20" x14ac:dyDescent="0.3">
      <c r="A124" s="154" t="str">
        <f t="shared" si="24"/>
        <v>HT1029</v>
      </c>
      <c r="B124" s="154" t="str">
        <f>VLOOKUP(A124,'Team Info'!E:J,6,FALSE)</f>
        <v>U10G HT Wildcats</v>
      </c>
      <c r="C124" s="154" t="str">
        <f>VLOOKUP(A124,'Team Info'!E:L,8,FALSE)</f>
        <v>Ozzie Fuentes</v>
      </c>
      <c r="D124" s="154" t="str">
        <f>VLOOKUP(A124,'Team Info'!E:M,9,FALSE)</f>
        <v>908-510-9954</v>
      </c>
      <c r="E124" s="154" t="str">
        <f>VLOOKUP(A124,'Team Info'!E:N,10,FALSE)</f>
        <v>ozzie@oacc.com</v>
      </c>
      <c r="F124" s="180" t="str">
        <f t="shared" si="25"/>
        <v>Sat</v>
      </c>
      <c r="G124" s="180">
        <v>57</v>
      </c>
      <c r="H124" s="184">
        <f>VLOOKUP(G124,'Master FINAL 2024 8-19-24'!A:G,7,FALSE)</f>
        <v>45591</v>
      </c>
      <c r="I124" s="153" t="str">
        <f>IF(ISBLANK((VLOOKUP(G124,'Master FINAL 2024 8-19-24'!A:H,8,FALSE)))=TRUE,"",VLOOKUP(G124,'Master FINAL 2024 8-19-24'!A:H,8,FALSE))</f>
        <v>Hickory Lane #2</v>
      </c>
      <c r="J124" s="183">
        <f>IF(ISBLANK((VLOOKUP(G124,'Master FINAL 2024 8-19-24'!A:I,9,FALSE)))=TRUE,"",VLOOKUP(G124,'Master FINAL 2024 8-19-24'!A:I,9,FALSE))</f>
        <v>0.625</v>
      </c>
      <c r="K124" s="169" t="str">
        <f>VLOOKUP(G124,'Master FINAL 2024 8-19-24'!A:L,12,FALSE)</f>
        <v>U10G HT Wildcats</v>
      </c>
      <c r="L124" s="177" t="s">
        <v>849</v>
      </c>
      <c r="M124" s="177" t="str">
        <f>VLOOKUP(G124,'Master FINAL 2024 8-19-24'!A:O,15,FALSE)</f>
        <v>U10G JK Magic</v>
      </c>
      <c r="N124" s="154" t="str">
        <f>VLOOKUP(K124,'Team Info'!J:L,3,FALSE)</f>
        <v>Ozzie Fuentes</v>
      </c>
      <c r="O124" s="154" t="str">
        <f>VLOOKUP(K124,'Team Info'!J:M,4,FALSE)</f>
        <v>908-510-9954</v>
      </c>
      <c r="P124" s="154" t="str">
        <f>VLOOKUP(K124,'Team Info'!J:N,5,FALSE)</f>
        <v>ozzie@oacc.com</v>
      </c>
      <c r="Q124" s="188" t="str">
        <f>VLOOKUP(M124,'Team Info'!J:L,3,FALSE)</f>
        <v>Tim Reyburn</v>
      </c>
      <c r="R124" s="188" t="str">
        <f>VLOOKUP(M124,'Team Info'!J:M,4,FALSE)</f>
        <v>920-573-1824</v>
      </c>
      <c r="S124" s="188" t="str">
        <f>VLOOKUP(M124,'Team Info'!J:N,5,FALSE)</f>
        <v>timothyreyburn@gmail.com</v>
      </c>
      <c r="T124" t="str">
        <f t="shared" si="26"/>
        <v>45591U10G HT WildcatsU10G JK Magic</v>
      </c>
    </row>
    <row r="125" spans="1:20" x14ac:dyDescent="0.3">
      <c r="A125" s="154" t="s">
        <v>1717</v>
      </c>
      <c r="B125" s="154" t="str">
        <f>VLOOKUP(A125,'Team Info'!E:J,6,FALSE)</f>
        <v>U10 HT Bolts</v>
      </c>
      <c r="C125" s="154" t="str">
        <f>VLOOKUP(A125,'Team Info'!E:L,8,FALSE)</f>
        <v>Allison Hejdak</v>
      </c>
      <c r="D125" s="154" t="str">
        <f>VLOOKUP(A125,'Team Info'!E:M,9,FALSE)</f>
        <v>414-520-2145</v>
      </c>
      <c r="E125" s="154" t="str">
        <f>VLOOKUP(A125,'Team Info'!E:N,10,FALSE)</f>
        <v>allisonhejdak@yahoo.com</v>
      </c>
      <c r="F125" s="180" t="str">
        <f t="shared" si="25"/>
        <v>Sat</v>
      </c>
      <c r="G125" s="180">
        <v>569</v>
      </c>
      <c r="H125" s="184">
        <f>VLOOKUP(G125,'Master FINAL 2024 8-19-24'!A:G,7,FALSE)</f>
        <v>45542</v>
      </c>
      <c r="I125" s="153" t="str">
        <f>IF(ISBLANK((VLOOKUP(G125,'Master FINAL 2024 8-19-24'!A:H,8,FALSE)))=TRUE,"",VLOOKUP(G125,'Master FINAL 2024 8-19-24'!A:H,8,FALSE))</f>
        <v>HT #5B</v>
      </c>
      <c r="J125" s="183">
        <f>IF(ISBLANK((VLOOKUP(G125,'Master FINAL 2024 8-19-24'!A:I,9,FALSE)))=TRUE,"",VLOOKUP(G125,'Master FINAL 2024 8-19-24'!A:I,9,FALSE))</f>
        <v>0.5625</v>
      </c>
      <c r="K125" s="169" t="str">
        <f>VLOOKUP(G125,'Master FINAL 2024 8-19-24'!A:L,12,FALSE)</f>
        <v>U10 ER Clovers</v>
      </c>
      <c r="L125" s="177" t="s">
        <v>849</v>
      </c>
      <c r="M125" s="177" t="str">
        <f>VLOOKUP(G125,'Master FINAL 2024 8-19-24'!A:O,15,FALSE)</f>
        <v>U10 HT Bolts</v>
      </c>
      <c r="N125" s="154" t="str">
        <f>VLOOKUP(K125,'Team Info'!J:L,3,FALSE)</f>
        <v>Kim Koenen</v>
      </c>
      <c r="O125" s="154" t="str">
        <f>VLOOKUP(K125,'Team Info'!J:M,4,FALSE)</f>
        <v>920-285-7433</v>
      </c>
      <c r="P125" s="154" t="str">
        <f>VLOOKUP(K125,'Team Info'!J:N,5,FALSE)</f>
        <v>nkkoenen16@gmail.com</v>
      </c>
      <c r="Q125" s="188" t="str">
        <f>VLOOKUP(M125,'Team Info'!J:L,3,FALSE)</f>
        <v>Allison Hejdak</v>
      </c>
      <c r="R125" s="188" t="str">
        <f>VLOOKUP(M125,'Team Info'!J:M,4,FALSE)</f>
        <v>414-520-2145</v>
      </c>
      <c r="S125" s="188" t="str">
        <f>VLOOKUP(M125,'Team Info'!J:N,5,FALSE)</f>
        <v>allisonhejdak@yahoo.com</v>
      </c>
      <c r="T125" t="str">
        <f t="shared" si="26"/>
        <v>45542U10 ER CloversU10 HT Bolts</v>
      </c>
    </row>
    <row r="126" spans="1:20" x14ac:dyDescent="0.3">
      <c r="A126" s="154" t="str">
        <f t="shared" ref="A126:A132" si="27">A125</f>
        <v>HT1030</v>
      </c>
      <c r="B126" s="154" t="str">
        <f>VLOOKUP(A126,'Team Info'!E:J,6,FALSE)</f>
        <v>U10 HT Bolts</v>
      </c>
      <c r="C126" s="154" t="str">
        <f>VLOOKUP(A126,'Team Info'!E:L,8,FALSE)</f>
        <v>Allison Hejdak</v>
      </c>
      <c r="D126" s="154" t="str">
        <f>VLOOKUP(A126,'Team Info'!E:M,9,FALSE)</f>
        <v>414-520-2145</v>
      </c>
      <c r="E126" s="154" t="str">
        <f>VLOOKUP(A126,'Team Info'!E:N,10,FALSE)</f>
        <v>allisonhejdak@yahoo.com</v>
      </c>
      <c r="F126" s="180" t="str">
        <f t="shared" si="25"/>
        <v>Sat</v>
      </c>
      <c r="G126" s="180">
        <v>573</v>
      </c>
      <c r="H126" s="184">
        <f>VLOOKUP(G126,'Master FINAL 2024 8-19-24'!A:G,7,FALSE)</f>
        <v>45549</v>
      </c>
      <c r="I126" s="153" t="str">
        <f>IF(ISBLANK((VLOOKUP(G126,'Master FINAL 2024 8-19-24'!A:H,8,FALSE)))=TRUE,"",VLOOKUP(G126,'Master FINAL 2024 8-19-24'!A:H,8,FALSE))</f>
        <v>Field #1</v>
      </c>
      <c r="J126" s="183">
        <f>IF(ISBLANK((VLOOKUP(G126,'Master FINAL 2024 8-19-24'!A:I,9,FALSE)))=TRUE,"",VLOOKUP(G126,'Master FINAL 2024 8-19-24'!A:I,9,FALSE))</f>
        <v>0.5</v>
      </c>
      <c r="K126" s="169" t="str">
        <f>VLOOKUP(G126,'Master FINAL 2024 8-19-24'!A:L,12,FALSE)</f>
        <v>U10 HT Bolts</v>
      </c>
      <c r="L126" s="177" t="s">
        <v>849</v>
      </c>
      <c r="M126" s="177" t="str">
        <f>VLOOKUP(G126,'Master FINAL 2024 8-19-24'!A:O,15,FALSE)</f>
        <v>U10 HU Panthers</v>
      </c>
      <c r="N126" s="154" t="str">
        <f>VLOOKUP(K126,'Team Info'!J:L,3,FALSE)</f>
        <v>Allison Hejdak</v>
      </c>
      <c r="O126" s="154" t="str">
        <f>VLOOKUP(K126,'Team Info'!J:M,4,FALSE)</f>
        <v>414-520-2145</v>
      </c>
      <c r="P126" s="154" t="str">
        <f>VLOOKUP(K126,'Team Info'!J:N,5,FALSE)</f>
        <v>allisonhejdak@yahoo.com</v>
      </c>
      <c r="Q126" s="188" t="str">
        <f>VLOOKUP(M126,'Team Info'!J:L,3,FALSE)</f>
        <v>Kale Falkenthal</v>
      </c>
      <c r="R126" s="188" t="str">
        <f>VLOOKUP(M126,'Team Info'!J:M,4,FALSE)</f>
        <v>920-988-9589</v>
      </c>
      <c r="S126" s="188" t="str">
        <f>VLOOKUP(M126,'Team Info'!J:N,5,FALSE)</f>
        <v>kale.falkenthal@gmail.com</v>
      </c>
      <c r="T126" t="str">
        <f t="shared" si="26"/>
        <v>45549U10 HT BoltsU10 HU Panthers</v>
      </c>
    </row>
    <row r="127" spans="1:20" x14ac:dyDescent="0.3">
      <c r="A127" s="154" t="str">
        <f t="shared" si="27"/>
        <v>HT1030</v>
      </c>
      <c r="B127" s="154" t="str">
        <f>VLOOKUP(A127,'Team Info'!E:J,6,FALSE)</f>
        <v>U10 HT Bolts</v>
      </c>
      <c r="C127" s="154" t="str">
        <f>VLOOKUP(A127,'Team Info'!E:L,8,FALSE)</f>
        <v>Allison Hejdak</v>
      </c>
      <c r="D127" s="154" t="str">
        <f>VLOOKUP(A127,'Team Info'!E:M,9,FALSE)</f>
        <v>414-520-2145</v>
      </c>
      <c r="E127" s="154" t="str">
        <f>VLOOKUP(A127,'Team Info'!E:N,10,FALSE)</f>
        <v>allisonhejdak@yahoo.com</v>
      </c>
      <c r="F127" s="180" t="str">
        <f t="shared" si="25"/>
        <v>Sat</v>
      </c>
      <c r="G127" s="180">
        <v>579</v>
      </c>
      <c r="H127" s="184">
        <f>VLOOKUP(G127,'Master FINAL 2024 8-19-24'!A:G,7,FALSE)</f>
        <v>45556</v>
      </c>
      <c r="I127" s="153">
        <f>IF(ISBLANK((VLOOKUP(G127,'Master FINAL 2024 8-19-24'!A:H,8,FALSE)))=TRUE,"",VLOOKUP(G127,'Master FINAL 2024 8-19-24'!A:H,8,FALSE))</f>
        <v>1</v>
      </c>
      <c r="J127" s="183">
        <f>IF(ISBLANK((VLOOKUP(G127,'Master FINAL 2024 8-19-24'!A:I,9,FALSE)))=TRUE,"",VLOOKUP(G127,'Master FINAL 2024 8-19-24'!A:I,9,FALSE))</f>
        <v>0.5</v>
      </c>
      <c r="K127" s="169" t="str">
        <f>VLOOKUP(G127,'Master FINAL 2024 8-19-24'!A:L,12,FALSE)</f>
        <v>U10 HT Bolts</v>
      </c>
      <c r="L127" s="177" t="s">
        <v>849</v>
      </c>
      <c r="M127" s="177" t="str">
        <f>VLOOKUP(G127,'Master FINAL 2024 8-19-24'!A:O,15,FALSE)</f>
        <v>U10 SL Manchester City (Chargers)</v>
      </c>
      <c r="N127" s="154" t="str">
        <f>VLOOKUP(K127,'Team Info'!J:L,3,FALSE)</f>
        <v>Allison Hejdak</v>
      </c>
      <c r="O127" s="154" t="str">
        <f>VLOOKUP(K127,'Team Info'!J:M,4,FALSE)</f>
        <v>414-520-2145</v>
      </c>
      <c r="P127" s="154" t="str">
        <f>VLOOKUP(K127,'Team Info'!J:N,5,FALSE)</f>
        <v>allisonhejdak@yahoo.com</v>
      </c>
      <c r="Q127" s="188" t="str">
        <f>VLOOKUP(M127,'Team Info'!J:L,3,FALSE)</f>
        <v>Ben Herman</v>
      </c>
      <c r="R127" s="188" t="str">
        <f>VLOOKUP(M127,'Team Info'!J:M,4,FALSE)</f>
        <v>262-305-4773</v>
      </c>
      <c r="S127" s="188" t="str">
        <f>VLOOKUP(M127,'Team Info'!J:N,5,FALSE)</f>
        <v>ben.obc@gamil.com</v>
      </c>
      <c r="T127" t="str">
        <f t="shared" si="26"/>
        <v>45556U10 HT BoltsU10 SL Manchester City (Chargers)</v>
      </c>
    </row>
    <row r="128" spans="1:20" x14ac:dyDescent="0.3">
      <c r="A128" s="154" t="str">
        <f t="shared" si="27"/>
        <v>HT1030</v>
      </c>
      <c r="B128" s="154" t="str">
        <f>VLOOKUP(A128,'Team Info'!E:J,6,FALSE)</f>
        <v>U10 HT Bolts</v>
      </c>
      <c r="C128" s="154" t="str">
        <f>VLOOKUP(A128,'Team Info'!E:L,8,FALSE)</f>
        <v>Allison Hejdak</v>
      </c>
      <c r="D128" s="154" t="str">
        <f>VLOOKUP(A128,'Team Info'!E:M,9,FALSE)</f>
        <v>414-520-2145</v>
      </c>
      <c r="E128" s="154" t="str">
        <f>VLOOKUP(A128,'Team Info'!E:N,10,FALSE)</f>
        <v>allisonhejdak@yahoo.com</v>
      </c>
      <c r="F128" s="180" t="str">
        <f t="shared" si="25"/>
        <v>Sat</v>
      </c>
      <c r="G128" s="180">
        <v>583</v>
      </c>
      <c r="H128" s="184">
        <f>VLOOKUP(G128,'Master FINAL 2024 8-19-24'!A:G,7,FALSE)</f>
        <v>45563</v>
      </c>
      <c r="I128" s="153" t="str">
        <f>IF(ISBLANK((VLOOKUP(G128,'Master FINAL 2024 8-19-24'!A:H,8,FALSE)))=TRUE,"",VLOOKUP(G128,'Master FINAL 2024 8-19-24'!A:H,8,FALSE))</f>
        <v>HT #5A</v>
      </c>
      <c r="J128" s="183">
        <f>IF(ISBLANK((VLOOKUP(G128,'Master FINAL 2024 8-19-24'!A:I,9,FALSE)))=TRUE,"",VLOOKUP(G128,'Master FINAL 2024 8-19-24'!A:I,9,FALSE))</f>
        <v>0.5</v>
      </c>
      <c r="K128" s="169" t="str">
        <f>VLOOKUP(G128,'Master FINAL 2024 8-19-24'!A:L,12,FALSE)</f>
        <v>U10 KW Rays</v>
      </c>
      <c r="L128" s="177" t="s">
        <v>849</v>
      </c>
      <c r="M128" s="177" t="str">
        <f>VLOOKUP(G128,'Master FINAL 2024 8-19-24'!A:O,15,FALSE)</f>
        <v>U10 HT Bolts</v>
      </c>
      <c r="N128" s="154" t="str">
        <f>VLOOKUP(K128,'Team Info'!J:L,3,FALSE)</f>
        <v>Jamison Meister</v>
      </c>
      <c r="O128" s="154" t="str">
        <f>VLOOKUP(K128,'Team Info'!J:M,4,FALSE)</f>
        <v>262-388-5119</v>
      </c>
      <c r="P128" s="154" t="str">
        <f>VLOOKUP(K128,'Team Info'!J:N,5,FALSE)</f>
        <v>jamison.meister08@gmail.com</v>
      </c>
      <c r="Q128" s="188" t="str">
        <f>VLOOKUP(M128,'Team Info'!J:L,3,FALSE)</f>
        <v>Allison Hejdak</v>
      </c>
      <c r="R128" s="188" t="str">
        <f>VLOOKUP(M128,'Team Info'!J:M,4,FALSE)</f>
        <v>414-520-2145</v>
      </c>
      <c r="S128" s="188" t="str">
        <f>VLOOKUP(M128,'Team Info'!J:N,5,FALSE)</f>
        <v>allisonhejdak@yahoo.com</v>
      </c>
      <c r="T128" t="str">
        <f t="shared" si="26"/>
        <v>45563U10 KW RaysU10 HT Bolts</v>
      </c>
    </row>
    <row r="129" spans="1:20" x14ac:dyDescent="0.3">
      <c r="A129" s="154" t="str">
        <f>A132</f>
        <v>HT1030</v>
      </c>
      <c r="B129" s="154" t="str">
        <f>VLOOKUP(A129,'Team Info'!E:J,6,FALSE)</f>
        <v>U10 HT Bolts</v>
      </c>
      <c r="C129" s="154" t="str">
        <f>VLOOKUP(A129,'Team Info'!E:L,8,FALSE)</f>
        <v>Allison Hejdak</v>
      </c>
      <c r="D129" s="154" t="str">
        <f>VLOOKUP(A129,'Team Info'!E:M,9,FALSE)</f>
        <v>414-520-2145</v>
      </c>
      <c r="E129" s="154" t="str">
        <f>VLOOKUP(A129,'Team Info'!E:N,10,FALSE)</f>
        <v>allisonhejdak@yahoo.com</v>
      </c>
      <c r="F129" s="180" t="str">
        <f>IF(WEEKDAY(H129)=7,"Sat",IF(WEEKDAY(H129)=6,"Fri",IF(WEEKDAY(H129)=5,"Thu",IF(WEEKDAY(H129)=4,"Wed",IF(WEEKDAY(H129)=3,"Tue",IF(WEEKDAY(H129)=2,"Mon",IF(WEEKDAY(H129)=1,"Sun")))))))</f>
        <v>Mon</v>
      </c>
      <c r="G129" s="180">
        <v>598</v>
      </c>
      <c r="H129" s="184">
        <f>VLOOKUP(G129,'Master FINAL 2024 8-19-24'!A:G,7,FALSE)</f>
        <v>45565</v>
      </c>
      <c r="I129" s="153">
        <f>IF(ISBLANK((VLOOKUP(G129,'Master FINAL 2024 8-19-24'!A:H,8,FALSE)))=TRUE,"",VLOOKUP(G129,'Master FINAL 2024 8-19-24'!A:H,8,FALSE))</f>
        <v>1</v>
      </c>
      <c r="J129" s="183">
        <f>IF(ISBLANK((VLOOKUP(G129,'Master FINAL 2024 8-19-24'!A:I,9,FALSE)))=TRUE,"",VLOOKUP(G129,'Master FINAL 2024 8-19-24'!A:I,9,FALSE))</f>
        <v>0.73958333333333337</v>
      </c>
      <c r="K129" s="169" t="str">
        <f>VLOOKUP(G129,'Master FINAL 2024 8-19-24'!A:L,12,FALSE)</f>
        <v>U10 HT Bolts</v>
      </c>
      <c r="L129" s="177" t="s">
        <v>849</v>
      </c>
      <c r="M129" s="177" t="str">
        <f>VLOOKUP(G129,'Master FINAL 2024 8-19-24'!A:O,15,FALSE)</f>
        <v>U10 SL Aletico Madrid (Rangers)</v>
      </c>
      <c r="N129" s="154" t="str">
        <f>VLOOKUP(K129,'Team Info'!J:L,3,FALSE)</f>
        <v>Allison Hejdak</v>
      </c>
      <c r="O129" s="154" t="str">
        <f>VLOOKUP(K129,'Team Info'!J:M,4,FALSE)</f>
        <v>414-520-2145</v>
      </c>
      <c r="P129" s="154" t="str">
        <f>VLOOKUP(K129,'Team Info'!J:N,5,FALSE)</f>
        <v>allisonhejdak@yahoo.com</v>
      </c>
      <c r="Q129" s="188" t="str">
        <f>VLOOKUP(M129,'Team Info'!J:L,3,FALSE)</f>
        <v>Jason Holz</v>
      </c>
      <c r="R129" s="188" t="str">
        <f>VLOOKUP(M129,'Team Info'!J:M,4,FALSE)</f>
        <v>262-308-6964</v>
      </c>
      <c r="S129" s="188" t="str">
        <f>VLOOKUP(M129,'Team Info'!J:N,5,FALSE)</f>
        <v>jaholz@yahoo.com</v>
      </c>
      <c r="T129" t="str">
        <f>H129&amp;K129&amp;M129</f>
        <v>45565U10 HT BoltsU10 SL Aletico Madrid (Rangers)</v>
      </c>
    </row>
    <row r="130" spans="1:20" x14ac:dyDescent="0.3">
      <c r="A130" s="154" t="str">
        <f>A128</f>
        <v>HT1030</v>
      </c>
      <c r="B130" s="154" t="str">
        <f>VLOOKUP(A130,'Team Info'!E:J,6,FALSE)</f>
        <v>U10 HT Bolts</v>
      </c>
      <c r="C130" s="154" t="str">
        <f>VLOOKUP(A130,'Team Info'!E:L,8,FALSE)</f>
        <v>Allison Hejdak</v>
      </c>
      <c r="D130" s="154" t="str">
        <f>VLOOKUP(A130,'Team Info'!E:M,9,FALSE)</f>
        <v>414-520-2145</v>
      </c>
      <c r="E130" s="154" t="str">
        <f>VLOOKUP(A130,'Team Info'!E:N,10,FALSE)</f>
        <v>allisonhejdak@yahoo.com</v>
      </c>
      <c r="F130" s="180" t="str">
        <f t="shared" si="25"/>
        <v>Sat</v>
      </c>
      <c r="G130" s="180">
        <v>588</v>
      </c>
      <c r="H130" s="184">
        <f>VLOOKUP(G130,'Master FINAL 2024 8-19-24'!A:G,7,FALSE)</f>
        <v>45570</v>
      </c>
      <c r="I130" s="153" t="str">
        <f>IF(ISBLANK((VLOOKUP(G130,'Master FINAL 2024 8-19-24'!A:H,8,FALSE)))=TRUE,"",VLOOKUP(G130,'Master FINAL 2024 8-19-24'!A:H,8,FALSE))</f>
        <v>HT #5A</v>
      </c>
      <c r="J130" s="183">
        <f>IF(ISBLANK((VLOOKUP(G130,'Master FINAL 2024 8-19-24'!A:I,9,FALSE)))=TRUE,"",VLOOKUP(G130,'Master FINAL 2024 8-19-24'!A:I,9,FALSE))</f>
        <v>0.375</v>
      </c>
      <c r="K130" s="169" t="str">
        <f>VLOOKUP(G130,'Master FINAL 2024 8-19-24'!A:L,12,FALSE)</f>
        <v>U10 JK Black Widows</v>
      </c>
      <c r="L130" s="177" t="s">
        <v>849</v>
      </c>
      <c r="M130" s="177" t="str">
        <f>VLOOKUP(G130,'Master FINAL 2024 8-19-24'!A:O,15,FALSE)</f>
        <v>U10 HT Bolts</v>
      </c>
      <c r="N130" s="154" t="str">
        <f>VLOOKUP(K130,'Team Info'!J:L,3,FALSE)</f>
        <v>Erika Zarenana</v>
      </c>
      <c r="O130" s="154" t="str">
        <f>VLOOKUP(K130,'Team Info'!J:M,4,FALSE)</f>
        <v>262-808-9771</v>
      </c>
      <c r="P130" s="154" t="str">
        <f>VLOOKUP(K130,'Team Info'!J:N,5,FALSE)</f>
        <v>e.zarenana91@gmail.com</v>
      </c>
      <c r="Q130" s="188" t="str">
        <f>VLOOKUP(M130,'Team Info'!J:L,3,FALSE)</f>
        <v>Allison Hejdak</v>
      </c>
      <c r="R130" s="188" t="str">
        <f>VLOOKUP(M130,'Team Info'!J:M,4,FALSE)</f>
        <v>414-520-2145</v>
      </c>
      <c r="S130" s="188" t="str">
        <f>VLOOKUP(M130,'Team Info'!J:N,5,FALSE)</f>
        <v>allisonhejdak@yahoo.com</v>
      </c>
      <c r="T130" t="str">
        <f t="shared" si="26"/>
        <v>45570U10 JK Black WidowsU10 HT Bolts</v>
      </c>
    </row>
    <row r="131" spans="1:20" x14ac:dyDescent="0.3">
      <c r="A131" s="154" t="str">
        <f t="shared" si="27"/>
        <v>HT1030</v>
      </c>
      <c r="B131" s="154" t="str">
        <f>VLOOKUP(A131,'Team Info'!E:J,6,FALSE)</f>
        <v>U10 HT Bolts</v>
      </c>
      <c r="C131" s="154" t="str">
        <f>VLOOKUP(A131,'Team Info'!E:L,8,FALSE)</f>
        <v>Allison Hejdak</v>
      </c>
      <c r="D131" s="154" t="str">
        <f>VLOOKUP(A131,'Team Info'!E:M,9,FALSE)</f>
        <v>414-520-2145</v>
      </c>
      <c r="E131" s="154" t="str">
        <f>VLOOKUP(A131,'Team Info'!E:N,10,FALSE)</f>
        <v>allisonhejdak@yahoo.com</v>
      </c>
      <c r="F131" s="180" t="str">
        <f t="shared" si="25"/>
        <v>Sat</v>
      </c>
      <c r="G131" s="180">
        <v>589</v>
      </c>
      <c r="H131" s="184">
        <f>VLOOKUP(G131,'Master FINAL 2024 8-19-24'!A:G,7,FALSE)</f>
        <v>45577</v>
      </c>
      <c r="I131" s="153" t="str">
        <f>IF(ISBLANK((VLOOKUP(G131,'Master FINAL 2024 8-19-24'!A:H,8,FALSE)))=TRUE,"",VLOOKUP(G131,'Master FINAL 2024 8-19-24'!A:H,8,FALSE))</f>
        <v>HT #5B</v>
      </c>
      <c r="J131" s="183">
        <f>IF(ISBLANK((VLOOKUP(G131,'Master FINAL 2024 8-19-24'!A:I,9,FALSE)))=TRUE,"",VLOOKUP(G131,'Master FINAL 2024 8-19-24'!A:I,9,FALSE))</f>
        <v>0.5</v>
      </c>
      <c r="K131" s="169" t="str">
        <f>VLOOKUP(G131,'Master FINAL 2024 8-19-24'!A:L,12,FALSE)</f>
        <v>U10 KW Galaxy</v>
      </c>
      <c r="L131" s="177" t="s">
        <v>849</v>
      </c>
      <c r="M131" s="177" t="str">
        <f>VLOOKUP(G131,'Master FINAL 2024 8-19-24'!A:O,15,FALSE)</f>
        <v>U10 HT Bolts</v>
      </c>
      <c r="N131" s="154" t="str">
        <f>VLOOKUP(K131,'Team Info'!J:L,3,FALSE)</f>
        <v>Sarah Darmody</v>
      </c>
      <c r="O131" s="154" t="str">
        <f>VLOOKUP(K131,'Team Info'!J:M,4,FALSE)</f>
        <v>262-573-7992</v>
      </c>
      <c r="P131" s="154" t="str">
        <f>VLOOKUP(K131,'Team Info'!J:N,5,FALSE)</f>
        <v>sdarmody8@gmail.com</v>
      </c>
      <c r="Q131" s="188" t="str">
        <f>VLOOKUP(M131,'Team Info'!J:L,3,FALSE)</f>
        <v>Allison Hejdak</v>
      </c>
      <c r="R131" s="188" t="str">
        <f>VLOOKUP(M131,'Team Info'!J:M,4,FALSE)</f>
        <v>414-520-2145</v>
      </c>
      <c r="S131" s="188" t="str">
        <f>VLOOKUP(M131,'Team Info'!J:N,5,FALSE)</f>
        <v>allisonhejdak@yahoo.com</v>
      </c>
      <c r="T131" t="str">
        <f t="shared" si="26"/>
        <v>45577U10 KW GalaxyU10 HT Bolts</v>
      </c>
    </row>
    <row r="132" spans="1:20" x14ac:dyDescent="0.3">
      <c r="A132" s="154" t="str">
        <f t="shared" si="27"/>
        <v>HT1030</v>
      </c>
      <c r="B132" s="154" t="str">
        <f>VLOOKUP(A132,'Team Info'!E:J,6,FALSE)</f>
        <v>U10 HT Bolts</v>
      </c>
      <c r="C132" s="154" t="str">
        <f>VLOOKUP(A132,'Team Info'!E:L,8,FALSE)</f>
        <v>Allison Hejdak</v>
      </c>
      <c r="D132" s="154" t="str">
        <f>VLOOKUP(A132,'Team Info'!E:M,9,FALSE)</f>
        <v>414-520-2145</v>
      </c>
      <c r="E132" s="154" t="str">
        <f>VLOOKUP(A132,'Team Info'!E:N,10,FALSE)</f>
        <v>allisonhejdak@yahoo.com</v>
      </c>
      <c r="F132" s="180" t="str">
        <f t="shared" si="25"/>
        <v>Sat</v>
      </c>
      <c r="G132" s="180">
        <v>604</v>
      </c>
      <c r="H132" s="184">
        <f>VLOOKUP(G132,'Master FINAL 2024 8-19-24'!A:G,7,FALSE)</f>
        <v>45591</v>
      </c>
      <c r="I132" s="153" t="str">
        <f>IF(ISBLANK((VLOOKUP(G132,'Master FINAL 2024 8-19-24'!A:H,8,FALSE)))=TRUE,"",VLOOKUP(G132,'Master FINAL 2024 8-19-24'!A:H,8,FALSE))</f>
        <v>Hickory Lane #2</v>
      </c>
      <c r="J132" s="183">
        <f>IF(ISBLANK((VLOOKUP(G132,'Master FINAL 2024 8-19-24'!A:I,9,FALSE)))=TRUE,"",VLOOKUP(G132,'Master FINAL 2024 8-19-24'!A:I,9,FALSE))</f>
        <v>0.54166666666666663</v>
      </c>
      <c r="K132" s="169" t="str">
        <f>VLOOKUP(G132,'Master FINAL 2024 8-19-24'!A:L,12,FALSE)</f>
        <v>U10 HT Bolts</v>
      </c>
      <c r="L132" s="177" t="s">
        <v>849</v>
      </c>
      <c r="M132" s="177" t="str">
        <f>VLOOKUP(G132,'Master FINAL 2024 8-19-24'!A:O,15,FALSE)</f>
        <v>U10 JK Black Widows</v>
      </c>
      <c r="N132" s="154" t="str">
        <f>VLOOKUP(K132,'Team Info'!J:L,3,FALSE)</f>
        <v>Allison Hejdak</v>
      </c>
      <c r="O132" s="154" t="str">
        <f>VLOOKUP(K132,'Team Info'!J:M,4,FALSE)</f>
        <v>414-520-2145</v>
      </c>
      <c r="P132" s="154" t="str">
        <f>VLOOKUP(K132,'Team Info'!J:N,5,FALSE)</f>
        <v>allisonhejdak@yahoo.com</v>
      </c>
      <c r="Q132" s="188" t="str">
        <f>VLOOKUP(M132,'Team Info'!J:L,3,FALSE)</f>
        <v>Erika Zarenana</v>
      </c>
      <c r="R132" s="188" t="str">
        <f>VLOOKUP(M132,'Team Info'!J:M,4,FALSE)</f>
        <v>262-808-9771</v>
      </c>
      <c r="S132" s="188" t="str">
        <f>VLOOKUP(M132,'Team Info'!J:N,5,FALSE)</f>
        <v>e.zarenana91@gmail.com</v>
      </c>
      <c r="T132" t="str">
        <f t="shared" si="26"/>
        <v>45591U10 HT BoltsU10 JK Black Widows</v>
      </c>
    </row>
    <row r="133" spans="1:20" x14ac:dyDescent="0.3">
      <c r="A133" s="154" t="s">
        <v>1718</v>
      </c>
      <c r="B133" s="154" t="str">
        <f>VLOOKUP(A133,'Team Info'!E:J,6,FALSE)</f>
        <v>U10 HT Dragons</v>
      </c>
      <c r="C133" s="154" t="str">
        <f>VLOOKUP(A133,'Team Info'!E:L,8,FALSE)</f>
        <v>Jake Lechusz</v>
      </c>
      <c r="D133" s="154" t="str">
        <f>VLOOKUP(A133,'Team Info'!E:M,9,FALSE)</f>
        <v>262-613-9391</v>
      </c>
      <c r="E133" s="154" t="str">
        <f>VLOOKUP(A133,'Team Info'!E:N,10,FALSE)</f>
        <v>jakelechusz@gmail.com</v>
      </c>
      <c r="F133" s="180" t="str">
        <f t="shared" si="25"/>
        <v>Sat</v>
      </c>
      <c r="G133" s="180">
        <v>606</v>
      </c>
      <c r="H133" s="184">
        <f>VLOOKUP(G133,'Master FINAL 2024 8-19-24'!A:G,7,FALSE)</f>
        <v>45542</v>
      </c>
      <c r="I133" s="153" t="str">
        <f>IF(ISBLANK((VLOOKUP(G133,'Master FINAL 2024 8-19-24'!A:H,8,FALSE)))=TRUE,"",VLOOKUP(G133,'Master FINAL 2024 8-19-24'!A:H,8,FALSE))</f>
        <v>Hickory Lane #2</v>
      </c>
      <c r="J133" s="183">
        <f>IF(ISBLANK((VLOOKUP(G133,'Master FINAL 2024 8-19-24'!A:I,9,FALSE)))=TRUE,"",VLOOKUP(G133,'Master FINAL 2024 8-19-24'!A:I,9,FALSE))</f>
        <v>0.45833333333333331</v>
      </c>
      <c r="K133" s="169" t="str">
        <f>VLOOKUP(G133,'Master FINAL 2024 8-19-24'!A:L,12,FALSE)</f>
        <v>U10 HT Dragons</v>
      </c>
      <c r="L133" s="177" t="s">
        <v>849</v>
      </c>
      <c r="M133" s="177" t="str">
        <f>VLOOKUP(G133,'Master FINAL 2024 8-19-24'!A:O,15,FALSE)</f>
        <v>U10 JK Tarantulas</v>
      </c>
      <c r="N133" s="154" t="str">
        <f>VLOOKUP(K133,'Team Info'!J:L,3,FALSE)</f>
        <v>Jake Lechusz</v>
      </c>
      <c r="O133" s="154" t="str">
        <f>VLOOKUP(K133,'Team Info'!J:M,4,FALSE)</f>
        <v>262-613-9391</v>
      </c>
      <c r="P133" s="154" t="str">
        <f>VLOOKUP(K133,'Team Info'!J:N,5,FALSE)</f>
        <v>jakelechusz@gmail.com</v>
      </c>
      <c r="Q133" s="188" t="str">
        <f>VLOOKUP(M133,'Team Info'!J:L,3,FALSE)</f>
        <v>Aaron Trimmer</v>
      </c>
      <c r="R133" s="188" t="str">
        <f>VLOOKUP(M133,'Team Info'!J:M,4,FALSE)</f>
        <v>614-314-9430</v>
      </c>
      <c r="S133" s="188" t="str">
        <f>VLOOKUP(M133,'Team Info'!J:N,5,FALSE)</f>
        <v>ajtrimmer238@gmail.com</v>
      </c>
      <c r="T133" t="str">
        <f t="shared" si="26"/>
        <v>45542U10 HT DragonsU10 JK Tarantulas</v>
      </c>
    </row>
    <row r="134" spans="1:20" x14ac:dyDescent="0.3">
      <c r="A134" s="154" t="str">
        <f t="shared" ref="A134:A140" si="28">A133</f>
        <v>HT1031</v>
      </c>
      <c r="B134" s="154" t="str">
        <f>VLOOKUP(A134,'Team Info'!E:J,6,FALSE)</f>
        <v>U10 HT Dragons</v>
      </c>
      <c r="C134" s="154" t="str">
        <f>VLOOKUP(A134,'Team Info'!E:L,8,FALSE)</f>
        <v>Jake Lechusz</v>
      </c>
      <c r="D134" s="154" t="str">
        <f>VLOOKUP(A134,'Team Info'!E:M,9,FALSE)</f>
        <v>262-613-9391</v>
      </c>
      <c r="E134" s="154" t="str">
        <f>VLOOKUP(A134,'Team Info'!E:N,10,FALSE)</f>
        <v>jakelechusz@gmail.com</v>
      </c>
      <c r="F134" s="180" t="str">
        <f t="shared" si="25"/>
        <v>Sat</v>
      </c>
      <c r="G134" s="180">
        <v>614</v>
      </c>
      <c r="H134" s="184">
        <f>VLOOKUP(G134,'Master FINAL 2024 8-19-24'!A:G,7,FALSE)</f>
        <v>45549</v>
      </c>
      <c r="I134" s="153" t="str">
        <f>IF(ISBLANK((VLOOKUP(G134,'Master FINAL 2024 8-19-24'!A:H,8,FALSE)))=TRUE,"",VLOOKUP(G134,'Master FINAL 2024 8-19-24'!A:H,8,FALSE))</f>
        <v>HT #5B</v>
      </c>
      <c r="J134" s="183">
        <f>IF(ISBLANK((VLOOKUP(G134,'Master FINAL 2024 8-19-24'!A:I,9,FALSE)))=TRUE,"",VLOOKUP(G134,'Master FINAL 2024 8-19-24'!A:I,9,FALSE))</f>
        <v>0.5</v>
      </c>
      <c r="K134" s="169" t="str">
        <f>VLOOKUP(G134,'Master FINAL 2024 8-19-24'!A:L,12,FALSE)</f>
        <v>U10 WCHSA Royal Eagles</v>
      </c>
      <c r="L134" s="177" t="s">
        <v>849</v>
      </c>
      <c r="M134" s="177" t="str">
        <f>VLOOKUP(G134,'Master FINAL 2024 8-19-24'!A:O,15,FALSE)</f>
        <v>U10 HT Dragons</v>
      </c>
      <c r="N134" s="154" t="str">
        <f>VLOOKUP(K134,'Team Info'!J:L,3,FALSE)</f>
        <v>Dakota Witte</v>
      </c>
      <c r="O134" s="154" t="str">
        <f>VLOOKUP(K134,'Team Info'!J:M,4,FALSE)</f>
        <v>262-707-4556</v>
      </c>
      <c r="P134" s="154" t="str">
        <f>VLOOKUP(K134,'Team Info'!J:N,5,FALSE)</f>
        <v>Dakota.witte@gmail.com</v>
      </c>
      <c r="Q134" s="188" t="str">
        <f>VLOOKUP(M134,'Team Info'!J:L,3,FALSE)</f>
        <v>Jake Lechusz</v>
      </c>
      <c r="R134" s="188" t="str">
        <f>VLOOKUP(M134,'Team Info'!J:M,4,FALSE)</f>
        <v>262-613-9391</v>
      </c>
      <c r="S134" s="188" t="str">
        <f>VLOOKUP(M134,'Team Info'!J:N,5,FALSE)</f>
        <v>jakelechusz@gmail.com</v>
      </c>
      <c r="T134" t="str">
        <f t="shared" si="26"/>
        <v>45549U10 WCHSA Royal EaglesU10 HT Dragons</v>
      </c>
    </row>
    <row r="135" spans="1:20" x14ac:dyDescent="0.3">
      <c r="A135" s="154" t="str">
        <f>A140</f>
        <v>HT1031</v>
      </c>
      <c r="B135" s="154" t="str">
        <f>VLOOKUP(A135,'Team Info'!E:J,6,FALSE)</f>
        <v>U10 HT Dragons</v>
      </c>
      <c r="C135" s="154" t="str">
        <f>VLOOKUP(A135,'Team Info'!E:L,8,FALSE)</f>
        <v>Jake Lechusz</v>
      </c>
      <c r="D135" s="154" t="str">
        <f>VLOOKUP(A135,'Team Info'!E:M,9,FALSE)</f>
        <v>262-613-9391</v>
      </c>
      <c r="E135" s="154" t="str">
        <f>VLOOKUP(A135,'Team Info'!E:N,10,FALSE)</f>
        <v>jakelechusz@gmail.com</v>
      </c>
      <c r="F135" s="180" t="str">
        <f>IF(WEEKDAY(H135)=7,"Sat",IF(WEEKDAY(H135)=6,"Fri",IF(WEEKDAY(H135)=5,"Thu",IF(WEEKDAY(H135)=4,"Wed",IF(WEEKDAY(H135)=3,"Tue",IF(WEEKDAY(H135)=2,"Mon",IF(WEEKDAY(H135)=1,"Sun")))))))</f>
        <v>Mon</v>
      </c>
      <c r="G135" s="180">
        <v>615</v>
      </c>
      <c r="H135" s="184">
        <f>VLOOKUP(G135,'Master FINAL 2024 8-19-24'!A:G,7,FALSE)</f>
        <v>45558</v>
      </c>
      <c r="I135" s="153" t="str">
        <f>IF(ISBLANK((VLOOKUP(G135,'Master FINAL 2024 8-19-24'!A:H,8,FALSE)))=TRUE,"",VLOOKUP(G135,'Master FINAL 2024 8-19-24'!A:H,8,FALSE))</f>
        <v>HT #5A</v>
      </c>
      <c r="J135" s="183">
        <f>IF(ISBLANK((VLOOKUP(G135,'Master FINAL 2024 8-19-24'!A:I,9,FALSE)))=TRUE,"",VLOOKUP(G135,'Master FINAL 2024 8-19-24'!A:I,9,FALSE))</f>
        <v>0.75</v>
      </c>
      <c r="K135" s="169" t="str">
        <f>VLOOKUP(G135,'Master FINAL 2024 8-19-24'!A:L,12,FALSE)</f>
        <v>U10 HT Dragons</v>
      </c>
      <c r="L135" s="177" t="s">
        <v>849</v>
      </c>
      <c r="M135" s="177" t="str">
        <f>VLOOKUP(G135,'Master FINAL 2024 8-19-24'!A:O,15,FALSE)</f>
        <v>U10 HT Firehawks</v>
      </c>
      <c r="N135" s="154" t="str">
        <f>VLOOKUP(K135,'Team Info'!J:L,3,FALSE)</f>
        <v>Jake Lechusz</v>
      </c>
      <c r="O135" s="154" t="str">
        <f>VLOOKUP(K135,'Team Info'!J:M,4,FALSE)</f>
        <v>262-613-9391</v>
      </c>
      <c r="P135" s="154" t="str">
        <f>VLOOKUP(K135,'Team Info'!J:N,5,FALSE)</f>
        <v>jakelechusz@gmail.com</v>
      </c>
      <c r="Q135" s="188" t="str">
        <f>VLOOKUP(M135,'Team Info'!J:L,3,FALSE)</f>
        <v>Bill Bumgarner</v>
      </c>
      <c r="R135" s="188" t="str">
        <f>VLOOKUP(M135,'Team Info'!J:M,4,FALSE)</f>
        <v>262-224-6235</v>
      </c>
      <c r="S135" s="188" t="str">
        <f>VLOOKUP(M135,'Team Info'!J:N,5,FALSE)</f>
        <v>destruxx@gmail.com</v>
      </c>
      <c r="T135" t="str">
        <f>H135&amp;K135&amp;M135</f>
        <v>45558U10 HT DragonsU10 HT Firehawks</v>
      </c>
    </row>
    <row r="136" spans="1:20" x14ac:dyDescent="0.3">
      <c r="A136" s="154" t="str">
        <f>A134</f>
        <v>HT1031</v>
      </c>
      <c r="B136" s="154" t="str">
        <f>VLOOKUP(A136,'Team Info'!E:J,6,FALSE)</f>
        <v>U10 HT Dragons</v>
      </c>
      <c r="C136" s="154" t="str">
        <f>VLOOKUP(A136,'Team Info'!E:L,8,FALSE)</f>
        <v>Jake Lechusz</v>
      </c>
      <c r="D136" s="154" t="str">
        <f>VLOOKUP(A136,'Team Info'!E:M,9,FALSE)</f>
        <v>262-613-9391</v>
      </c>
      <c r="E136" s="154" t="str">
        <f>VLOOKUP(A136,'Team Info'!E:N,10,FALSE)</f>
        <v>jakelechusz@gmail.com</v>
      </c>
      <c r="F136" s="180" t="str">
        <f t="shared" si="25"/>
        <v>Sat</v>
      </c>
      <c r="G136" s="180">
        <v>621</v>
      </c>
      <c r="H136" s="184">
        <f>VLOOKUP(G136,'Master FINAL 2024 8-19-24'!A:G,7,FALSE)</f>
        <v>45563</v>
      </c>
      <c r="I136" s="153" t="str">
        <f>IF(ISBLANK((VLOOKUP(G136,'Master FINAL 2024 8-19-24'!A:H,8,FALSE)))=TRUE,"",VLOOKUP(G136,'Master FINAL 2024 8-19-24'!A:H,8,FALSE))</f>
        <v>HT #5A</v>
      </c>
      <c r="J136" s="183">
        <f>IF(ISBLANK((VLOOKUP(G136,'Master FINAL 2024 8-19-24'!A:I,9,FALSE)))=TRUE,"",VLOOKUP(G136,'Master FINAL 2024 8-19-24'!A:I,9,FALSE))</f>
        <v>0.625</v>
      </c>
      <c r="K136" s="169" t="str">
        <f>VLOOKUP(G136,'Master FINAL 2024 8-19-24'!A:L,12,FALSE)</f>
        <v>U10 RF Avengers</v>
      </c>
      <c r="L136" s="177" t="s">
        <v>849</v>
      </c>
      <c r="M136" s="177" t="str">
        <f>VLOOKUP(G136,'Master FINAL 2024 8-19-24'!A:O,15,FALSE)</f>
        <v>U10 HT Dragons</v>
      </c>
      <c r="N136" s="154" t="str">
        <f>VLOOKUP(K136,'Team Info'!J:L,3,FALSE)</f>
        <v>Anastacia Plotz</v>
      </c>
      <c r="O136" s="154" t="str">
        <f>VLOOKUP(K136,'Team Info'!J:M,4,FALSE)</f>
        <v>503-460-7677</v>
      </c>
      <c r="P136" s="154" t="str">
        <f>VLOOKUP(K136,'Team Info'!J:N,5,FALSE)</f>
        <v>stacia313@yahoo.com</v>
      </c>
      <c r="Q136" s="188" t="str">
        <f>VLOOKUP(M136,'Team Info'!J:L,3,FALSE)</f>
        <v>Jake Lechusz</v>
      </c>
      <c r="R136" s="188" t="str">
        <f>VLOOKUP(M136,'Team Info'!J:M,4,FALSE)</f>
        <v>262-613-9391</v>
      </c>
      <c r="S136" s="188" t="str">
        <f>VLOOKUP(M136,'Team Info'!J:N,5,FALSE)</f>
        <v>jakelechusz@gmail.com</v>
      </c>
      <c r="T136" t="str">
        <f t="shared" si="26"/>
        <v>45563U10 RF AvengersU10 HT Dragons</v>
      </c>
    </row>
    <row r="137" spans="1:20" x14ac:dyDescent="0.3">
      <c r="A137" s="154" t="str">
        <f t="shared" si="28"/>
        <v>HT1031</v>
      </c>
      <c r="B137" s="154" t="str">
        <f>VLOOKUP(A137,'Team Info'!E:J,6,FALSE)</f>
        <v>U10 HT Dragons</v>
      </c>
      <c r="C137" s="154" t="str">
        <f>VLOOKUP(A137,'Team Info'!E:L,8,FALSE)</f>
        <v>Jake Lechusz</v>
      </c>
      <c r="D137" s="154" t="str">
        <f>VLOOKUP(A137,'Team Info'!E:M,9,FALSE)</f>
        <v>262-613-9391</v>
      </c>
      <c r="E137" s="154" t="str">
        <f>VLOOKUP(A137,'Team Info'!E:N,10,FALSE)</f>
        <v>jakelechusz@gmail.com</v>
      </c>
      <c r="F137" s="180" t="str">
        <f t="shared" si="25"/>
        <v>Sat</v>
      </c>
      <c r="G137" s="180">
        <v>628</v>
      </c>
      <c r="H137" s="184">
        <f>VLOOKUP(G137,'Master FINAL 2024 8-19-24'!A:G,7,FALSE)</f>
        <v>45570</v>
      </c>
      <c r="I137" s="153" t="str">
        <f>IF(ISBLANK((VLOOKUP(G137,'Master FINAL 2024 8-19-24'!A:H,8,FALSE)))=TRUE,"",VLOOKUP(G137,'Master FINAL 2024 8-19-24'!A:H,8,FALSE))</f>
        <v>RF 6</v>
      </c>
      <c r="J137" s="183">
        <f>IF(ISBLANK((VLOOKUP(G137,'Master FINAL 2024 8-19-24'!A:I,9,FALSE)))=TRUE,"",VLOOKUP(G137,'Master FINAL 2024 8-19-24'!A:I,9,FALSE))</f>
        <v>0.5625</v>
      </c>
      <c r="K137" s="169" t="str">
        <f>VLOOKUP(G137,'Master FINAL 2024 8-19-24'!A:L,12,FALSE)</f>
        <v>U10 HT Dragons</v>
      </c>
      <c r="L137" s="177" t="s">
        <v>849</v>
      </c>
      <c r="M137" s="177" t="str">
        <f>VLOOKUP(G137,'Master FINAL 2024 8-19-24'!A:O,15,FALSE)</f>
        <v>U10 RF Thunder</v>
      </c>
      <c r="N137" s="154" t="str">
        <f>VLOOKUP(K137,'Team Info'!J:L,3,FALSE)</f>
        <v>Jake Lechusz</v>
      </c>
      <c r="O137" s="154" t="str">
        <f>VLOOKUP(K137,'Team Info'!J:M,4,FALSE)</f>
        <v>262-613-9391</v>
      </c>
      <c r="P137" s="154" t="str">
        <f>VLOOKUP(K137,'Team Info'!J:N,5,FALSE)</f>
        <v>jakelechusz@gmail.com</v>
      </c>
      <c r="Q137" s="188" t="str">
        <f>VLOOKUP(M137,'Team Info'!J:L,3,FALSE)</f>
        <v>Grady Diesslin</v>
      </c>
      <c r="R137" s="188" t="str">
        <f>VLOOKUP(M137,'Team Info'!J:M,4,FALSE)</f>
        <v>765-427-7736</v>
      </c>
      <c r="S137" s="188" t="str">
        <f>VLOOKUP(M137,'Team Info'!J:N,5,FALSE)</f>
        <v>gdiessli@gmail.com</v>
      </c>
      <c r="T137" t="str">
        <f t="shared" si="26"/>
        <v>45570U10 HT DragonsU10 RF Thunder</v>
      </c>
    </row>
    <row r="138" spans="1:20" x14ac:dyDescent="0.3">
      <c r="A138" s="154" t="str">
        <f t="shared" si="28"/>
        <v>HT1031</v>
      </c>
      <c r="B138" s="154" t="str">
        <f>VLOOKUP(A138,'Team Info'!E:J,6,FALSE)</f>
        <v>U10 HT Dragons</v>
      </c>
      <c r="C138" s="154" t="str">
        <f>VLOOKUP(A138,'Team Info'!E:L,8,FALSE)</f>
        <v>Jake Lechusz</v>
      </c>
      <c r="D138" s="154" t="str">
        <f>VLOOKUP(A138,'Team Info'!E:M,9,FALSE)</f>
        <v>262-613-9391</v>
      </c>
      <c r="E138" s="154" t="str">
        <f>VLOOKUP(A138,'Team Info'!E:N,10,FALSE)</f>
        <v>jakelechusz@gmail.com</v>
      </c>
      <c r="F138" s="180" t="str">
        <f t="shared" si="25"/>
        <v>Sat</v>
      </c>
      <c r="G138" s="180">
        <v>634</v>
      </c>
      <c r="H138" s="184">
        <f>VLOOKUP(G138,'Master FINAL 2024 8-19-24'!A:G,7,FALSE)</f>
        <v>45577</v>
      </c>
      <c r="I138" s="153" t="str">
        <f>IF(ISBLANK((VLOOKUP(G138,'Master FINAL 2024 8-19-24'!A:H,8,FALSE)))=TRUE,"",VLOOKUP(G138,'Master FINAL 2024 8-19-24'!A:H,8,FALSE))</f>
        <v>HT #5B</v>
      </c>
      <c r="J138" s="183">
        <f>IF(ISBLANK((VLOOKUP(G138,'Master FINAL 2024 8-19-24'!A:I,9,FALSE)))=TRUE,"",VLOOKUP(G138,'Master FINAL 2024 8-19-24'!A:I,9,FALSE))</f>
        <v>0.5625</v>
      </c>
      <c r="K138" s="169" t="str">
        <f>VLOOKUP(G138,'Master FINAL 2024 8-19-24'!A:L,12,FALSE)</f>
        <v>U10 JK Tarantulas</v>
      </c>
      <c r="L138" s="177" t="s">
        <v>849</v>
      </c>
      <c r="M138" s="177" t="str">
        <f>VLOOKUP(G138,'Master FINAL 2024 8-19-24'!A:O,15,FALSE)</f>
        <v>U10 HT Dragons</v>
      </c>
      <c r="N138" s="154" t="str">
        <f>VLOOKUP(K138,'Team Info'!J:L,3,FALSE)</f>
        <v>Aaron Trimmer</v>
      </c>
      <c r="O138" s="154" t="str">
        <f>VLOOKUP(K138,'Team Info'!J:M,4,FALSE)</f>
        <v>614-314-9430</v>
      </c>
      <c r="P138" s="154" t="str">
        <f>VLOOKUP(K138,'Team Info'!J:N,5,FALSE)</f>
        <v>ajtrimmer238@gmail.com</v>
      </c>
      <c r="Q138" s="188" t="str">
        <f>VLOOKUP(M138,'Team Info'!J:L,3,FALSE)</f>
        <v>Jake Lechusz</v>
      </c>
      <c r="R138" s="188" t="str">
        <f>VLOOKUP(M138,'Team Info'!J:M,4,FALSE)</f>
        <v>262-613-9391</v>
      </c>
      <c r="S138" s="188" t="str">
        <f>VLOOKUP(M138,'Team Info'!J:N,5,FALSE)</f>
        <v>jakelechusz@gmail.com</v>
      </c>
      <c r="T138" t="str">
        <f t="shared" si="26"/>
        <v>45577U10 JK TarantulasU10 HT Dragons</v>
      </c>
    </row>
    <row r="139" spans="1:20" x14ac:dyDescent="0.3">
      <c r="A139" s="154" t="str">
        <f t="shared" si="28"/>
        <v>HT1031</v>
      </c>
      <c r="B139" s="154" t="str">
        <f>VLOOKUP(A139,'Team Info'!E:J,6,FALSE)</f>
        <v>U10 HT Dragons</v>
      </c>
      <c r="C139" s="154" t="str">
        <f>VLOOKUP(A139,'Team Info'!E:L,8,FALSE)</f>
        <v>Jake Lechusz</v>
      </c>
      <c r="D139" s="154" t="str">
        <f>VLOOKUP(A139,'Team Info'!E:M,9,FALSE)</f>
        <v>262-613-9391</v>
      </c>
      <c r="E139" s="154" t="str">
        <f>VLOOKUP(A139,'Team Info'!E:N,10,FALSE)</f>
        <v>jakelechusz@gmail.com</v>
      </c>
      <c r="F139" s="180" t="str">
        <f t="shared" si="25"/>
        <v>Sat</v>
      </c>
      <c r="G139" s="180">
        <v>639</v>
      </c>
      <c r="H139" s="184">
        <f>VLOOKUP(G139,'Master FINAL 2024 8-19-24'!A:G,7,FALSE)</f>
        <v>45584</v>
      </c>
      <c r="I139" s="153" t="str">
        <f>IF(ISBLANK((VLOOKUP(G139,'Master FINAL 2024 8-19-24'!A:H,8,FALSE)))=TRUE,"",VLOOKUP(G139,'Master FINAL 2024 8-19-24'!A:H,8,FALSE))</f>
        <v>HT #5A</v>
      </c>
      <c r="J139" s="183">
        <f>IF(ISBLANK((VLOOKUP(G139,'Master FINAL 2024 8-19-24'!A:I,9,FALSE)))=TRUE,"",VLOOKUP(G139,'Master FINAL 2024 8-19-24'!A:I,9,FALSE))</f>
        <v>0.4375</v>
      </c>
      <c r="K139" s="169" t="str">
        <f>VLOOKUP(G139,'Master FINAL 2024 8-19-24'!A:L,12,FALSE)</f>
        <v>U10 SL Wolves (Bears)</v>
      </c>
      <c r="L139" s="177" t="s">
        <v>849</v>
      </c>
      <c r="M139" s="177" t="str">
        <f>VLOOKUP(G139,'Master FINAL 2024 8-19-24'!A:O,15,FALSE)</f>
        <v>U10 HT Dragons</v>
      </c>
      <c r="N139" s="154" t="str">
        <f>VLOOKUP(K139,'Team Info'!J:L,3,FALSE)</f>
        <v>James Morrow</v>
      </c>
      <c r="O139" s="154" t="str">
        <f>VLOOKUP(K139,'Team Info'!J:M,4,FALSE)</f>
        <v>414-426-6515</v>
      </c>
      <c r="P139" s="154" t="str">
        <f>VLOOKUP(K139,'Team Info'!J:N,5,FALSE)</f>
        <v>jamesmorrow411@gmail.com</v>
      </c>
      <c r="Q139" s="188" t="str">
        <f>VLOOKUP(M139,'Team Info'!J:L,3,FALSE)</f>
        <v>Jake Lechusz</v>
      </c>
      <c r="R139" s="188" t="str">
        <f>VLOOKUP(M139,'Team Info'!J:M,4,FALSE)</f>
        <v>262-613-9391</v>
      </c>
      <c r="S139" s="188" t="str">
        <f>VLOOKUP(M139,'Team Info'!J:N,5,FALSE)</f>
        <v>jakelechusz@gmail.com</v>
      </c>
      <c r="T139" t="str">
        <f t="shared" si="26"/>
        <v>45584U10 SL Wolves (Bears)U10 HT Dragons</v>
      </c>
    </row>
    <row r="140" spans="1:20" x14ac:dyDescent="0.3">
      <c r="A140" s="154" t="str">
        <f t="shared" si="28"/>
        <v>HT1031</v>
      </c>
      <c r="B140" s="154" t="str">
        <f>VLOOKUP(A140,'Team Info'!E:J,6,FALSE)</f>
        <v>U10 HT Dragons</v>
      </c>
      <c r="C140" s="154" t="str">
        <f>VLOOKUP(A140,'Team Info'!E:L,8,FALSE)</f>
        <v>Jake Lechusz</v>
      </c>
      <c r="D140" s="154" t="str">
        <f>VLOOKUP(A140,'Team Info'!E:M,9,FALSE)</f>
        <v>262-613-9391</v>
      </c>
      <c r="E140" s="154" t="str">
        <f>VLOOKUP(A140,'Team Info'!E:N,10,FALSE)</f>
        <v>jakelechusz@gmail.com</v>
      </c>
      <c r="F140" s="180" t="str">
        <f t="shared" si="25"/>
        <v>Sat</v>
      </c>
      <c r="G140" s="180">
        <v>641</v>
      </c>
      <c r="H140" s="184">
        <f>VLOOKUP(G140,'Master FINAL 2024 8-19-24'!A:G,7,FALSE)</f>
        <v>45591</v>
      </c>
      <c r="I140" s="153" t="str">
        <f>IF(ISBLANK((VLOOKUP(G140,'Master FINAL 2024 8-19-24'!A:H,8,FALSE)))=TRUE,"",VLOOKUP(G140,'Master FINAL 2024 8-19-24'!A:H,8,FALSE))</f>
        <v>RF 5</v>
      </c>
      <c r="J140" s="183">
        <f>IF(ISBLANK((VLOOKUP(G140,'Master FINAL 2024 8-19-24'!A:I,9,FALSE)))=TRUE,"",VLOOKUP(G140,'Master FINAL 2024 8-19-24'!A:I,9,FALSE))</f>
        <v>0.4375</v>
      </c>
      <c r="K140" s="169" t="str">
        <f>VLOOKUP(G140,'Master FINAL 2024 8-19-24'!A:L,12,FALSE)</f>
        <v>U10 HT Dragons</v>
      </c>
      <c r="L140" s="177" t="s">
        <v>849</v>
      </c>
      <c r="M140" s="177" t="str">
        <f>VLOOKUP(G140,'Master FINAL 2024 8-19-24'!A:O,15,FALSE)</f>
        <v>U10 RF Avengers</v>
      </c>
      <c r="N140" s="154" t="str">
        <f>VLOOKUP(K140,'Team Info'!J:L,3,FALSE)</f>
        <v>Jake Lechusz</v>
      </c>
      <c r="O140" s="154" t="str">
        <f>VLOOKUP(K140,'Team Info'!J:M,4,FALSE)</f>
        <v>262-613-9391</v>
      </c>
      <c r="P140" s="154" t="str">
        <f>VLOOKUP(K140,'Team Info'!J:N,5,FALSE)</f>
        <v>jakelechusz@gmail.com</v>
      </c>
      <c r="Q140" s="188" t="str">
        <f>VLOOKUP(M140,'Team Info'!J:L,3,FALSE)</f>
        <v>Anastacia Plotz</v>
      </c>
      <c r="R140" s="188" t="str">
        <f>VLOOKUP(M140,'Team Info'!J:M,4,FALSE)</f>
        <v>503-460-7677</v>
      </c>
      <c r="S140" s="188" t="str">
        <f>VLOOKUP(M140,'Team Info'!J:N,5,FALSE)</f>
        <v>stacia313@yahoo.com</v>
      </c>
      <c r="T140" t="str">
        <f t="shared" si="26"/>
        <v>45591U10 HT DragonsU10 RF Avengers</v>
      </c>
    </row>
    <row r="141" spans="1:20" x14ac:dyDescent="0.3">
      <c r="A141" s="154" t="s">
        <v>1719</v>
      </c>
      <c r="B141" s="154" t="str">
        <f>VLOOKUP(A141,'Team Info'!E:J,6,FALSE)</f>
        <v>U10 HT Firehawks</v>
      </c>
      <c r="C141" s="154" t="str">
        <f>VLOOKUP(A141,'Team Info'!E:L,8,FALSE)</f>
        <v>Bill Bumgarner</v>
      </c>
      <c r="D141" s="154" t="str">
        <f>VLOOKUP(A141,'Team Info'!E:M,9,FALSE)</f>
        <v>262-224-6235</v>
      </c>
      <c r="E141" s="154" t="str">
        <f>VLOOKUP(A141,'Team Info'!E:N,10,FALSE)</f>
        <v>destruxx@gmail.com</v>
      </c>
      <c r="F141" s="180" t="str">
        <f t="shared" si="25"/>
        <v>Sat</v>
      </c>
      <c r="G141" s="180">
        <v>608</v>
      </c>
      <c r="H141" s="184">
        <f>VLOOKUP(G141,'Master FINAL 2024 8-19-24'!A:G,7,FALSE)</f>
        <v>45542</v>
      </c>
      <c r="I141" s="153">
        <f>IF(ISBLANK((VLOOKUP(G141,'Master FINAL 2024 8-19-24'!A:H,8,FALSE)))=TRUE,"",VLOOKUP(G141,'Master FINAL 2024 8-19-24'!A:H,8,FALSE))</f>
        <v>2</v>
      </c>
      <c r="J141" s="183">
        <f>IF(ISBLANK((VLOOKUP(G141,'Master FINAL 2024 8-19-24'!A:I,9,FALSE)))=TRUE,"",VLOOKUP(G141,'Master FINAL 2024 8-19-24'!A:I,9,FALSE))</f>
        <v>0.625</v>
      </c>
      <c r="K141" s="169" t="str">
        <f>VLOOKUP(G141,'Master FINAL 2024 8-19-24'!A:L,12,FALSE)</f>
        <v>U10 HT Firehawks</v>
      </c>
      <c r="L141" s="177" t="s">
        <v>849</v>
      </c>
      <c r="M141" s="177" t="str">
        <f>VLOOKUP(G141,'Master FINAL 2024 8-19-24'!A:O,15,FALSE)</f>
        <v>U10 SL Wolves (Bears)</v>
      </c>
      <c r="N141" s="154" t="str">
        <f>VLOOKUP(K141,'Team Info'!J:L,3,FALSE)</f>
        <v>Bill Bumgarner</v>
      </c>
      <c r="O141" s="154" t="str">
        <f>VLOOKUP(K141,'Team Info'!J:M,4,FALSE)</f>
        <v>262-224-6235</v>
      </c>
      <c r="P141" s="154" t="str">
        <f>VLOOKUP(K141,'Team Info'!J:N,5,FALSE)</f>
        <v>destruxx@gmail.com</v>
      </c>
      <c r="Q141" s="188" t="str">
        <f>VLOOKUP(M141,'Team Info'!J:L,3,FALSE)</f>
        <v>James Morrow</v>
      </c>
      <c r="R141" s="188" t="str">
        <f>VLOOKUP(M141,'Team Info'!J:M,4,FALSE)</f>
        <v>414-426-6515</v>
      </c>
      <c r="S141" s="188" t="str">
        <f>VLOOKUP(M141,'Team Info'!J:N,5,FALSE)</f>
        <v>jamesmorrow411@gmail.com</v>
      </c>
      <c r="T141" t="str">
        <f t="shared" si="26"/>
        <v>45542U10 HT FirehawksU10 SL Wolves (Bears)</v>
      </c>
    </row>
    <row r="142" spans="1:20" x14ac:dyDescent="0.3">
      <c r="A142" s="154" t="str">
        <f>A148</f>
        <v>HT1032</v>
      </c>
      <c r="B142" s="154" t="str">
        <f>VLOOKUP(A142,'Team Info'!E:J,6,FALSE)</f>
        <v>U10 HT Firehawks</v>
      </c>
      <c r="C142" s="154" t="str">
        <f>VLOOKUP(A142,'Team Info'!E:L,8,FALSE)</f>
        <v>Bill Bumgarner</v>
      </c>
      <c r="D142" s="154" t="str">
        <f>VLOOKUP(A142,'Team Info'!E:M,9,FALSE)</f>
        <v>262-224-6235</v>
      </c>
      <c r="E142" s="154" t="str">
        <f>VLOOKUP(A142,'Team Info'!E:N,10,FALSE)</f>
        <v>destruxx@gmail.com</v>
      </c>
      <c r="F142" s="180" t="str">
        <f>IF(WEEKDAY(H142)=7,"Sat",IF(WEEKDAY(H142)=6,"Fri",IF(WEEKDAY(H142)=5,"Thu",IF(WEEKDAY(H142)=4,"Wed",IF(WEEKDAY(H142)=3,"Tue",IF(WEEKDAY(H142)=2,"Mon",IF(WEEKDAY(H142)=1,"Sun")))))))</f>
        <v>Mon</v>
      </c>
      <c r="G142" s="180">
        <v>630</v>
      </c>
      <c r="H142" s="184">
        <f>VLOOKUP(G142,'Master FINAL 2024 8-19-24'!A:G,7,FALSE)</f>
        <v>45544</v>
      </c>
      <c r="I142" s="153" t="str">
        <f>IF(ISBLANK((VLOOKUP(G142,'Master FINAL 2024 8-19-24'!A:H,8,FALSE)))=TRUE,"",VLOOKUP(G142,'Master FINAL 2024 8-19-24'!A:H,8,FALSE))</f>
        <v>HT #5A</v>
      </c>
      <c r="J142" s="183">
        <f>IF(ISBLANK((VLOOKUP(G142,'Master FINAL 2024 8-19-24'!A:I,9,FALSE)))=TRUE,"",VLOOKUP(G142,'Master FINAL 2024 8-19-24'!A:I,9,FALSE))</f>
        <v>0.73958333333333337</v>
      </c>
      <c r="K142" s="169" t="str">
        <f>VLOOKUP(G142,'Master FINAL 2024 8-19-24'!A:L,12,FALSE)</f>
        <v>U10 RF Storm</v>
      </c>
      <c r="L142" s="177" t="s">
        <v>849</v>
      </c>
      <c r="M142" s="177" t="str">
        <f>VLOOKUP(G142,'Master FINAL 2024 8-19-24'!A:O,15,FALSE)</f>
        <v>U10 HT Firehawks</v>
      </c>
      <c r="N142" s="154" t="str">
        <f>VLOOKUP(K142,'Team Info'!J:L,3,FALSE)</f>
        <v>Eathan Berdyck</v>
      </c>
      <c r="O142" s="154" t="str">
        <f>VLOOKUP(K142,'Team Info'!J:M,4,FALSE)</f>
        <v>414-737-6678</v>
      </c>
      <c r="P142" s="154" t="str">
        <f>VLOOKUP(K142,'Team Info'!J:N,5,FALSE)</f>
        <v>eberdyck@yahoo.com</v>
      </c>
      <c r="Q142" s="188" t="str">
        <f>VLOOKUP(M142,'Team Info'!J:L,3,FALSE)</f>
        <v>Bill Bumgarner</v>
      </c>
      <c r="R142" s="188" t="str">
        <f>VLOOKUP(M142,'Team Info'!J:M,4,FALSE)</f>
        <v>262-224-6235</v>
      </c>
      <c r="S142" s="188" t="str">
        <f>VLOOKUP(M142,'Team Info'!J:N,5,FALSE)</f>
        <v>destruxx@gmail.com</v>
      </c>
      <c r="T142" t="str">
        <f>H142&amp;K142&amp;M142</f>
        <v>45544U10 RF StormU10 HT Firehawks</v>
      </c>
    </row>
    <row r="143" spans="1:20" x14ac:dyDescent="0.3">
      <c r="A143" s="154" t="str">
        <f>A141</f>
        <v>HT1032</v>
      </c>
      <c r="B143" s="154" t="str">
        <f>VLOOKUP(A143,'Team Info'!E:J,6,FALSE)</f>
        <v>U10 HT Firehawks</v>
      </c>
      <c r="C143" s="154" t="str">
        <f>VLOOKUP(A143,'Team Info'!E:L,8,FALSE)</f>
        <v>Bill Bumgarner</v>
      </c>
      <c r="D143" s="154" t="str">
        <f>VLOOKUP(A143,'Team Info'!E:M,9,FALSE)</f>
        <v>262-224-6235</v>
      </c>
      <c r="E143" s="154" t="str">
        <f>VLOOKUP(A143,'Team Info'!E:N,10,FALSE)</f>
        <v>destruxx@gmail.com</v>
      </c>
      <c r="F143" s="180" t="str">
        <f t="shared" si="25"/>
        <v>Sat</v>
      </c>
      <c r="G143" s="180">
        <v>610</v>
      </c>
      <c r="H143" s="184">
        <f>VLOOKUP(G143,'Master FINAL 2024 8-19-24'!A:G,7,FALSE)</f>
        <v>45549</v>
      </c>
      <c r="I143" s="153" t="str">
        <f>IF(ISBLANK((VLOOKUP(G143,'Master FINAL 2024 8-19-24'!A:H,8,FALSE)))=TRUE,"",VLOOKUP(G143,'Master FINAL 2024 8-19-24'!A:H,8,FALSE))</f>
        <v>Hickory Lane #2</v>
      </c>
      <c r="J143" s="183">
        <f>IF(ISBLANK((VLOOKUP(G143,'Master FINAL 2024 8-19-24'!A:I,9,FALSE)))=TRUE,"",VLOOKUP(G143,'Master FINAL 2024 8-19-24'!A:I,9,FALSE))</f>
        <v>0.45833333333333331</v>
      </c>
      <c r="K143" s="169" t="str">
        <f>VLOOKUP(G143,'Master FINAL 2024 8-19-24'!A:L,12,FALSE)</f>
        <v>U10 HT Firehawks</v>
      </c>
      <c r="L143" s="177" t="s">
        <v>849</v>
      </c>
      <c r="M143" s="177" t="str">
        <f>VLOOKUP(G143,'Master FINAL 2024 8-19-24'!A:O,15,FALSE)</f>
        <v>U10 JK Galaxy</v>
      </c>
      <c r="N143" s="154" t="str">
        <f>VLOOKUP(K143,'Team Info'!J:L,3,FALSE)</f>
        <v>Bill Bumgarner</v>
      </c>
      <c r="O143" s="154" t="str">
        <f>VLOOKUP(K143,'Team Info'!J:M,4,FALSE)</f>
        <v>262-224-6235</v>
      </c>
      <c r="P143" s="154" t="str">
        <f>VLOOKUP(K143,'Team Info'!J:N,5,FALSE)</f>
        <v>destruxx@gmail.com</v>
      </c>
      <c r="Q143" s="188" t="str">
        <f>VLOOKUP(M143,'Team Info'!J:L,3,FALSE)</f>
        <v>Joe Greefkes</v>
      </c>
      <c r="R143" s="188" t="str">
        <f>VLOOKUP(M143,'Team Info'!J:M,4,FALSE)</f>
        <v>262-353-0547</v>
      </c>
      <c r="S143" s="188" t="str">
        <f>VLOOKUP(M143,'Team Info'!J:N,5,FALSE)</f>
        <v>joe.greefkes@kmlhs.org</v>
      </c>
      <c r="T143" t="str">
        <f t="shared" si="26"/>
        <v>45549U10 HT FirehawksU10 JK Galaxy</v>
      </c>
    </row>
    <row r="144" spans="1:20" x14ac:dyDescent="0.3">
      <c r="A144" s="154" t="str">
        <f>A142</f>
        <v>HT1032</v>
      </c>
      <c r="B144" s="154" t="str">
        <f>VLOOKUP(A144,'Team Info'!E:J,6,FALSE)</f>
        <v>U10 HT Firehawks</v>
      </c>
      <c r="C144" s="154" t="str">
        <f>VLOOKUP(A144,'Team Info'!E:L,8,FALSE)</f>
        <v>Bill Bumgarner</v>
      </c>
      <c r="D144" s="154" t="str">
        <f>VLOOKUP(A144,'Team Info'!E:M,9,FALSE)</f>
        <v>262-224-6235</v>
      </c>
      <c r="E144" s="154" t="str">
        <f>VLOOKUP(A144,'Team Info'!E:N,10,FALSE)</f>
        <v>destruxx@gmail.com</v>
      </c>
      <c r="F144" s="180" t="str">
        <f>IF(WEEKDAY(H144)=7,"Sat",IF(WEEKDAY(H144)=6,"Fri",IF(WEEKDAY(H144)=5,"Thu",IF(WEEKDAY(H144)=4,"Wed",IF(WEEKDAY(H144)=3,"Tue",IF(WEEKDAY(H144)=2,"Mon",IF(WEEKDAY(H144)=1,"Sun")))))))</f>
        <v>Mon</v>
      </c>
      <c r="G144" s="180">
        <v>615</v>
      </c>
      <c r="H144" s="184">
        <f>VLOOKUP(G144,'Master FINAL 2024 8-19-24'!A:G,7,FALSE)</f>
        <v>45558</v>
      </c>
      <c r="I144" s="153" t="str">
        <f>IF(ISBLANK((VLOOKUP(G144,'Master FINAL 2024 8-19-24'!A:H,8,FALSE)))=TRUE,"",VLOOKUP(G144,'Master FINAL 2024 8-19-24'!A:H,8,FALSE))</f>
        <v>HT #5A</v>
      </c>
      <c r="J144" s="183">
        <f>IF(ISBLANK((VLOOKUP(G144,'Master FINAL 2024 8-19-24'!A:I,9,FALSE)))=TRUE,"",VLOOKUP(G144,'Master FINAL 2024 8-19-24'!A:I,9,FALSE))</f>
        <v>0.75</v>
      </c>
      <c r="K144" s="169" t="str">
        <f>VLOOKUP(G144,'Master FINAL 2024 8-19-24'!A:L,12,FALSE)</f>
        <v>U10 HT Dragons</v>
      </c>
      <c r="L144" s="177" t="s">
        <v>849</v>
      </c>
      <c r="M144" s="177" t="str">
        <f>VLOOKUP(G144,'Master FINAL 2024 8-19-24'!A:O,15,FALSE)</f>
        <v>U10 HT Firehawks</v>
      </c>
      <c r="N144" s="154" t="str">
        <f>VLOOKUP(K144,'Team Info'!J:L,3,FALSE)</f>
        <v>Jake Lechusz</v>
      </c>
      <c r="O144" s="154" t="str">
        <f>VLOOKUP(K144,'Team Info'!J:M,4,FALSE)</f>
        <v>262-613-9391</v>
      </c>
      <c r="P144" s="154" t="str">
        <f>VLOOKUP(K144,'Team Info'!J:N,5,FALSE)</f>
        <v>jakelechusz@gmail.com</v>
      </c>
      <c r="Q144" s="188" t="str">
        <f>VLOOKUP(M144,'Team Info'!J:L,3,FALSE)</f>
        <v>Bill Bumgarner</v>
      </c>
      <c r="R144" s="188" t="str">
        <f>VLOOKUP(M144,'Team Info'!J:M,4,FALSE)</f>
        <v>262-224-6235</v>
      </c>
      <c r="S144" s="188" t="str">
        <f>VLOOKUP(M144,'Team Info'!J:N,5,FALSE)</f>
        <v>destruxx@gmail.com</v>
      </c>
      <c r="T144" t="str">
        <f>H144&amp;K144&amp;M144</f>
        <v>45558U10 HT DragonsU10 HT Firehawks</v>
      </c>
    </row>
    <row r="145" spans="1:20" x14ac:dyDescent="0.3">
      <c r="A145" s="154" t="str">
        <f>A143</f>
        <v>HT1032</v>
      </c>
      <c r="B145" s="154" t="str">
        <f>VLOOKUP(A145,'Team Info'!E:J,6,FALSE)</f>
        <v>U10 HT Firehawks</v>
      </c>
      <c r="C145" s="154" t="str">
        <f>VLOOKUP(A145,'Team Info'!E:L,8,FALSE)</f>
        <v>Bill Bumgarner</v>
      </c>
      <c r="D145" s="154" t="str">
        <f>VLOOKUP(A145,'Team Info'!E:M,9,FALSE)</f>
        <v>262-224-6235</v>
      </c>
      <c r="E145" s="154" t="str">
        <f>VLOOKUP(A145,'Team Info'!E:N,10,FALSE)</f>
        <v>destruxx@gmail.com</v>
      </c>
      <c r="F145" s="180" t="str">
        <f t="shared" si="25"/>
        <v>Sat</v>
      </c>
      <c r="G145" s="180">
        <v>622</v>
      </c>
      <c r="H145" s="184">
        <f>VLOOKUP(G145,'Master FINAL 2024 8-19-24'!A:G,7,FALSE)</f>
        <v>45563</v>
      </c>
      <c r="I145" s="153" t="str">
        <f>IF(ISBLANK((VLOOKUP(G145,'Master FINAL 2024 8-19-24'!A:H,8,FALSE)))=TRUE,"",VLOOKUP(G145,'Master FINAL 2024 8-19-24'!A:H,8,FALSE))</f>
        <v>HT #5B</v>
      </c>
      <c r="J145" s="183">
        <f>IF(ISBLANK((VLOOKUP(G145,'Master FINAL 2024 8-19-24'!A:I,9,FALSE)))=TRUE,"",VLOOKUP(G145,'Master FINAL 2024 8-19-24'!A:I,9,FALSE))</f>
        <v>0.625</v>
      </c>
      <c r="K145" s="169" t="str">
        <f>VLOOKUP(G145,'Master FINAL 2024 8-19-24'!A:L,12,FALSE)</f>
        <v>U10 RF Thunder</v>
      </c>
      <c r="L145" s="177" t="s">
        <v>849</v>
      </c>
      <c r="M145" s="177" t="str">
        <f>VLOOKUP(G145,'Master FINAL 2024 8-19-24'!A:O,15,FALSE)</f>
        <v>U10 HT Firehawks</v>
      </c>
      <c r="N145" s="154" t="str">
        <f>VLOOKUP(K145,'Team Info'!J:L,3,FALSE)</f>
        <v>Grady Diesslin</v>
      </c>
      <c r="O145" s="154" t="str">
        <f>VLOOKUP(K145,'Team Info'!J:M,4,FALSE)</f>
        <v>765-427-7736</v>
      </c>
      <c r="P145" s="154" t="str">
        <f>VLOOKUP(K145,'Team Info'!J:N,5,FALSE)</f>
        <v>gdiessli@gmail.com</v>
      </c>
      <c r="Q145" s="188" t="str">
        <f>VLOOKUP(M145,'Team Info'!J:L,3,FALSE)</f>
        <v>Bill Bumgarner</v>
      </c>
      <c r="R145" s="188" t="str">
        <f>VLOOKUP(M145,'Team Info'!J:M,4,FALSE)</f>
        <v>262-224-6235</v>
      </c>
      <c r="S145" s="188" t="str">
        <f>VLOOKUP(M145,'Team Info'!J:N,5,FALSE)</f>
        <v>destruxx@gmail.com</v>
      </c>
      <c r="T145" t="str">
        <f t="shared" si="26"/>
        <v>45563U10 RF ThunderU10 HT Firehawks</v>
      </c>
    </row>
    <row r="146" spans="1:20" x14ac:dyDescent="0.3">
      <c r="A146" s="154" t="str">
        <f t="shared" ref="A146:A148" si="29">A145</f>
        <v>HT1032</v>
      </c>
      <c r="B146" s="154" t="str">
        <f>VLOOKUP(A146,'Team Info'!E:J,6,FALSE)</f>
        <v>U10 HT Firehawks</v>
      </c>
      <c r="C146" s="154" t="str">
        <f>VLOOKUP(A146,'Team Info'!E:L,8,FALSE)</f>
        <v>Bill Bumgarner</v>
      </c>
      <c r="D146" s="154" t="str">
        <f>VLOOKUP(A146,'Team Info'!E:M,9,FALSE)</f>
        <v>262-224-6235</v>
      </c>
      <c r="E146" s="154" t="str">
        <f>VLOOKUP(A146,'Team Info'!E:N,10,FALSE)</f>
        <v>destruxx@gmail.com</v>
      </c>
      <c r="F146" s="180" t="str">
        <f>IF(WEEKDAY(H146)=7,"Sat",IF(WEEKDAY(H146)=6,"Fri",IF(WEEKDAY(H146)=5,"Thu",IF(WEEKDAY(H146)=4,"Wed",IF(WEEKDAY(H146)=3,"Tue",IF(WEEKDAY(H146)=2,"Mon",IF(WEEKDAY(H146)=1,"Sun")))))))</f>
        <v>Sat</v>
      </c>
      <c r="G146" s="180">
        <v>629</v>
      </c>
      <c r="H146" s="184">
        <f>VLOOKUP(G146,'Master FINAL 2024 8-19-24'!A:G,7,FALSE)</f>
        <v>45570</v>
      </c>
      <c r="I146" s="153" t="str">
        <f>IF(ISBLANK((VLOOKUP(G146,'Master FINAL 2024 8-19-24'!A:H,8,FALSE)))=TRUE,"",VLOOKUP(G146,'Master FINAL 2024 8-19-24'!A:H,8,FALSE))</f>
        <v>HT #5A</v>
      </c>
      <c r="J146" s="183">
        <f>IF(ISBLANK((VLOOKUP(G146,'Master FINAL 2024 8-19-24'!A:I,9,FALSE)))=TRUE,"",VLOOKUP(G146,'Master FINAL 2024 8-19-24'!A:I,9,FALSE))</f>
        <v>0.4375</v>
      </c>
      <c r="K146" s="169" t="str">
        <f>VLOOKUP(G146,'Master FINAL 2024 8-19-24'!A:L,12,FALSE)</f>
        <v>U10 JK Tarantulas</v>
      </c>
      <c r="L146" s="177" t="s">
        <v>849</v>
      </c>
      <c r="M146" s="177" t="str">
        <f>VLOOKUP(G146,'Master FINAL 2024 8-19-24'!A:O,15,FALSE)</f>
        <v>U10 HT Firehawks</v>
      </c>
      <c r="N146" s="154" t="str">
        <f>VLOOKUP(K146,'Team Info'!J:L,3,FALSE)</f>
        <v>Aaron Trimmer</v>
      </c>
      <c r="O146" s="154" t="str">
        <f>VLOOKUP(K146,'Team Info'!J:M,4,FALSE)</f>
        <v>614-314-9430</v>
      </c>
      <c r="P146" s="154" t="str">
        <f>VLOOKUP(K146,'Team Info'!J:N,5,FALSE)</f>
        <v>ajtrimmer238@gmail.com</v>
      </c>
      <c r="Q146" s="188" t="str">
        <f>VLOOKUP(M146,'Team Info'!J:L,3,FALSE)</f>
        <v>Bill Bumgarner</v>
      </c>
      <c r="R146" s="188" t="str">
        <f>VLOOKUP(M146,'Team Info'!J:M,4,FALSE)</f>
        <v>262-224-6235</v>
      </c>
      <c r="S146" s="188" t="str">
        <f>VLOOKUP(M146,'Team Info'!J:N,5,FALSE)</f>
        <v>destruxx@gmail.com</v>
      </c>
      <c r="T146" t="str">
        <f>H146&amp;K146&amp;M146</f>
        <v>45570U10 JK TarantulasU10 HT Firehawks</v>
      </c>
    </row>
    <row r="147" spans="1:20" x14ac:dyDescent="0.3">
      <c r="A147" s="154" t="str">
        <f t="shared" si="29"/>
        <v>HT1032</v>
      </c>
      <c r="B147" s="154" t="str">
        <f>VLOOKUP(A147,'Team Info'!E:J,6,FALSE)</f>
        <v>U10 HT Firehawks</v>
      </c>
      <c r="C147" s="154" t="str">
        <f>VLOOKUP(A147,'Team Info'!E:L,8,FALSE)</f>
        <v>Bill Bumgarner</v>
      </c>
      <c r="D147" s="154" t="str">
        <f>VLOOKUP(A147,'Team Info'!E:M,9,FALSE)</f>
        <v>262-224-6235</v>
      </c>
      <c r="E147" s="154" t="str">
        <f>VLOOKUP(A147,'Team Info'!E:N,10,FALSE)</f>
        <v>destruxx@gmail.com</v>
      </c>
      <c r="F147" s="180" t="str">
        <f t="shared" si="25"/>
        <v>Sat</v>
      </c>
      <c r="G147" s="180">
        <v>637</v>
      </c>
      <c r="H147" s="184">
        <f>VLOOKUP(G147,'Master FINAL 2024 8-19-24'!A:G,7,FALSE)</f>
        <v>45584</v>
      </c>
      <c r="I147" s="153" t="str">
        <f>IF(ISBLANK((VLOOKUP(G147,'Master FINAL 2024 8-19-24'!A:H,8,FALSE)))=TRUE,"",VLOOKUP(G147,'Master FINAL 2024 8-19-24'!A:H,8,FALSE))</f>
        <v>HT #5A</v>
      </c>
      <c r="J147" s="183">
        <f>IF(ISBLANK((VLOOKUP(G147,'Master FINAL 2024 8-19-24'!A:I,9,FALSE)))=TRUE,"",VLOOKUP(G147,'Master FINAL 2024 8-19-24'!A:I,9,FALSE))</f>
        <v>0.375</v>
      </c>
      <c r="K147" s="169" t="str">
        <f>VLOOKUP(G147,'Master FINAL 2024 8-19-24'!A:L,12,FALSE)</f>
        <v>U10 HT Firehawks</v>
      </c>
      <c r="L147" s="177" t="s">
        <v>849</v>
      </c>
      <c r="M147" s="177" t="str">
        <f>VLOOKUP(G147,'Master FINAL 2024 8-19-24'!A:O,15,FALSE)</f>
        <v>U10 WCHSA Royal Eagles</v>
      </c>
      <c r="N147" s="154" t="str">
        <f>VLOOKUP(K147,'Team Info'!J:L,3,FALSE)</f>
        <v>Bill Bumgarner</v>
      </c>
      <c r="O147" s="154" t="str">
        <f>VLOOKUP(K147,'Team Info'!J:M,4,FALSE)</f>
        <v>262-224-6235</v>
      </c>
      <c r="P147" s="154" t="str">
        <f>VLOOKUP(K147,'Team Info'!J:N,5,FALSE)</f>
        <v>destruxx@gmail.com</v>
      </c>
      <c r="Q147" s="188" t="str">
        <f>VLOOKUP(M147,'Team Info'!J:L,3,FALSE)</f>
        <v>Dakota Witte</v>
      </c>
      <c r="R147" s="188" t="str">
        <f>VLOOKUP(M147,'Team Info'!J:M,4,FALSE)</f>
        <v>262-707-4556</v>
      </c>
      <c r="S147" s="188" t="str">
        <f>VLOOKUP(M147,'Team Info'!J:N,5,FALSE)</f>
        <v>Dakota.witte@gmail.com</v>
      </c>
      <c r="T147" t="str">
        <f t="shared" si="26"/>
        <v>45584U10 HT FirehawksU10 WCHSA Royal Eagles</v>
      </c>
    </row>
    <row r="148" spans="1:20" x14ac:dyDescent="0.3">
      <c r="A148" s="154" t="str">
        <f t="shared" si="29"/>
        <v>HT1032</v>
      </c>
      <c r="B148" s="154" t="str">
        <f>VLOOKUP(A148,'Team Info'!E:J,6,FALSE)</f>
        <v>U10 HT Firehawks</v>
      </c>
      <c r="C148" s="154" t="str">
        <f>VLOOKUP(A148,'Team Info'!E:L,8,FALSE)</f>
        <v>Bill Bumgarner</v>
      </c>
      <c r="D148" s="154" t="str">
        <f>VLOOKUP(A148,'Team Info'!E:M,9,FALSE)</f>
        <v>262-224-6235</v>
      </c>
      <c r="E148" s="154" t="str">
        <f>VLOOKUP(A148,'Team Info'!E:N,10,FALSE)</f>
        <v>destruxx@gmail.com</v>
      </c>
      <c r="F148" s="180" t="str">
        <f t="shared" si="25"/>
        <v>Sat</v>
      </c>
      <c r="G148" s="180">
        <v>642</v>
      </c>
      <c r="H148" s="184">
        <f>VLOOKUP(G148,'Master FINAL 2024 8-19-24'!A:G,7,FALSE)</f>
        <v>45591</v>
      </c>
      <c r="I148" s="153" t="str">
        <f>IF(ISBLANK((VLOOKUP(G148,'Master FINAL 2024 8-19-24'!A:H,8,FALSE)))=TRUE,"",VLOOKUP(G148,'Master FINAL 2024 8-19-24'!A:H,8,FALSE))</f>
        <v>RF 6</v>
      </c>
      <c r="J148" s="183">
        <f>IF(ISBLANK((VLOOKUP(G148,'Master FINAL 2024 8-19-24'!A:I,9,FALSE)))=TRUE,"",VLOOKUP(G148,'Master FINAL 2024 8-19-24'!A:I,9,FALSE))</f>
        <v>0.4375</v>
      </c>
      <c r="K148" s="169" t="str">
        <f>VLOOKUP(G148,'Master FINAL 2024 8-19-24'!A:L,12,FALSE)</f>
        <v>U10 HT Firehawks</v>
      </c>
      <c r="L148" s="177" t="s">
        <v>849</v>
      </c>
      <c r="M148" s="177" t="str">
        <f>VLOOKUP(G148,'Master FINAL 2024 8-19-24'!A:O,15,FALSE)</f>
        <v>U10 RF Thunder</v>
      </c>
      <c r="N148" s="154" t="str">
        <f>VLOOKUP(K148,'Team Info'!J:L,3,FALSE)</f>
        <v>Bill Bumgarner</v>
      </c>
      <c r="O148" s="154" t="str">
        <f>VLOOKUP(K148,'Team Info'!J:M,4,FALSE)</f>
        <v>262-224-6235</v>
      </c>
      <c r="P148" s="154" t="str">
        <f>VLOOKUP(K148,'Team Info'!J:N,5,FALSE)</f>
        <v>destruxx@gmail.com</v>
      </c>
      <c r="Q148" s="188" t="str">
        <f>VLOOKUP(M148,'Team Info'!J:L,3,FALSE)</f>
        <v>Grady Diesslin</v>
      </c>
      <c r="R148" s="188" t="str">
        <f>VLOOKUP(M148,'Team Info'!J:M,4,FALSE)</f>
        <v>765-427-7736</v>
      </c>
      <c r="S148" s="188" t="str">
        <f>VLOOKUP(M148,'Team Info'!J:N,5,FALSE)</f>
        <v>gdiessli@gmail.com</v>
      </c>
      <c r="T148" t="str">
        <f t="shared" si="26"/>
        <v>45591U10 HT FirehawksU10 RF Thunder</v>
      </c>
    </row>
    <row r="149" spans="1:20" x14ac:dyDescent="0.3">
      <c r="A149" s="154" t="s">
        <v>1720</v>
      </c>
      <c r="B149" s="154" t="str">
        <f>VLOOKUP(A149,'Team Info'!E:J,6,FALSE)</f>
        <v>U12 HT SC Hartford</v>
      </c>
      <c r="C149" s="154" t="str">
        <f>VLOOKUP(A149,'Team Info'!E:L,8,FALSE)</f>
        <v>Erik Reyes</v>
      </c>
      <c r="D149" s="154" t="str">
        <f>VLOOKUP(A149,'Team Info'!E:M,9,FALSE)</f>
        <v>262-623-8134</v>
      </c>
      <c r="E149" s="154" t="str">
        <f>VLOOKUP(A149,'Team Info'!E:N,10,FALSE)</f>
        <v>erey0212@gmail.com</v>
      </c>
      <c r="F149" s="180" t="str">
        <f t="shared" si="25"/>
        <v>Sat</v>
      </c>
      <c r="G149" s="180">
        <v>293</v>
      </c>
      <c r="H149" s="184">
        <f>VLOOKUP(G149,'Master FINAL 2024 8-19-24'!A:G,7,FALSE)</f>
        <v>45542</v>
      </c>
      <c r="I149" s="153" t="str">
        <f>IF(ISBLANK((VLOOKUP(G149,'Master FINAL 2024 8-19-24'!A:H,8,FALSE)))=TRUE,"",VLOOKUP(G149,'Master FINAL 2024 8-19-24'!A:H,8,FALSE))</f>
        <v>HT #6</v>
      </c>
      <c r="J149" s="183">
        <f>IF(ISBLANK((VLOOKUP(G149,'Master FINAL 2024 8-19-24'!A:I,9,FALSE)))=TRUE,"",VLOOKUP(G149,'Master FINAL 2024 8-19-24'!A:I,9,FALSE))</f>
        <v>0.375</v>
      </c>
      <c r="K149" s="169" t="str">
        <f>VLOOKUP(G149,'Master FINAL 2024 8-19-24'!A:L,12,FALSE)</f>
        <v>U12 HU Cougars</v>
      </c>
      <c r="L149" s="177" t="s">
        <v>849</v>
      </c>
      <c r="M149" s="177" t="str">
        <f>VLOOKUP(G149,'Master FINAL 2024 8-19-24'!A:O,15,FALSE)</f>
        <v>U12 HT SC Hartford</v>
      </c>
      <c r="N149" s="154" t="str">
        <f>VLOOKUP(K149,'Team Info'!J:L,3,FALSE)</f>
        <v>Micah Koch</v>
      </c>
      <c r="O149" s="154" t="str">
        <f>VLOOKUP(K149,'Team Info'!J:M,4,FALSE)</f>
        <v>920-296-3385</v>
      </c>
      <c r="P149" s="154" t="str">
        <f>VLOOKUP(K149,'Team Info'!J:N,5,FALSE)</f>
        <v>mk13ss11@yahoo.com</v>
      </c>
      <c r="Q149" s="188" t="str">
        <f>VLOOKUP(M149,'Team Info'!J:L,3,FALSE)</f>
        <v>Erik Reyes</v>
      </c>
      <c r="R149" s="188" t="str">
        <f>VLOOKUP(M149,'Team Info'!J:M,4,FALSE)</f>
        <v>262-623-8134</v>
      </c>
      <c r="S149" s="188" t="str">
        <f>VLOOKUP(M149,'Team Info'!J:N,5,FALSE)</f>
        <v>erey0212@gmail.com</v>
      </c>
      <c r="T149" t="str">
        <f t="shared" si="26"/>
        <v>45542U12 HU CougarsU12 HT SC Hartford</v>
      </c>
    </row>
    <row r="150" spans="1:20" x14ac:dyDescent="0.3">
      <c r="A150" s="154" t="str">
        <f t="shared" ref="A150:A156" si="30">A149</f>
        <v>HT1033</v>
      </c>
      <c r="B150" s="154" t="str">
        <f>VLOOKUP(A150,'Team Info'!E:J,6,FALSE)</f>
        <v>U12 HT SC Hartford</v>
      </c>
      <c r="C150" s="154" t="str">
        <f>VLOOKUP(A150,'Team Info'!E:L,8,FALSE)</f>
        <v>Erik Reyes</v>
      </c>
      <c r="D150" s="154" t="str">
        <f>VLOOKUP(A150,'Team Info'!E:M,9,FALSE)</f>
        <v>262-623-8134</v>
      </c>
      <c r="E150" s="154" t="str">
        <f>VLOOKUP(A150,'Team Info'!E:N,10,FALSE)</f>
        <v>erey0212@gmail.com</v>
      </c>
      <c r="F150" s="180" t="str">
        <f t="shared" si="25"/>
        <v>Sat</v>
      </c>
      <c r="G150" s="180">
        <v>297</v>
      </c>
      <c r="H150" s="184">
        <f>VLOOKUP(G150,'Master FINAL 2024 8-19-24'!A:G,7,FALSE)</f>
        <v>45549</v>
      </c>
      <c r="I150" s="153" t="str">
        <f>IF(ISBLANK((VLOOKUP(G150,'Master FINAL 2024 8-19-24'!A:H,8,FALSE)))=TRUE,"",VLOOKUP(G150,'Master FINAL 2024 8-19-24'!A:H,8,FALSE))</f>
        <v>HT #6</v>
      </c>
      <c r="J150" s="183">
        <f>IF(ISBLANK((VLOOKUP(G150,'Master FINAL 2024 8-19-24'!A:I,9,FALSE)))=TRUE,"",VLOOKUP(G150,'Master FINAL 2024 8-19-24'!A:I,9,FALSE))</f>
        <v>0.375</v>
      </c>
      <c r="K150" s="169" t="str">
        <f>VLOOKUP(G150,'Master FINAL 2024 8-19-24'!A:L,12,FALSE)</f>
        <v>U12 JK Fusion</v>
      </c>
      <c r="L150" s="177" t="s">
        <v>849</v>
      </c>
      <c r="M150" s="177" t="str">
        <f>VLOOKUP(G150,'Master FINAL 2024 8-19-24'!A:O,15,FALSE)</f>
        <v>U12 HT SC Hartford</v>
      </c>
      <c r="N150" s="154" t="str">
        <f>VLOOKUP(K150,'Team Info'!J:L,3,FALSE)</f>
        <v>Joseph DiGangi</v>
      </c>
      <c r="O150" s="154" t="str">
        <f>VLOOKUP(K150,'Team Info'!J:M,4,FALSE)</f>
        <v>262-208-6020</v>
      </c>
      <c r="P150" s="154" t="str">
        <f>VLOOKUP(K150,'Team Info'!J:N,5,FALSE)</f>
        <v>digangijoe@hotmail.com</v>
      </c>
      <c r="Q150" s="188" t="str">
        <f>VLOOKUP(M150,'Team Info'!J:L,3,FALSE)</f>
        <v>Erik Reyes</v>
      </c>
      <c r="R150" s="188" t="str">
        <f>VLOOKUP(M150,'Team Info'!J:M,4,FALSE)</f>
        <v>262-623-8134</v>
      </c>
      <c r="S150" s="188" t="str">
        <f>VLOOKUP(M150,'Team Info'!J:N,5,FALSE)</f>
        <v>erey0212@gmail.com</v>
      </c>
      <c r="T150" t="str">
        <f t="shared" si="26"/>
        <v>45549U12 JK FusionU12 HT SC Hartford</v>
      </c>
    </row>
    <row r="151" spans="1:20" x14ac:dyDescent="0.3">
      <c r="A151" s="154" t="str">
        <f>A152</f>
        <v>HT1033</v>
      </c>
      <c r="B151" s="154" t="str">
        <f>VLOOKUP(A151,'Team Info'!E:J,6,FALSE)</f>
        <v>U12 HT SC Hartford</v>
      </c>
      <c r="C151" s="154" t="str">
        <f>VLOOKUP(A151,'Team Info'!E:L,8,FALSE)</f>
        <v>Erik Reyes</v>
      </c>
      <c r="D151" s="154" t="str">
        <f>VLOOKUP(A151,'Team Info'!E:M,9,FALSE)</f>
        <v>262-623-8134</v>
      </c>
      <c r="E151" s="154" t="str">
        <f>VLOOKUP(A151,'Team Info'!E:N,10,FALSE)</f>
        <v>erey0212@gmail.com</v>
      </c>
      <c r="F151" s="180" t="str">
        <f>IF(WEEKDAY(H151)=7,"Sat",IF(WEEKDAY(H151)=6,"Fri",IF(WEEKDAY(H151)=5,"Thu",IF(WEEKDAY(H151)=4,"Wed",IF(WEEKDAY(H151)=3,"Tue",IF(WEEKDAY(H151)=2,"Mon",IF(WEEKDAY(H151)=1,"Sun")))))))</f>
        <v>Mon</v>
      </c>
      <c r="G151" s="180">
        <v>301</v>
      </c>
      <c r="H151" s="184">
        <f>VLOOKUP(G151,'Master FINAL 2024 8-19-24'!A:G,7,FALSE)</f>
        <v>45551</v>
      </c>
      <c r="I151" s="153" t="str">
        <f>IF(ISBLANK((VLOOKUP(G151,'Master FINAL 2024 8-19-24'!A:H,8,FALSE)))=TRUE,"",VLOOKUP(G151,'Master FINAL 2024 8-19-24'!A:H,8,FALSE))</f>
        <v>HT #6</v>
      </c>
      <c r="J151" s="183">
        <f>IF(ISBLANK((VLOOKUP(G151,'Master FINAL 2024 8-19-24'!A:I,9,FALSE)))=TRUE,"",VLOOKUP(G151,'Master FINAL 2024 8-19-24'!A:I,9,FALSE))</f>
        <v>0.73958333333333337</v>
      </c>
      <c r="K151" s="169" t="str">
        <f>VLOOKUP(G151,'Master FINAL 2024 8-19-24'!A:L,12,FALSE)</f>
        <v>U12 HT Hornets</v>
      </c>
      <c r="L151" s="177" t="s">
        <v>849</v>
      </c>
      <c r="M151" s="177" t="str">
        <f>VLOOKUP(G151,'Master FINAL 2024 8-19-24'!A:O,15,FALSE)</f>
        <v>U12 HT SC Hartford</v>
      </c>
      <c r="N151" s="154" t="str">
        <f>VLOOKUP(K151,'Team Info'!J:L,3,FALSE)</f>
        <v>Jared Cronin</v>
      </c>
      <c r="O151" s="154" t="str">
        <f>VLOOKUP(K151,'Team Info'!J:M,4,FALSE)</f>
        <v>262-525-7499</v>
      </c>
      <c r="P151" s="154" t="str">
        <f>VLOOKUP(K151,'Team Info'!J:N,5,FALSE)</f>
        <v>jc_cronin@hotmail.com</v>
      </c>
      <c r="Q151" s="188" t="str">
        <f>VLOOKUP(M151,'Team Info'!J:L,3,FALSE)</f>
        <v>Erik Reyes</v>
      </c>
      <c r="R151" s="188" t="str">
        <f>VLOOKUP(M151,'Team Info'!J:M,4,FALSE)</f>
        <v>262-623-8134</v>
      </c>
      <c r="S151" s="188" t="str">
        <f>VLOOKUP(M151,'Team Info'!J:N,5,FALSE)</f>
        <v>erey0212@gmail.com</v>
      </c>
      <c r="T151" t="str">
        <f>H151&amp;K151&amp;M151</f>
        <v>45551U12 HT HornetsU12 HT SC Hartford</v>
      </c>
    </row>
    <row r="152" spans="1:20" x14ac:dyDescent="0.3">
      <c r="A152" s="154" t="str">
        <f>A156</f>
        <v>HT1033</v>
      </c>
      <c r="B152" s="154" t="str">
        <f>VLOOKUP(A152,'Team Info'!E:J,6,FALSE)</f>
        <v>U12 HT SC Hartford</v>
      </c>
      <c r="C152" s="154" t="str">
        <f>VLOOKUP(A152,'Team Info'!E:L,8,FALSE)</f>
        <v>Erik Reyes</v>
      </c>
      <c r="D152" s="154" t="str">
        <f>VLOOKUP(A152,'Team Info'!E:M,9,FALSE)</f>
        <v>262-623-8134</v>
      </c>
      <c r="E152" s="154" t="str">
        <f>VLOOKUP(A152,'Team Info'!E:N,10,FALSE)</f>
        <v>erey0212@gmail.com</v>
      </c>
      <c r="F152" s="180" t="str">
        <f>IF(WEEKDAY(H152)=7,"Sat",IF(WEEKDAY(H152)=6,"Fri",IF(WEEKDAY(H152)=5,"Thu",IF(WEEKDAY(H152)=4,"Wed",IF(WEEKDAY(H152)=3,"Tue",IF(WEEKDAY(H152)=2,"Mon",IF(WEEKDAY(H152)=1,"Sun")))))))</f>
        <v>Thu</v>
      </c>
      <c r="G152" s="180">
        <v>313</v>
      </c>
      <c r="H152" s="184">
        <f>VLOOKUP(G152,'Master FINAL 2024 8-19-24'!A:G,7,FALSE)</f>
        <v>45554</v>
      </c>
      <c r="I152" s="153" t="str">
        <f>IF(ISBLANK((VLOOKUP(G152,'Master FINAL 2024 8-19-24'!A:H,8,FALSE)))=TRUE,"",VLOOKUP(G152,'Master FINAL 2024 8-19-24'!A:H,8,FALSE))</f>
        <v>RF 10</v>
      </c>
      <c r="J152" s="183">
        <f>IF(ISBLANK((VLOOKUP(G152,'Master FINAL 2024 8-19-24'!A:I,9,FALSE)))=TRUE,"",VLOOKUP(G152,'Master FINAL 2024 8-19-24'!A:I,9,FALSE))</f>
        <v>0.73958333333333337</v>
      </c>
      <c r="K152" s="169" t="str">
        <f>VLOOKUP(G152,'Master FINAL 2024 8-19-24'!A:L,12,FALSE)</f>
        <v>U12 HT SC Hartford</v>
      </c>
      <c r="L152" s="177" t="s">
        <v>849</v>
      </c>
      <c r="M152" s="177" t="str">
        <f>VLOOKUP(G152,'Master FINAL 2024 8-19-24'!A:O,15,FALSE)</f>
        <v>U12 RF Lightning</v>
      </c>
      <c r="N152" s="154" t="str">
        <f>VLOOKUP(K152,'Team Info'!J:L,3,FALSE)</f>
        <v>Erik Reyes</v>
      </c>
      <c r="O152" s="154" t="str">
        <f>VLOOKUP(K152,'Team Info'!J:M,4,FALSE)</f>
        <v>262-623-8134</v>
      </c>
      <c r="P152" s="154" t="str">
        <f>VLOOKUP(K152,'Team Info'!J:N,5,FALSE)</f>
        <v>erey0212@gmail.com</v>
      </c>
      <c r="Q152" s="188" t="str">
        <f>VLOOKUP(M152,'Team Info'!J:L,3,FALSE)</f>
        <v>Andy Kryll</v>
      </c>
      <c r="R152" s="188" t="str">
        <f>VLOOKUP(M152,'Team Info'!J:M,4,FALSE)</f>
        <v>262-365-7292</v>
      </c>
      <c r="S152" s="188" t="str">
        <f>VLOOKUP(M152,'Team Info'!J:N,5,FALSE)</f>
        <v>akryll@kaarchitecturaldesign.com</v>
      </c>
      <c r="T152" t="str">
        <f>H152&amp;K152&amp;M152</f>
        <v>45554U12 HT SC HartfordU12 RF Lightning</v>
      </c>
    </row>
    <row r="153" spans="1:20" x14ac:dyDescent="0.3">
      <c r="A153" s="154" t="str">
        <f>A150</f>
        <v>HT1033</v>
      </c>
      <c r="B153" s="154" t="str">
        <f>VLOOKUP(A153,'Team Info'!E:J,6,FALSE)</f>
        <v>U12 HT SC Hartford</v>
      </c>
      <c r="C153" s="154" t="str">
        <f>VLOOKUP(A153,'Team Info'!E:L,8,FALSE)</f>
        <v>Erik Reyes</v>
      </c>
      <c r="D153" s="154" t="str">
        <f>VLOOKUP(A153,'Team Info'!E:M,9,FALSE)</f>
        <v>262-623-8134</v>
      </c>
      <c r="E153" s="154" t="str">
        <f>VLOOKUP(A153,'Team Info'!E:N,10,FALSE)</f>
        <v>erey0212@gmail.com</v>
      </c>
      <c r="F153" s="180" t="str">
        <f t="shared" si="25"/>
        <v>Sat</v>
      </c>
      <c r="G153" s="180">
        <v>305</v>
      </c>
      <c r="H153" s="184">
        <f>VLOOKUP(G153,'Master FINAL 2024 8-19-24'!A:G,7,FALSE)</f>
        <v>45563</v>
      </c>
      <c r="I153" s="153" t="str">
        <f>IF(ISBLANK((VLOOKUP(G153,'Master FINAL 2024 8-19-24'!A:H,8,FALSE)))=TRUE,"",VLOOKUP(G153,'Master FINAL 2024 8-19-24'!A:H,8,FALSE))</f>
        <v>HT #6</v>
      </c>
      <c r="J153" s="183">
        <f>IF(ISBLANK((VLOOKUP(G153,'Master FINAL 2024 8-19-24'!A:I,9,FALSE)))=TRUE,"",VLOOKUP(G153,'Master FINAL 2024 8-19-24'!A:I,9,FALSE))</f>
        <v>0.375</v>
      </c>
      <c r="K153" s="169" t="str">
        <f>VLOOKUP(G153,'Master FINAL 2024 8-19-24'!A:L,12,FALSE)</f>
        <v>U12 JK Stars</v>
      </c>
      <c r="L153" s="177" t="s">
        <v>849</v>
      </c>
      <c r="M153" s="177" t="str">
        <f>VLOOKUP(G153,'Master FINAL 2024 8-19-24'!A:O,15,FALSE)</f>
        <v>U12 HT SC Hartford</v>
      </c>
      <c r="N153" s="154" t="str">
        <f>VLOOKUP(K153,'Team Info'!J:L,3,FALSE)</f>
        <v>Adam Kasinskas</v>
      </c>
      <c r="O153" s="154" t="str">
        <f>VLOOKUP(K153,'Team Info'!J:M,4,FALSE)</f>
        <v>262-424-5680</v>
      </c>
      <c r="P153" s="154" t="str">
        <f>VLOOKUP(K153,'Team Info'!J:N,5,FALSE)</f>
        <v>adam.kasinskas@gmail.com</v>
      </c>
      <c r="Q153" s="188" t="str">
        <f>VLOOKUP(M153,'Team Info'!J:L,3,FALSE)</f>
        <v>Erik Reyes</v>
      </c>
      <c r="R153" s="188" t="str">
        <f>VLOOKUP(M153,'Team Info'!J:M,4,FALSE)</f>
        <v>262-623-8134</v>
      </c>
      <c r="S153" s="188" t="str">
        <f>VLOOKUP(M153,'Team Info'!J:N,5,FALSE)</f>
        <v>erey0212@gmail.com</v>
      </c>
      <c r="T153" t="str">
        <f t="shared" si="26"/>
        <v>45563U12 JK StarsU12 HT SC Hartford</v>
      </c>
    </row>
    <row r="154" spans="1:20" x14ac:dyDescent="0.3">
      <c r="A154" s="154" t="str">
        <f t="shared" si="30"/>
        <v>HT1033</v>
      </c>
      <c r="B154" s="154" t="str">
        <f>VLOOKUP(A154,'Team Info'!E:J,6,FALSE)</f>
        <v>U12 HT SC Hartford</v>
      </c>
      <c r="C154" s="154" t="str">
        <f>VLOOKUP(A154,'Team Info'!E:L,8,FALSE)</f>
        <v>Erik Reyes</v>
      </c>
      <c r="D154" s="154" t="str">
        <f>VLOOKUP(A154,'Team Info'!E:M,9,FALSE)</f>
        <v>262-623-8134</v>
      </c>
      <c r="E154" s="154" t="str">
        <f>VLOOKUP(A154,'Team Info'!E:N,10,FALSE)</f>
        <v>erey0212@gmail.com</v>
      </c>
      <c r="F154" s="180" t="str">
        <f t="shared" si="25"/>
        <v>Sat</v>
      </c>
      <c r="G154" s="180">
        <v>309</v>
      </c>
      <c r="H154" s="184">
        <f>VLOOKUP(G154,'Master FINAL 2024 8-19-24'!A:G,7,FALSE)</f>
        <v>45570</v>
      </c>
      <c r="I154" s="153" t="str">
        <f>IF(ISBLANK((VLOOKUP(G154,'Master FINAL 2024 8-19-24'!A:H,8,FALSE)))=TRUE,"",VLOOKUP(G154,'Master FINAL 2024 8-19-24'!A:H,8,FALSE))</f>
        <v>KW 4</v>
      </c>
      <c r="J154" s="183">
        <f>IF(ISBLANK((VLOOKUP(G154,'Master FINAL 2024 8-19-24'!A:I,9,FALSE)))=TRUE,"",VLOOKUP(G154,'Master FINAL 2024 8-19-24'!A:I,9,FALSE))</f>
        <v>0.4375</v>
      </c>
      <c r="K154" s="169" t="str">
        <f>VLOOKUP(G154,'Master FINAL 2024 8-19-24'!A:L,12,FALSE)</f>
        <v>U12 HT SC Hartford</v>
      </c>
      <c r="L154" s="177" t="s">
        <v>849</v>
      </c>
      <c r="M154" s="177" t="str">
        <f>VLOOKUP(G154,'Master FINAL 2024 8-19-24'!A:O,15,FALSE)</f>
        <v>U12 KW Stingrays</v>
      </c>
      <c r="N154" s="154" t="str">
        <f>VLOOKUP(K154,'Team Info'!J:L,3,FALSE)</f>
        <v>Erik Reyes</v>
      </c>
      <c r="O154" s="154" t="str">
        <f>VLOOKUP(K154,'Team Info'!J:M,4,FALSE)</f>
        <v>262-623-8134</v>
      </c>
      <c r="P154" s="154" t="str">
        <f>VLOOKUP(K154,'Team Info'!J:N,5,FALSE)</f>
        <v>erey0212@gmail.com</v>
      </c>
      <c r="Q154" s="188" t="str">
        <f>VLOOKUP(M154,'Team Info'!J:L,3,FALSE)</f>
        <v>Sarah Vande Boom</v>
      </c>
      <c r="R154" s="188" t="str">
        <f>VLOOKUP(M154,'Team Info'!J:M,4,FALSE)</f>
        <v>262-305-3460</v>
      </c>
      <c r="S154" s="188" t="str">
        <f>VLOOKUP(M154,'Team Info'!J:N,5,FALSE)</f>
        <v>Saraholson85@gmail.com</v>
      </c>
      <c r="T154" t="str">
        <f t="shared" si="26"/>
        <v>45570U12 HT SC HartfordU12 KW Stingrays</v>
      </c>
    </row>
    <row r="155" spans="1:20" x14ac:dyDescent="0.3">
      <c r="A155" s="154" t="str">
        <f>A154</f>
        <v>HT1033</v>
      </c>
      <c r="B155" s="154" t="str">
        <f>VLOOKUP(A155,'Team Info'!E:J,6,FALSE)</f>
        <v>U12 HT SC Hartford</v>
      </c>
      <c r="C155" s="154" t="str">
        <f>VLOOKUP(A155,'Team Info'!E:L,8,FALSE)</f>
        <v>Erik Reyes</v>
      </c>
      <c r="D155" s="154" t="str">
        <f>VLOOKUP(A155,'Team Info'!E:M,9,FALSE)</f>
        <v>262-623-8134</v>
      </c>
      <c r="E155" s="154" t="str">
        <f>VLOOKUP(A155,'Team Info'!E:N,10,FALSE)</f>
        <v>erey0212@gmail.com</v>
      </c>
      <c r="F155" s="180" t="str">
        <f t="shared" si="25"/>
        <v>Sat</v>
      </c>
      <c r="G155" s="180">
        <v>317</v>
      </c>
      <c r="H155" s="184">
        <f>VLOOKUP(G155,'Master FINAL 2024 8-19-24'!A:G,7,FALSE)</f>
        <v>45584</v>
      </c>
      <c r="I155" s="153" t="str">
        <f>IF(ISBLANK((VLOOKUP(G155,'Master FINAL 2024 8-19-24'!A:H,8,FALSE)))=TRUE,"",VLOOKUP(G155,'Master FINAL 2024 8-19-24'!A:H,8,FALSE))</f>
        <v>RF 10</v>
      </c>
      <c r="J155" s="183">
        <f>IF(ISBLANK((VLOOKUP(G155,'Master FINAL 2024 8-19-24'!A:I,9,FALSE)))=TRUE,"",VLOOKUP(G155,'Master FINAL 2024 8-19-24'!A:I,9,FALSE))</f>
        <v>0.5625</v>
      </c>
      <c r="K155" s="169" t="str">
        <f>VLOOKUP(G155,'Master FINAL 2024 8-19-24'!A:L,12,FALSE)</f>
        <v>U12 HT SC Hartford</v>
      </c>
      <c r="L155" s="177" t="s">
        <v>849</v>
      </c>
      <c r="M155" s="177" t="str">
        <f>VLOOKUP(G155,'Master FINAL 2024 8-19-24'!A:O,15,FALSE)</f>
        <v>U12 RF Red Foxes</v>
      </c>
      <c r="N155" s="154" t="str">
        <f>VLOOKUP(K155,'Team Info'!J:L,3,FALSE)</f>
        <v>Erik Reyes</v>
      </c>
      <c r="O155" s="154" t="str">
        <f>VLOOKUP(K155,'Team Info'!J:M,4,FALSE)</f>
        <v>262-623-8134</v>
      </c>
      <c r="P155" s="154" t="str">
        <f>VLOOKUP(K155,'Team Info'!J:N,5,FALSE)</f>
        <v>erey0212@gmail.com</v>
      </c>
      <c r="Q155" s="188" t="str">
        <f>VLOOKUP(M155,'Team Info'!J:L,3,FALSE)</f>
        <v>Jamie Wolski</v>
      </c>
      <c r="R155" s="188" t="str">
        <f>VLOOKUP(M155,'Team Info'!J:M,4,FALSE)</f>
        <v>414-750-3710</v>
      </c>
      <c r="S155" s="188" t="str">
        <f>VLOOKUP(M155,'Team Info'!J:N,5,FALSE)</f>
        <v>jamie.wolski@yahoo.com</v>
      </c>
      <c r="T155" t="str">
        <f t="shared" si="26"/>
        <v>45584U12 HT SC HartfordU12 RF Red Foxes</v>
      </c>
    </row>
    <row r="156" spans="1:20" x14ac:dyDescent="0.3">
      <c r="A156" s="154" t="str">
        <f t="shared" si="30"/>
        <v>HT1033</v>
      </c>
      <c r="B156" s="154" t="str">
        <f>VLOOKUP(A156,'Team Info'!E:J,6,FALSE)</f>
        <v>U12 HT SC Hartford</v>
      </c>
      <c r="C156" s="154" t="str">
        <f>VLOOKUP(A156,'Team Info'!E:L,8,FALSE)</f>
        <v>Erik Reyes</v>
      </c>
      <c r="D156" s="154" t="str">
        <f>VLOOKUP(A156,'Team Info'!E:M,9,FALSE)</f>
        <v>262-623-8134</v>
      </c>
      <c r="E156" s="154" t="str">
        <f>VLOOKUP(A156,'Team Info'!E:N,10,FALSE)</f>
        <v>erey0212@gmail.com</v>
      </c>
      <c r="F156" s="180" t="str">
        <f t="shared" si="25"/>
        <v>Sat</v>
      </c>
      <c r="G156" s="180">
        <v>321</v>
      </c>
      <c r="H156" s="184">
        <f>VLOOKUP(G156,'Master FINAL 2024 8-19-24'!A:G,7,FALSE)</f>
        <v>45591</v>
      </c>
      <c r="I156" s="153" t="str">
        <f>IF(ISBLANK((VLOOKUP(G156,'Master FINAL 2024 8-19-24'!A:H,8,FALSE)))=TRUE,"",VLOOKUP(G156,'Master FINAL 2024 8-19-24'!A:H,8,FALSE))</f>
        <v>Hickory Lane #3</v>
      </c>
      <c r="J156" s="183">
        <f>IF(ISBLANK((VLOOKUP(G156,'Master FINAL 2024 8-19-24'!A:I,9,FALSE)))=TRUE,"",VLOOKUP(G156,'Master FINAL 2024 8-19-24'!A:I,9,FALSE))</f>
        <v>0.41666666666666669</v>
      </c>
      <c r="K156" s="169" t="str">
        <f>VLOOKUP(G156,'Master FINAL 2024 8-19-24'!A:L,12,FALSE)</f>
        <v>U12 HT SC Hartford</v>
      </c>
      <c r="L156" s="177" t="s">
        <v>849</v>
      </c>
      <c r="M156" s="177" t="str">
        <f>VLOOKUP(G156,'Master FINAL 2024 8-19-24'!A:O,15,FALSE)</f>
        <v>U12 JK Stars</v>
      </c>
      <c r="N156" s="154" t="str">
        <f>VLOOKUP(K156,'Team Info'!J:L,3,FALSE)</f>
        <v>Erik Reyes</v>
      </c>
      <c r="O156" s="154" t="str">
        <f>VLOOKUP(K156,'Team Info'!J:M,4,FALSE)</f>
        <v>262-623-8134</v>
      </c>
      <c r="P156" s="154" t="str">
        <f>VLOOKUP(K156,'Team Info'!J:N,5,FALSE)</f>
        <v>erey0212@gmail.com</v>
      </c>
      <c r="Q156" s="188" t="str">
        <f>VLOOKUP(M156,'Team Info'!J:L,3,FALSE)</f>
        <v>Adam Kasinskas</v>
      </c>
      <c r="R156" s="188" t="str">
        <f>VLOOKUP(M156,'Team Info'!J:M,4,FALSE)</f>
        <v>262-424-5680</v>
      </c>
      <c r="S156" s="188" t="str">
        <f>VLOOKUP(M156,'Team Info'!J:N,5,FALSE)</f>
        <v>adam.kasinskas@gmail.com</v>
      </c>
      <c r="T156" t="str">
        <f t="shared" si="26"/>
        <v>45591U12 HT SC HartfordU12 JK Stars</v>
      </c>
    </row>
    <row r="157" spans="1:20" x14ac:dyDescent="0.3">
      <c r="A157" s="154" t="s">
        <v>1721</v>
      </c>
      <c r="B157" s="154" t="str">
        <f>VLOOKUP(A157,'Team Info'!E:J,6,FALSE)</f>
        <v>U12 HT Cobra Crush</v>
      </c>
      <c r="C157" s="154" t="str">
        <f>VLOOKUP(A157,'Team Info'!E:L,8,FALSE)</f>
        <v>Mike Daly</v>
      </c>
      <c r="D157" s="154" t="str">
        <f>VLOOKUP(A157,'Team Info'!E:M,9,FALSE)</f>
        <v>414-350-1392</v>
      </c>
      <c r="E157" s="154" t="str">
        <f>VLOOKUP(A157,'Team Info'!E:N,10,FALSE)</f>
        <v>dooley644@gmail.com</v>
      </c>
      <c r="F157" s="180" t="str">
        <f t="shared" si="25"/>
        <v>Sat</v>
      </c>
      <c r="G157" s="180">
        <v>261</v>
      </c>
      <c r="H157" s="184">
        <f>VLOOKUP(G157,'Master FINAL 2024 8-19-24'!A:G,7,FALSE)</f>
        <v>45542</v>
      </c>
      <c r="I157" s="153" t="str">
        <f>IF(ISBLANK((VLOOKUP(G157,'Master FINAL 2024 8-19-24'!A:H,8,FALSE)))=TRUE,"",VLOOKUP(G157,'Master FINAL 2024 8-19-24'!A:H,8,FALSE))</f>
        <v>HT #7</v>
      </c>
      <c r="J157" s="183">
        <f>IF(ISBLANK((VLOOKUP(G157,'Master FINAL 2024 8-19-24'!A:I,9,FALSE)))=TRUE,"",VLOOKUP(G157,'Master FINAL 2024 8-19-24'!A:I,9,FALSE))</f>
        <v>0.4375</v>
      </c>
      <c r="K157" s="169" t="str">
        <f>VLOOKUP(G157,'Master FINAL 2024 8-19-24'!A:L,12,FALSE)</f>
        <v>U12 BR Blue Heron</v>
      </c>
      <c r="L157" s="177" t="s">
        <v>849</v>
      </c>
      <c r="M157" s="177" t="str">
        <f>VLOOKUP(G157,'Master FINAL 2024 8-19-24'!A:O,15,FALSE)</f>
        <v>U12 HT Cobra Crush</v>
      </c>
      <c r="N157" s="154" t="str">
        <f>VLOOKUP(K157,'Team Info'!J:L,3,FALSE)</f>
        <v>Josh Haefs</v>
      </c>
      <c r="O157" s="154" t="str">
        <f>VLOOKUP(K157,'Team Info'!J:M,4,FALSE)</f>
        <v>920-904-0759</v>
      </c>
      <c r="P157" s="154" t="str">
        <f>VLOOKUP(K157,'Team Info'!J:N,5,FALSE)</f>
        <v>ndfsa9@gmail.com</v>
      </c>
      <c r="Q157" s="188" t="str">
        <f>VLOOKUP(M157,'Team Info'!J:L,3,FALSE)</f>
        <v>Mike Daly</v>
      </c>
      <c r="R157" s="188" t="str">
        <f>VLOOKUP(M157,'Team Info'!J:M,4,FALSE)</f>
        <v>414-350-1392</v>
      </c>
      <c r="S157" s="188" t="str">
        <f>VLOOKUP(M157,'Team Info'!J:N,5,FALSE)</f>
        <v>dooley644@gmail.com</v>
      </c>
      <c r="T157" t="str">
        <f t="shared" si="26"/>
        <v>45542U12 BR Blue HeronU12 HT Cobra Crush</v>
      </c>
    </row>
    <row r="158" spans="1:20" x14ac:dyDescent="0.3">
      <c r="A158" s="154" t="str">
        <f>A160</f>
        <v>HT1034</v>
      </c>
      <c r="B158" s="154" t="str">
        <f>VLOOKUP(A158,'Team Info'!E:J,6,FALSE)</f>
        <v>U12 HT Cobra Crush</v>
      </c>
      <c r="C158" s="154" t="str">
        <f>VLOOKUP(A158,'Team Info'!E:L,8,FALSE)</f>
        <v>Mike Daly</v>
      </c>
      <c r="D158" s="154" t="str">
        <f>VLOOKUP(A158,'Team Info'!E:M,9,FALSE)</f>
        <v>414-350-1392</v>
      </c>
      <c r="E158" s="154" t="str">
        <f>VLOOKUP(A158,'Team Info'!E:N,10,FALSE)</f>
        <v>dooley644@gmail.com</v>
      </c>
      <c r="F158" s="180" t="str">
        <f>IF(WEEKDAY(H158)=7,"Sat",IF(WEEKDAY(H158)=6,"Fri",IF(WEEKDAY(H158)=5,"Thu",IF(WEEKDAY(H158)=4,"Wed",IF(WEEKDAY(H158)=3,"Tue",IF(WEEKDAY(H158)=2,"Mon",IF(WEEKDAY(H158)=1,"Sun")))))))</f>
        <v>Wed</v>
      </c>
      <c r="G158" s="180">
        <v>283</v>
      </c>
      <c r="H158" s="184">
        <f>VLOOKUP(G158,'Master FINAL 2024 8-19-24'!A:G,7,FALSE)</f>
        <v>45546</v>
      </c>
      <c r="I158" s="153" t="str">
        <f>IF(ISBLANK((VLOOKUP(G158,'Master FINAL 2024 8-19-24'!A:H,8,FALSE)))=TRUE,"",VLOOKUP(G158,'Master FINAL 2024 8-19-24'!A:H,8,FALSE))</f>
        <v>HT #7</v>
      </c>
      <c r="J158" s="183">
        <f>IF(ISBLANK((VLOOKUP(G158,'Master FINAL 2024 8-19-24'!A:I,9,FALSE)))=TRUE,"",VLOOKUP(G158,'Master FINAL 2024 8-19-24'!A:I,9,FALSE))</f>
        <v>0.73958333333333337</v>
      </c>
      <c r="K158" s="169" t="str">
        <f>VLOOKUP(G158,'Master FINAL 2024 8-19-24'!A:L,12,FALSE)</f>
        <v>U12 JU Juneau Rage U12</v>
      </c>
      <c r="L158" s="177" t="s">
        <v>849</v>
      </c>
      <c r="M158" s="177" t="str">
        <f>VLOOKUP(G158,'Master FINAL 2024 8-19-24'!A:O,15,FALSE)</f>
        <v>U12 HT Cobra Crush</v>
      </c>
      <c r="N158" s="154" t="str">
        <f>VLOOKUP(K158,'Team Info'!J:L,3,FALSE)</f>
        <v>Alexis Garcia</v>
      </c>
      <c r="O158" s="154" t="str">
        <f>VLOOKUP(K158,'Team Info'!J:M,4,FALSE)</f>
        <v>920-382-3129</v>
      </c>
      <c r="P158" s="154" t="str">
        <f>VLOOKUP(K158,'Team Info'!J:N,5,FALSE)</f>
        <v>Alexis.garcia.boss51@gmail.com</v>
      </c>
      <c r="Q158" s="188" t="str">
        <f>VLOOKUP(M158,'Team Info'!J:L,3,FALSE)</f>
        <v>Mike Daly</v>
      </c>
      <c r="R158" s="188" t="str">
        <f>VLOOKUP(M158,'Team Info'!J:M,4,FALSE)</f>
        <v>414-350-1392</v>
      </c>
      <c r="S158" s="188" t="str">
        <f>VLOOKUP(M158,'Team Info'!J:N,5,FALSE)</f>
        <v>dooley644@gmail.com</v>
      </c>
      <c r="T158" t="str">
        <f>H158&amp;K158&amp;M158</f>
        <v>45546U12 JU Juneau Rage U12U12 HT Cobra Crush</v>
      </c>
    </row>
    <row r="159" spans="1:20" x14ac:dyDescent="0.3">
      <c r="A159" s="154" t="str">
        <f>A157</f>
        <v>HT1034</v>
      </c>
      <c r="B159" s="154" t="str">
        <f>VLOOKUP(A159,'Team Info'!E:J,6,FALSE)</f>
        <v>U12 HT Cobra Crush</v>
      </c>
      <c r="C159" s="154" t="str">
        <f>VLOOKUP(A159,'Team Info'!E:L,8,FALSE)</f>
        <v>Mike Daly</v>
      </c>
      <c r="D159" s="154" t="str">
        <f>VLOOKUP(A159,'Team Info'!E:M,9,FALSE)</f>
        <v>414-350-1392</v>
      </c>
      <c r="E159" s="154" t="str">
        <f>VLOOKUP(A159,'Team Info'!E:N,10,FALSE)</f>
        <v>dooley644@gmail.com</v>
      </c>
      <c r="F159" s="180" t="str">
        <f>IF(WEEKDAY(H159)=7,"Sat",IF(WEEKDAY(H159)=6,"Fri",IF(WEEKDAY(H159)=5,"Thu",IF(WEEKDAY(H159)=4,"Wed",IF(WEEKDAY(H159)=3,"Tue",IF(WEEKDAY(H159)=2,"Mon",IF(WEEKDAY(H159)=1,"Sun")))))))</f>
        <v>Sat</v>
      </c>
      <c r="G159" s="180">
        <v>266</v>
      </c>
      <c r="H159" s="184">
        <f>VLOOKUP(G159,'Master FINAL 2024 8-19-24'!A:G,7,FALSE)</f>
        <v>45549</v>
      </c>
      <c r="I159" s="153" t="str">
        <f>IF(ISBLANK((VLOOKUP(G159,'Master FINAL 2024 8-19-24'!A:H,8,FALSE)))=TRUE,"",VLOOKUP(G159,'Master FINAL 2024 8-19-24'!A:H,8,FALSE))</f>
        <v>ER #9</v>
      </c>
      <c r="J159" s="183">
        <f>IF(ISBLANK((VLOOKUP(G159,'Master FINAL 2024 8-19-24'!A:I,9,FALSE)))=TRUE,"",VLOOKUP(G159,'Master FINAL 2024 8-19-24'!A:I,9,FALSE))</f>
        <v>0.4375</v>
      </c>
      <c r="K159" s="169" t="str">
        <f>VLOOKUP(G159,'Master FINAL 2024 8-19-24'!A:L,12,FALSE)</f>
        <v>U12 HT Cobra Crush</v>
      </c>
      <c r="L159" s="177" t="s">
        <v>849</v>
      </c>
      <c r="M159" s="177" t="str">
        <f>VLOOKUP(G159,'Master FINAL 2024 8-19-24'!A:O,15,FALSE)</f>
        <v>U12 ER Hooligans</v>
      </c>
      <c r="N159" s="154" t="str">
        <f>VLOOKUP(K159,'Team Info'!J:L,3,FALSE)</f>
        <v>Mike Daly</v>
      </c>
      <c r="O159" s="154" t="str">
        <f>VLOOKUP(K159,'Team Info'!J:M,4,FALSE)</f>
        <v>414-350-1392</v>
      </c>
      <c r="P159" s="154" t="str">
        <f>VLOOKUP(K159,'Team Info'!J:N,5,FALSE)</f>
        <v>dooley644@gmail.com</v>
      </c>
      <c r="Q159" s="188" t="str">
        <f>VLOOKUP(M159,'Team Info'!J:L,3,FALSE)</f>
        <v>Mike Stoneking</v>
      </c>
      <c r="R159" s="188">
        <f>VLOOKUP(M159,'Team Info'!J:M,4,FALSE)</f>
        <v>0</v>
      </c>
      <c r="S159" s="188" t="str">
        <f>VLOOKUP(M159,'Team Info'!J:N,5,FALSE)</f>
        <v>mikestoneking@outlook.com</v>
      </c>
      <c r="T159" t="str">
        <f>H159&amp;K159&amp;M159</f>
        <v>45549U12 HT Cobra CrushU12 ER Hooligans</v>
      </c>
    </row>
    <row r="160" spans="1:20" x14ac:dyDescent="0.3">
      <c r="A160" s="154" t="str">
        <f>A164</f>
        <v>HT1034</v>
      </c>
      <c r="B160" s="154" t="str">
        <f>VLOOKUP(A160,'Team Info'!E:J,6,FALSE)</f>
        <v>U12 HT Cobra Crush</v>
      </c>
      <c r="C160" s="154" t="str">
        <f>VLOOKUP(A160,'Team Info'!E:L,8,FALSE)</f>
        <v>Mike Daly</v>
      </c>
      <c r="D160" s="154" t="str">
        <f>VLOOKUP(A160,'Team Info'!E:M,9,FALSE)</f>
        <v>414-350-1392</v>
      </c>
      <c r="E160" s="154" t="str">
        <f>VLOOKUP(A160,'Team Info'!E:N,10,FALSE)</f>
        <v>dooley644@gmail.com</v>
      </c>
      <c r="F160" s="180" t="str">
        <f>IF(WEEKDAY(H160)=7,"Sat",IF(WEEKDAY(H160)=6,"Fri",IF(WEEKDAY(H160)=5,"Thu",IF(WEEKDAY(H160)=4,"Wed",IF(WEEKDAY(H160)=3,"Tue",IF(WEEKDAY(H160)=2,"Mon",IF(WEEKDAY(H160)=1,"Sun")))))))</f>
        <v>Thu</v>
      </c>
      <c r="G160" s="180">
        <v>270</v>
      </c>
      <c r="H160" s="184">
        <f>VLOOKUP(G160,'Master FINAL 2024 8-19-24'!A:G,7,FALSE)</f>
        <v>45561</v>
      </c>
      <c r="I160" s="153" t="str">
        <f>IF(ISBLANK((VLOOKUP(G160,'Master FINAL 2024 8-19-24'!A:H,8,FALSE)))=TRUE,"",VLOOKUP(G160,'Master FINAL 2024 8-19-24'!A:H,8,FALSE))</f>
        <v>Hickory Lane #3</v>
      </c>
      <c r="J160" s="183">
        <f>IF(ISBLANK((VLOOKUP(G160,'Master FINAL 2024 8-19-24'!A:I,9,FALSE)))=TRUE,"",VLOOKUP(G160,'Master FINAL 2024 8-19-24'!A:I,9,FALSE))</f>
        <v>0.73958333333333337</v>
      </c>
      <c r="K160" s="169" t="str">
        <f>VLOOKUP(G160,'Master FINAL 2024 8-19-24'!A:L,12,FALSE)</f>
        <v>U12 HT Cobra Crush</v>
      </c>
      <c r="L160" s="177" t="s">
        <v>849</v>
      </c>
      <c r="M160" s="177" t="str">
        <f>VLOOKUP(G160,'Master FINAL 2024 8-19-24'!A:O,15,FALSE)</f>
        <v>U12 JK Eliminators</v>
      </c>
      <c r="N160" s="154" t="str">
        <f>VLOOKUP(K160,'Team Info'!J:L,3,FALSE)</f>
        <v>Mike Daly</v>
      </c>
      <c r="O160" s="154" t="str">
        <f>VLOOKUP(K160,'Team Info'!J:M,4,FALSE)</f>
        <v>414-350-1392</v>
      </c>
      <c r="P160" s="154" t="str">
        <f>VLOOKUP(K160,'Team Info'!J:N,5,FALSE)</f>
        <v>dooley644@gmail.com</v>
      </c>
      <c r="Q160" s="188" t="str">
        <f>VLOOKUP(M160,'Team Info'!J:L,3,FALSE)</f>
        <v>Keith McNamee</v>
      </c>
      <c r="R160" s="188" t="str">
        <f>VLOOKUP(M160,'Team Info'!J:M,4,FALSE)</f>
        <v>262-993-2048</v>
      </c>
      <c r="S160" s="188" t="str">
        <f>VLOOKUP(M160,'Team Info'!J:N,5,FALSE)</f>
        <v>kmcnamee@clcbuild.com</v>
      </c>
      <c r="T160" t="str">
        <f>H160&amp;K160&amp;M160</f>
        <v>45561U12 HT Cobra CrushU12 JK Eliminators</v>
      </c>
    </row>
    <row r="161" spans="1:20" x14ac:dyDescent="0.3">
      <c r="A161" s="154" t="str">
        <f>A159</f>
        <v>HT1034</v>
      </c>
      <c r="B161" s="154" t="str">
        <f>VLOOKUP(A161,'Team Info'!E:J,6,FALSE)</f>
        <v>U12 HT Cobra Crush</v>
      </c>
      <c r="C161" s="154" t="str">
        <f>VLOOKUP(A161,'Team Info'!E:L,8,FALSE)</f>
        <v>Mike Daly</v>
      </c>
      <c r="D161" s="154" t="str">
        <f>VLOOKUP(A161,'Team Info'!E:M,9,FALSE)</f>
        <v>414-350-1392</v>
      </c>
      <c r="E161" s="154" t="str">
        <f>VLOOKUP(A161,'Team Info'!E:N,10,FALSE)</f>
        <v>dooley644@gmail.com</v>
      </c>
      <c r="F161" s="180" t="str">
        <f t="shared" si="25"/>
        <v>Sat</v>
      </c>
      <c r="G161" s="180">
        <v>275</v>
      </c>
      <c r="H161" s="184">
        <f>VLOOKUP(G161,'Master FINAL 2024 8-19-24'!A:G,7,FALSE)</f>
        <v>45563</v>
      </c>
      <c r="I161" s="153" t="str">
        <f>IF(ISBLANK((VLOOKUP(G161,'Master FINAL 2024 8-19-24'!A:H,8,FALSE)))=TRUE,"",VLOOKUP(G161,'Master FINAL 2024 8-19-24'!A:H,8,FALSE))</f>
        <v>RF 9</v>
      </c>
      <c r="J161" s="183">
        <f>IF(ISBLANK((VLOOKUP(G161,'Master FINAL 2024 8-19-24'!A:I,9,FALSE)))=TRUE,"",VLOOKUP(G161,'Master FINAL 2024 8-19-24'!A:I,9,FALSE))</f>
        <v>0.4375</v>
      </c>
      <c r="K161" s="169" t="str">
        <f>VLOOKUP(G161,'Master FINAL 2024 8-19-24'!A:L,12,FALSE)</f>
        <v>U12 HT Cobra Crush</v>
      </c>
      <c r="L161" s="177" t="s">
        <v>849</v>
      </c>
      <c r="M161" s="177" t="str">
        <f>VLOOKUP(G161,'Master FINAL 2024 8-19-24'!A:O,15,FALSE)</f>
        <v>U12 RF Comets</v>
      </c>
      <c r="N161" s="154" t="str">
        <f>VLOOKUP(K161,'Team Info'!J:L,3,FALSE)</f>
        <v>Mike Daly</v>
      </c>
      <c r="O161" s="154" t="str">
        <f>VLOOKUP(K161,'Team Info'!J:M,4,FALSE)</f>
        <v>414-350-1392</v>
      </c>
      <c r="P161" s="154" t="str">
        <f>VLOOKUP(K161,'Team Info'!J:N,5,FALSE)</f>
        <v>dooley644@gmail.com</v>
      </c>
      <c r="Q161" s="188" t="str">
        <f>VLOOKUP(M161,'Team Info'!J:L,3,FALSE)</f>
        <v>Jim Healy</v>
      </c>
      <c r="R161" s="188" t="str">
        <f>VLOOKUP(M161,'Team Info'!J:M,4,FALSE)</f>
        <v>262-365-1992</v>
      </c>
      <c r="S161" s="188" t="str">
        <f>VLOOKUP(M161,'Team Info'!J:N,5,FALSE)</f>
        <v>james.russell.healy@gmail.com</v>
      </c>
      <c r="T161" t="str">
        <f t="shared" si="26"/>
        <v>45563U12 HT Cobra CrushU12 RF Comets</v>
      </c>
    </row>
    <row r="162" spans="1:20" x14ac:dyDescent="0.3">
      <c r="A162" s="154" t="str">
        <f t="shared" ref="A162:A164" si="31">A161</f>
        <v>HT1034</v>
      </c>
      <c r="B162" s="154" t="str">
        <f>VLOOKUP(A162,'Team Info'!E:J,6,FALSE)</f>
        <v>U12 HT Cobra Crush</v>
      </c>
      <c r="C162" s="154" t="str">
        <f>VLOOKUP(A162,'Team Info'!E:L,8,FALSE)</f>
        <v>Mike Daly</v>
      </c>
      <c r="D162" s="154" t="str">
        <f>VLOOKUP(A162,'Team Info'!E:M,9,FALSE)</f>
        <v>414-350-1392</v>
      </c>
      <c r="E162" s="154" t="str">
        <f>VLOOKUP(A162,'Team Info'!E:N,10,FALSE)</f>
        <v>dooley644@gmail.com</v>
      </c>
      <c r="F162" s="180" t="str">
        <f t="shared" si="25"/>
        <v>Sat</v>
      </c>
      <c r="G162" s="180">
        <v>279</v>
      </c>
      <c r="H162" s="184">
        <f>VLOOKUP(G162,'Master FINAL 2024 8-19-24'!A:G,7,FALSE)</f>
        <v>45570</v>
      </c>
      <c r="I162" s="153" t="str">
        <f>IF(ISBLANK((VLOOKUP(G162,'Master FINAL 2024 8-19-24'!A:H,8,FALSE)))=TRUE,"",VLOOKUP(G162,'Master FINAL 2024 8-19-24'!A:H,8,FALSE))</f>
        <v>HT #7</v>
      </c>
      <c r="J162" s="183">
        <f>IF(ISBLANK((VLOOKUP(G162,'Master FINAL 2024 8-19-24'!A:I,9,FALSE)))=TRUE,"",VLOOKUP(G162,'Master FINAL 2024 8-19-24'!A:I,9,FALSE))</f>
        <v>0.4375</v>
      </c>
      <c r="K162" s="169" t="str">
        <f>VLOOKUP(G162,'Master FINAL 2024 8-19-24'!A:L,12,FALSE)</f>
        <v>U12 SL Union</v>
      </c>
      <c r="L162" s="177" t="s">
        <v>849</v>
      </c>
      <c r="M162" s="177" t="str">
        <f>VLOOKUP(G162,'Master FINAL 2024 8-19-24'!A:O,15,FALSE)</f>
        <v>U12 HT Cobra Crush</v>
      </c>
      <c r="N162" s="154" t="str">
        <f>VLOOKUP(K162,'Team Info'!J:L,3,FALSE)</f>
        <v>Brian Kiley</v>
      </c>
      <c r="O162" s="154" t="str">
        <f>VLOOKUP(K162,'Team Info'!J:M,4,FALSE)</f>
        <v>262-224-1796</v>
      </c>
      <c r="P162" s="154" t="str">
        <f>VLOOKUP(K162,'Team Info'!J:N,5,FALSE)</f>
        <v>bnkiley@gmail.com</v>
      </c>
      <c r="Q162" s="188" t="str">
        <f>VLOOKUP(M162,'Team Info'!J:L,3,FALSE)</f>
        <v>Mike Daly</v>
      </c>
      <c r="R162" s="188" t="str">
        <f>VLOOKUP(M162,'Team Info'!J:M,4,FALSE)</f>
        <v>414-350-1392</v>
      </c>
      <c r="S162" s="188" t="str">
        <f>VLOOKUP(M162,'Team Info'!J:N,5,FALSE)</f>
        <v>dooley644@gmail.com</v>
      </c>
      <c r="T162" t="str">
        <f t="shared" si="26"/>
        <v>45570U12 SL UnionU12 HT Cobra Crush</v>
      </c>
    </row>
    <row r="163" spans="1:20" x14ac:dyDescent="0.3">
      <c r="A163" s="154" t="str">
        <f t="shared" si="31"/>
        <v>HT1034</v>
      </c>
      <c r="B163" s="154" t="str">
        <f>VLOOKUP(A163,'Team Info'!E:J,6,FALSE)</f>
        <v>U12 HT Cobra Crush</v>
      </c>
      <c r="C163" s="154" t="str">
        <f>VLOOKUP(A163,'Team Info'!E:L,8,FALSE)</f>
        <v>Mike Daly</v>
      </c>
      <c r="D163" s="154" t="str">
        <f>VLOOKUP(A163,'Team Info'!E:M,9,FALSE)</f>
        <v>414-350-1392</v>
      </c>
      <c r="E163" s="154" t="str">
        <f>VLOOKUP(A163,'Team Info'!E:N,10,FALSE)</f>
        <v>dooley644@gmail.com</v>
      </c>
      <c r="F163" s="180" t="str">
        <f t="shared" si="25"/>
        <v>Sat</v>
      </c>
      <c r="G163" s="180">
        <v>287</v>
      </c>
      <c r="H163" s="184">
        <f>VLOOKUP(G163,'Master FINAL 2024 8-19-24'!A:G,7,FALSE)</f>
        <v>45584</v>
      </c>
      <c r="I163" s="153" t="str">
        <f>IF(ISBLANK((VLOOKUP(G163,'Master FINAL 2024 8-19-24'!A:H,8,FALSE)))=TRUE,"",VLOOKUP(G163,'Master FINAL 2024 8-19-24'!A:H,8,FALSE))</f>
        <v>KW 4</v>
      </c>
      <c r="J163" s="183">
        <f>IF(ISBLANK((VLOOKUP(G163,'Master FINAL 2024 8-19-24'!A:I,9,FALSE)))=TRUE,"",VLOOKUP(G163,'Master FINAL 2024 8-19-24'!A:I,9,FALSE))</f>
        <v>0.5</v>
      </c>
      <c r="K163" s="169" t="str">
        <f>VLOOKUP(G163,'Master FINAL 2024 8-19-24'!A:L,12,FALSE)</f>
        <v>U12 HT Cobra Crush</v>
      </c>
      <c r="L163" s="177" t="s">
        <v>849</v>
      </c>
      <c r="M163" s="177" t="str">
        <f>VLOOKUP(G163,'Master FINAL 2024 8-19-24'!A:O,15,FALSE)</f>
        <v>U12 KW Jaguars</v>
      </c>
      <c r="N163" s="154" t="str">
        <f>VLOOKUP(K163,'Team Info'!J:L,3,FALSE)</f>
        <v>Mike Daly</v>
      </c>
      <c r="O163" s="154" t="str">
        <f>VLOOKUP(K163,'Team Info'!J:M,4,FALSE)</f>
        <v>414-350-1392</v>
      </c>
      <c r="P163" s="154" t="str">
        <f>VLOOKUP(K163,'Team Info'!J:N,5,FALSE)</f>
        <v>dooley644@gmail.com</v>
      </c>
      <c r="Q163" s="188" t="str">
        <f>VLOOKUP(M163,'Team Info'!J:L,3,FALSE)</f>
        <v>Kyle Kutschenreuter</v>
      </c>
      <c r="R163" s="188" t="str">
        <f>VLOOKUP(M163,'Team Info'!J:M,4,FALSE)</f>
        <v>262-224-4310</v>
      </c>
      <c r="S163" s="188" t="str">
        <f>VLOOKUP(M163,'Team Info'!J:N,5,FALSE)</f>
        <v>kwkmts@gmail.com</v>
      </c>
      <c r="T163" t="str">
        <f t="shared" si="26"/>
        <v>45584U12 HT Cobra CrushU12 KW Jaguars</v>
      </c>
    </row>
    <row r="164" spans="1:20" x14ac:dyDescent="0.3">
      <c r="A164" s="154" t="str">
        <f t="shared" si="31"/>
        <v>HT1034</v>
      </c>
      <c r="B164" s="154" t="str">
        <f>VLOOKUP(A164,'Team Info'!E:J,6,FALSE)</f>
        <v>U12 HT Cobra Crush</v>
      </c>
      <c r="C164" s="154" t="str">
        <f>VLOOKUP(A164,'Team Info'!E:L,8,FALSE)</f>
        <v>Mike Daly</v>
      </c>
      <c r="D164" s="154" t="str">
        <f>VLOOKUP(A164,'Team Info'!E:M,9,FALSE)</f>
        <v>414-350-1392</v>
      </c>
      <c r="E164" s="154" t="str">
        <f>VLOOKUP(A164,'Team Info'!E:N,10,FALSE)</f>
        <v>dooley644@gmail.com</v>
      </c>
      <c r="F164" s="180" t="str">
        <f t="shared" si="25"/>
        <v>Sat</v>
      </c>
      <c r="G164" s="180">
        <v>290</v>
      </c>
      <c r="H164" s="184">
        <f>VLOOKUP(G164,'Master FINAL 2024 8-19-24'!A:G,7,FALSE)</f>
        <v>45591</v>
      </c>
      <c r="I164" s="153" t="str">
        <f>IF(ISBLANK((VLOOKUP(G164,'Master FINAL 2024 8-19-24'!A:H,8,FALSE)))=TRUE,"",VLOOKUP(G164,'Master FINAL 2024 8-19-24'!A:H,8,FALSE))</f>
        <v>HT #7</v>
      </c>
      <c r="J164" s="183">
        <f>IF(ISBLANK((VLOOKUP(G164,'Master FINAL 2024 8-19-24'!A:I,9,FALSE)))=TRUE,"",VLOOKUP(G164,'Master FINAL 2024 8-19-24'!A:I,9,FALSE))</f>
        <v>0.375</v>
      </c>
      <c r="K164" s="169" t="str">
        <f>VLOOKUP(G164,'Master FINAL 2024 8-19-24'!A:L,12,FALSE)</f>
        <v>U12 ER Hooligans</v>
      </c>
      <c r="L164" s="177" t="s">
        <v>849</v>
      </c>
      <c r="M164" s="177" t="str">
        <f>VLOOKUP(G164,'Master FINAL 2024 8-19-24'!A:O,15,FALSE)</f>
        <v>U12 HT Cobra Crush</v>
      </c>
      <c r="N164" s="154" t="str">
        <f>VLOOKUP(K164,'Team Info'!J:L,3,FALSE)</f>
        <v>Mike Stoneking</v>
      </c>
      <c r="O164" s="154">
        <f>VLOOKUP(K164,'Team Info'!J:M,4,FALSE)</f>
        <v>0</v>
      </c>
      <c r="P164" s="154" t="str">
        <f>VLOOKUP(K164,'Team Info'!J:N,5,FALSE)</f>
        <v>mikestoneking@outlook.com</v>
      </c>
      <c r="Q164" s="188" t="str">
        <f>VLOOKUP(M164,'Team Info'!J:L,3,FALSE)</f>
        <v>Mike Daly</v>
      </c>
      <c r="R164" s="188" t="str">
        <f>VLOOKUP(M164,'Team Info'!J:M,4,FALSE)</f>
        <v>414-350-1392</v>
      </c>
      <c r="S164" s="188" t="str">
        <f>VLOOKUP(M164,'Team Info'!J:N,5,FALSE)</f>
        <v>dooley644@gmail.com</v>
      </c>
      <c r="T164" t="str">
        <f t="shared" si="26"/>
        <v>45591U12 ER HooligansU12 HT Cobra Crush</v>
      </c>
    </row>
    <row r="165" spans="1:20" x14ac:dyDescent="0.3">
      <c r="A165" s="154" t="s">
        <v>1722</v>
      </c>
      <c r="B165" s="154" t="str">
        <f>VLOOKUP(A165,'Team Info'!E:J,6,FALSE)</f>
        <v>U12 HT Hornets</v>
      </c>
      <c r="C165" s="154" t="str">
        <f>VLOOKUP(A165,'Team Info'!E:L,8,FALSE)</f>
        <v>Jared Cronin</v>
      </c>
      <c r="D165" s="154" t="str">
        <f>VLOOKUP(A165,'Team Info'!E:M,9,FALSE)</f>
        <v>262-525-7499</v>
      </c>
      <c r="E165" s="154" t="str">
        <f>VLOOKUP(A165,'Team Info'!E:N,10,FALSE)</f>
        <v>jc_cronin@hotmail.com</v>
      </c>
      <c r="F165" s="180" t="str">
        <f t="shared" si="25"/>
        <v>Sat</v>
      </c>
      <c r="G165" s="180">
        <v>294</v>
      </c>
      <c r="H165" s="184">
        <f>VLOOKUP(G165,'Master FINAL 2024 8-19-24'!A:G,7,FALSE)</f>
        <v>45542</v>
      </c>
      <c r="I165" s="153" t="str">
        <f>IF(ISBLANK((VLOOKUP(G165,'Master FINAL 2024 8-19-24'!A:H,8,FALSE)))=TRUE,"",VLOOKUP(G165,'Master FINAL 2024 8-19-24'!A:H,8,FALSE))</f>
        <v>HT #7</v>
      </c>
      <c r="J165" s="183">
        <f>IF(ISBLANK((VLOOKUP(G165,'Master FINAL 2024 8-19-24'!A:I,9,FALSE)))=TRUE,"",VLOOKUP(G165,'Master FINAL 2024 8-19-24'!A:I,9,FALSE))</f>
        <v>0.5</v>
      </c>
      <c r="K165" s="169" t="str">
        <f>VLOOKUP(G165,'Master FINAL 2024 8-19-24'!A:L,12,FALSE)</f>
        <v>U12 JK Fusion</v>
      </c>
      <c r="L165" s="177" t="s">
        <v>849</v>
      </c>
      <c r="M165" s="177" t="str">
        <f>VLOOKUP(G165,'Master FINAL 2024 8-19-24'!A:O,15,FALSE)</f>
        <v>U12 HT Hornets</v>
      </c>
      <c r="N165" s="154" t="str">
        <f>VLOOKUP(K165,'Team Info'!J:L,3,FALSE)</f>
        <v>Joseph DiGangi</v>
      </c>
      <c r="O165" s="154" t="str">
        <f>VLOOKUP(K165,'Team Info'!J:M,4,FALSE)</f>
        <v>262-208-6020</v>
      </c>
      <c r="P165" s="154" t="str">
        <f>VLOOKUP(K165,'Team Info'!J:N,5,FALSE)</f>
        <v>digangijoe@hotmail.com</v>
      </c>
      <c r="Q165" s="188" t="str">
        <f>VLOOKUP(M165,'Team Info'!J:L,3,FALSE)</f>
        <v>Jared Cronin</v>
      </c>
      <c r="R165" s="188" t="str">
        <f>VLOOKUP(M165,'Team Info'!J:M,4,FALSE)</f>
        <v>262-525-7499</v>
      </c>
      <c r="S165" s="188" t="str">
        <f>VLOOKUP(M165,'Team Info'!J:N,5,FALSE)</f>
        <v>jc_cronin@hotmail.com</v>
      </c>
      <c r="T165" t="str">
        <f t="shared" si="26"/>
        <v>45542U12 JK FusionU12 HT Hornets</v>
      </c>
    </row>
    <row r="166" spans="1:20" x14ac:dyDescent="0.3">
      <c r="A166" s="154" t="str">
        <f t="shared" ref="A166:A172" si="32">A165</f>
        <v>HT1035</v>
      </c>
      <c r="B166" s="154" t="str">
        <f>VLOOKUP(A166,'Team Info'!E:J,6,FALSE)</f>
        <v>U12 HT Hornets</v>
      </c>
      <c r="C166" s="154" t="str">
        <f>VLOOKUP(A166,'Team Info'!E:L,8,FALSE)</f>
        <v>Jared Cronin</v>
      </c>
      <c r="D166" s="154" t="str">
        <f>VLOOKUP(A166,'Team Info'!E:M,9,FALSE)</f>
        <v>262-525-7499</v>
      </c>
      <c r="E166" s="154" t="str">
        <f>VLOOKUP(A166,'Team Info'!E:N,10,FALSE)</f>
        <v>jc_cronin@hotmail.com</v>
      </c>
      <c r="F166" s="180" t="str">
        <f t="shared" si="25"/>
        <v>Sat</v>
      </c>
      <c r="G166" s="180">
        <v>298</v>
      </c>
      <c r="H166" s="184">
        <f>VLOOKUP(G166,'Master FINAL 2024 8-19-24'!A:G,7,FALSE)</f>
        <v>45549</v>
      </c>
      <c r="I166" s="153" t="str">
        <f>IF(ISBLANK((VLOOKUP(G166,'Master FINAL 2024 8-19-24'!A:H,8,FALSE)))=TRUE,"",VLOOKUP(G166,'Master FINAL 2024 8-19-24'!A:H,8,FALSE))</f>
        <v>Field #2</v>
      </c>
      <c r="J166" s="183">
        <f>IF(ISBLANK((VLOOKUP(G166,'Master FINAL 2024 8-19-24'!A:I,9,FALSE)))=TRUE,"",VLOOKUP(G166,'Master FINAL 2024 8-19-24'!A:I,9,FALSE))</f>
        <v>0.5</v>
      </c>
      <c r="K166" s="169" t="str">
        <f>VLOOKUP(G166,'Master FINAL 2024 8-19-24'!A:L,12,FALSE)</f>
        <v>U12 HT Hornets</v>
      </c>
      <c r="L166" s="177" t="s">
        <v>849</v>
      </c>
      <c r="M166" s="177" t="str">
        <f>VLOOKUP(G166,'Master FINAL 2024 8-19-24'!A:O,15,FALSE)</f>
        <v>U12 HU Cougars</v>
      </c>
      <c r="N166" s="154" t="str">
        <f>VLOOKUP(K166,'Team Info'!J:L,3,FALSE)</f>
        <v>Jared Cronin</v>
      </c>
      <c r="O166" s="154" t="str">
        <f>VLOOKUP(K166,'Team Info'!J:M,4,FALSE)</f>
        <v>262-525-7499</v>
      </c>
      <c r="P166" s="154" t="str">
        <f>VLOOKUP(K166,'Team Info'!J:N,5,FALSE)</f>
        <v>jc_cronin@hotmail.com</v>
      </c>
      <c r="Q166" s="188" t="str">
        <f>VLOOKUP(M166,'Team Info'!J:L,3,FALSE)</f>
        <v>Micah Koch</v>
      </c>
      <c r="R166" s="188" t="str">
        <f>VLOOKUP(M166,'Team Info'!J:M,4,FALSE)</f>
        <v>920-296-3385</v>
      </c>
      <c r="S166" s="188" t="str">
        <f>VLOOKUP(M166,'Team Info'!J:N,5,FALSE)</f>
        <v>mk13ss11@yahoo.com</v>
      </c>
      <c r="T166" t="str">
        <f t="shared" si="26"/>
        <v>45549U12 HT HornetsU12 HU Cougars</v>
      </c>
    </row>
    <row r="167" spans="1:20" x14ac:dyDescent="0.3">
      <c r="A167" s="154" t="str">
        <f>A170</f>
        <v>HT1035</v>
      </c>
      <c r="B167" s="154" t="str">
        <f>VLOOKUP(A167,'Team Info'!E:J,6,FALSE)</f>
        <v>U12 HT Hornets</v>
      </c>
      <c r="C167" s="154" t="str">
        <f>VLOOKUP(A167,'Team Info'!E:L,8,FALSE)</f>
        <v>Jared Cronin</v>
      </c>
      <c r="D167" s="154" t="str">
        <f>VLOOKUP(A167,'Team Info'!E:M,9,FALSE)</f>
        <v>262-525-7499</v>
      </c>
      <c r="E167" s="154" t="str">
        <f>VLOOKUP(A167,'Team Info'!E:N,10,FALSE)</f>
        <v>jc_cronin@hotmail.com</v>
      </c>
      <c r="F167" s="180" t="str">
        <f>IF(WEEKDAY(H167)=7,"Sat",IF(WEEKDAY(H167)=6,"Fri",IF(WEEKDAY(H167)=5,"Thu",IF(WEEKDAY(H167)=4,"Wed",IF(WEEKDAY(H167)=3,"Tue",IF(WEEKDAY(H167)=2,"Mon",IF(WEEKDAY(H167)=1,"Sun")))))))</f>
        <v>Mon</v>
      </c>
      <c r="G167" s="180">
        <v>301</v>
      </c>
      <c r="H167" s="184">
        <f>VLOOKUP(G167,'Master FINAL 2024 8-19-24'!A:G,7,FALSE)</f>
        <v>45551</v>
      </c>
      <c r="I167" s="153" t="str">
        <f>IF(ISBLANK((VLOOKUP(G167,'Master FINAL 2024 8-19-24'!A:H,8,FALSE)))=TRUE,"",VLOOKUP(G167,'Master FINAL 2024 8-19-24'!A:H,8,FALSE))</f>
        <v>HT #6</v>
      </c>
      <c r="J167" s="183">
        <f>IF(ISBLANK((VLOOKUP(G167,'Master FINAL 2024 8-19-24'!A:I,9,FALSE)))=TRUE,"",VLOOKUP(G167,'Master FINAL 2024 8-19-24'!A:I,9,FALSE))</f>
        <v>0.73958333333333337</v>
      </c>
      <c r="K167" s="169" t="str">
        <f>VLOOKUP(G167,'Master FINAL 2024 8-19-24'!A:L,12,FALSE)</f>
        <v>U12 HT Hornets</v>
      </c>
      <c r="L167" s="177" t="s">
        <v>849</v>
      </c>
      <c r="M167" s="177" t="str">
        <f>VLOOKUP(G167,'Master FINAL 2024 8-19-24'!A:O,15,FALSE)</f>
        <v>U12 HT SC Hartford</v>
      </c>
      <c r="N167" s="154" t="str">
        <f>VLOOKUP(K167,'Team Info'!J:L,3,FALSE)</f>
        <v>Jared Cronin</v>
      </c>
      <c r="O167" s="154" t="str">
        <f>VLOOKUP(K167,'Team Info'!J:M,4,FALSE)</f>
        <v>262-525-7499</v>
      </c>
      <c r="P167" s="154" t="str">
        <f>VLOOKUP(K167,'Team Info'!J:N,5,FALSE)</f>
        <v>jc_cronin@hotmail.com</v>
      </c>
      <c r="Q167" s="188" t="str">
        <f>VLOOKUP(M167,'Team Info'!J:L,3,FALSE)</f>
        <v>Erik Reyes</v>
      </c>
      <c r="R167" s="188" t="str">
        <f>VLOOKUP(M167,'Team Info'!J:M,4,FALSE)</f>
        <v>262-623-8134</v>
      </c>
      <c r="S167" s="188" t="str">
        <f>VLOOKUP(M167,'Team Info'!J:N,5,FALSE)</f>
        <v>erey0212@gmail.com</v>
      </c>
      <c r="T167" t="str">
        <f>H167&amp;K167&amp;M167</f>
        <v>45551U12 HT HornetsU12 HT SC Hartford</v>
      </c>
    </row>
    <row r="168" spans="1:20" x14ac:dyDescent="0.3">
      <c r="A168" s="154" t="str">
        <f>A166</f>
        <v>HT1035</v>
      </c>
      <c r="B168" s="154" t="str">
        <f>VLOOKUP(A168,'Team Info'!E:J,6,FALSE)</f>
        <v>U12 HT Hornets</v>
      </c>
      <c r="C168" s="154" t="str">
        <f>VLOOKUP(A168,'Team Info'!E:L,8,FALSE)</f>
        <v>Jared Cronin</v>
      </c>
      <c r="D168" s="154" t="str">
        <f>VLOOKUP(A168,'Team Info'!E:M,9,FALSE)</f>
        <v>262-525-7499</v>
      </c>
      <c r="E168" s="154" t="str">
        <f>VLOOKUP(A168,'Team Info'!E:N,10,FALSE)</f>
        <v>jc_cronin@hotmail.com</v>
      </c>
      <c r="F168" s="180" t="str">
        <f t="shared" si="25"/>
        <v>Sat</v>
      </c>
      <c r="G168" s="180">
        <v>306</v>
      </c>
      <c r="H168" s="184">
        <f>VLOOKUP(G168,'Master FINAL 2024 8-19-24'!A:G,7,FALSE)</f>
        <v>45563</v>
      </c>
      <c r="I168" s="153" t="str">
        <f>IF(ISBLANK((VLOOKUP(G168,'Master FINAL 2024 8-19-24'!A:H,8,FALSE)))=TRUE,"",VLOOKUP(G168,'Master FINAL 2024 8-19-24'!A:H,8,FALSE))</f>
        <v>HT #6</v>
      </c>
      <c r="J168" s="183">
        <f>IF(ISBLANK((VLOOKUP(G168,'Master FINAL 2024 8-19-24'!A:I,9,FALSE)))=TRUE,"",VLOOKUP(G168,'Master FINAL 2024 8-19-24'!A:I,9,FALSE))</f>
        <v>0.5625</v>
      </c>
      <c r="K168" s="169" t="str">
        <f>VLOOKUP(G168,'Master FINAL 2024 8-19-24'!A:L,12,FALSE)</f>
        <v>U12 KW Stingrays</v>
      </c>
      <c r="L168" s="177" t="s">
        <v>849</v>
      </c>
      <c r="M168" s="177" t="str">
        <f>VLOOKUP(G168,'Master FINAL 2024 8-19-24'!A:O,15,FALSE)</f>
        <v>U12 HT Hornets</v>
      </c>
      <c r="N168" s="154" t="str">
        <f>VLOOKUP(K168,'Team Info'!J:L,3,FALSE)</f>
        <v>Sarah Vande Boom</v>
      </c>
      <c r="O168" s="154" t="str">
        <f>VLOOKUP(K168,'Team Info'!J:M,4,FALSE)</f>
        <v>262-305-3460</v>
      </c>
      <c r="P168" s="154" t="str">
        <f>VLOOKUP(K168,'Team Info'!J:N,5,FALSE)</f>
        <v>Saraholson85@gmail.com</v>
      </c>
      <c r="Q168" s="188" t="str">
        <f>VLOOKUP(M168,'Team Info'!J:L,3,FALSE)</f>
        <v>Jared Cronin</v>
      </c>
      <c r="R168" s="188" t="str">
        <f>VLOOKUP(M168,'Team Info'!J:M,4,FALSE)</f>
        <v>262-525-7499</v>
      </c>
      <c r="S168" s="188" t="str">
        <f>VLOOKUP(M168,'Team Info'!J:N,5,FALSE)</f>
        <v>jc_cronin@hotmail.com</v>
      </c>
      <c r="T168" t="str">
        <f t="shared" si="26"/>
        <v>45563U12 KW StingraysU12 HT Hornets</v>
      </c>
    </row>
    <row r="169" spans="1:20" x14ac:dyDescent="0.3">
      <c r="A169" s="154" t="str">
        <f t="shared" si="32"/>
        <v>HT1035</v>
      </c>
      <c r="B169" s="154" t="str">
        <f>VLOOKUP(A169,'Team Info'!E:J,6,FALSE)</f>
        <v>U12 HT Hornets</v>
      </c>
      <c r="C169" s="154" t="str">
        <f>VLOOKUP(A169,'Team Info'!E:L,8,FALSE)</f>
        <v>Jared Cronin</v>
      </c>
      <c r="D169" s="154" t="str">
        <f>VLOOKUP(A169,'Team Info'!E:M,9,FALSE)</f>
        <v>262-525-7499</v>
      </c>
      <c r="E169" s="154" t="str">
        <f>VLOOKUP(A169,'Team Info'!E:N,10,FALSE)</f>
        <v>jc_cronin@hotmail.com</v>
      </c>
      <c r="F169" s="180" t="str">
        <f t="shared" si="25"/>
        <v>Sat</v>
      </c>
      <c r="G169" s="180">
        <v>310</v>
      </c>
      <c r="H169" s="184">
        <f>VLOOKUP(G169,'Master FINAL 2024 8-19-24'!A:G,7,FALSE)</f>
        <v>45570</v>
      </c>
      <c r="I169" s="153" t="str">
        <f>IF(ISBLANK((VLOOKUP(G169,'Master FINAL 2024 8-19-24'!A:H,8,FALSE)))=TRUE,"",VLOOKUP(G169,'Master FINAL 2024 8-19-24'!A:H,8,FALSE))</f>
        <v>Hickory Lane #3</v>
      </c>
      <c r="J169" s="183">
        <f>IF(ISBLANK((VLOOKUP(G169,'Master FINAL 2024 8-19-24'!A:I,9,FALSE)))=TRUE,"",VLOOKUP(G169,'Master FINAL 2024 8-19-24'!A:I,9,FALSE))</f>
        <v>0.33333333333333331</v>
      </c>
      <c r="K169" s="169" t="str">
        <f>VLOOKUP(G169,'Master FINAL 2024 8-19-24'!A:L,12,FALSE)</f>
        <v>U12 HT Hornets</v>
      </c>
      <c r="L169" s="177" t="s">
        <v>849</v>
      </c>
      <c r="M169" s="177" t="str">
        <f>VLOOKUP(G169,'Master FINAL 2024 8-19-24'!A:O,15,FALSE)</f>
        <v>U12 JK Stars</v>
      </c>
      <c r="N169" s="154" t="str">
        <f>VLOOKUP(K169,'Team Info'!J:L,3,FALSE)</f>
        <v>Jared Cronin</v>
      </c>
      <c r="O169" s="154" t="str">
        <f>VLOOKUP(K169,'Team Info'!J:M,4,FALSE)</f>
        <v>262-525-7499</v>
      </c>
      <c r="P169" s="154" t="str">
        <f>VLOOKUP(K169,'Team Info'!J:N,5,FALSE)</f>
        <v>jc_cronin@hotmail.com</v>
      </c>
      <c r="Q169" s="188" t="str">
        <f>VLOOKUP(M169,'Team Info'!J:L,3,FALSE)</f>
        <v>Adam Kasinskas</v>
      </c>
      <c r="R169" s="188" t="str">
        <f>VLOOKUP(M169,'Team Info'!J:M,4,FALSE)</f>
        <v>262-424-5680</v>
      </c>
      <c r="S169" s="188" t="str">
        <f>VLOOKUP(M169,'Team Info'!J:N,5,FALSE)</f>
        <v>adam.kasinskas@gmail.com</v>
      </c>
      <c r="T169" t="str">
        <f t="shared" si="26"/>
        <v>45570U12 HT HornetsU12 JK Stars</v>
      </c>
    </row>
    <row r="170" spans="1:20" x14ac:dyDescent="0.3">
      <c r="A170" s="154" t="str">
        <f>A172</f>
        <v>HT1035</v>
      </c>
      <c r="B170" s="154" t="str">
        <f>VLOOKUP(A170,'Team Info'!E:J,6,FALSE)</f>
        <v>U12 HT Hornets</v>
      </c>
      <c r="C170" s="154" t="str">
        <f>VLOOKUP(A170,'Team Info'!E:L,8,FALSE)</f>
        <v>Jared Cronin</v>
      </c>
      <c r="D170" s="154" t="str">
        <f>VLOOKUP(A170,'Team Info'!E:M,9,FALSE)</f>
        <v>262-525-7499</v>
      </c>
      <c r="E170" s="154" t="str">
        <f>VLOOKUP(A170,'Team Info'!E:N,10,FALSE)</f>
        <v>jc_cronin@hotmail.com</v>
      </c>
      <c r="F170" s="180" t="str">
        <f>IF(WEEKDAY(H170)=7,"Sat",IF(WEEKDAY(H170)=6,"Fri",IF(WEEKDAY(H170)=5,"Thu",IF(WEEKDAY(H170)=4,"Wed",IF(WEEKDAY(H170)=3,"Tue",IF(WEEKDAY(H170)=2,"Mon",IF(WEEKDAY(H170)=1,"Sun")))))))</f>
        <v>Tue</v>
      </c>
      <c r="G170" s="180">
        <v>314</v>
      </c>
      <c r="H170" s="184">
        <f>VLOOKUP(G170,'Master FINAL 2024 8-19-24'!A:G,7,FALSE)</f>
        <v>45573</v>
      </c>
      <c r="I170" s="153" t="str">
        <f>IF(ISBLANK((VLOOKUP(G170,'Master FINAL 2024 8-19-24'!A:H,8,FALSE)))=TRUE,"",VLOOKUP(G170,'Master FINAL 2024 8-19-24'!A:H,8,FALSE))</f>
        <v>HT #7</v>
      </c>
      <c r="J170" s="183">
        <f>IF(ISBLANK((VLOOKUP(G170,'Master FINAL 2024 8-19-24'!A:I,9,FALSE)))=TRUE,"",VLOOKUP(G170,'Master FINAL 2024 8-19-24'!A:I,9,FALSE))</f>
        <v>0.73958333333333337</v>
      </c>
      <c r="K170" s="169" t="str">
        <f>VLOOKUP(G170,'Master FINAL 2024 8-19-24'!A:L,12,FALSE)</f>
        <v>U12 RF Red Foxes</v>
      </c>
      <c r="L170" s="177" t="s">
        <v>849</v>
      </c>
      <c r="M170" s="177" t="str">
        <f>VLOOKUP(G170,'Master FINAL 2024 8-19-24'!A:O,15,FALSE)</f>
        <v>U12 HT Hornets</v>
      </c>
      <c r="N170" s="154" t="str">
        <f>VLOOKUP(K170,'Team Info'!J:L,3,FALSE)</f>
        <v>Jamie Wolski</v>
      </c>
      <c r="O170" s="154" t="str">
        <f>VLOOKUP(K170,'Team Info'!J:M,4,FALSE)</f>
        <v>414-750-3710</v>
      </c>
      <c r="P170" s="154" t="str">
        <f>VLOOKUP(K170,'Team Info'!J:N,5,FALSE)</f>
        <v>jamie.wolski@yahoo.com</v>
      </c>
      <c r="Q170" s="188" t="str">
        <f>VLOOKUP(M170,'Team Info'!J:L,3,FALSE)</f>
        <v>Jared Cronin</v>
      </c>
      <c r="R170" s="188" t="str">
        <f>VLOOKUP(M170,'Team Info'!J:M,4,FALSE)</f>
        <v>262-525-7499</v>
      </c>
      <c r="S170" s="188" t="str">
        <f>VLOOKUP(M170,'Team Info'!J:N,5,FALSE)</f>
        <v>jc_cronin@hotmail.com</v>
      </c>
      <c r="T170" t="str">
        <f>H170&amp;K170&amp;M170</f>
        <v>45573U12 RF Red FoxesU12 HT Hornets</v>
      </c>
    </row>
    <row r="171" spans="1:20" x14ac:dyDescent="0.3">
      <c r="A171" s="154" t="str">
        <f>A169</f>
        <v>HT1035</v>
      </c>
      <c r="B171" s="154" t="str">
        <f>VLOOKUP(A171,'Team Info'!E:J,6,FALSE)</f>
        <v>U12 HT Hornets</v>
      </c>
      <c r="C171" s="154" t="str">
        <f>VLOOKUP(A171,'Team Info'!E:L,8,FALSE)</f>
        <v>Jared Cronin</v>
      </c>
      <c r="D171" s="154" t="str">
        <f>VLOOKUP(A171,'Team Info'!E:M,9,FALSE)</f>
        <v>262-525-7499</v>
      </c>
      <c r="E171" s="154" t="str">
        <f>VLOOKUP(A171,'Team Info'!E:N,10,FALSE)</f>
        <v>jc_cronin@hotmail.com</v>
      </c>
      <c r="F171" s="180" t="str">
        <f t="shared" si="25"/>
        <v>Sat</v>
      </c>
      <c r="G171" s="180">
        <v>318</v>
      </c>
      <c r="H171" s="184">
        <f>VLOOKUP(G171,'Master FINAL 2024 8-19-24'!A:G,7,FALSE)</f>
        <v>45584</v>
      </c>
      <c r="I171" s="153" t="str">
        <f>IF(ISBLANK((VLOOKUP(G171,'Master FINAL 2024 8-19-24'!A:H,8,FALSE)))=TRUE,"",VLOOKUP(G171,'Master FINAL 2024 8-19-24'!A:H,8,FALSE))</f>
        <v>HT #6</v>
      </c>
      <c r="J171" s="183">
        <f>IF(ISBLANK((VLOOKUP(G171,'Master FINAL 2024 8-19-24'!A:I,9,FALSE)))=TRUE,"",VLOOKUP(G171,'Master FINAL 2024 8-19-24'!A:I,9,FALSE))</f>
        <v>0.4375</v>
      </c>
      <c r="K171" s="169" t="str">
        <f>VLOOKUP(G171,'Master FINAL 2024 8-19-24'!A:L,12,FALSE)</f>
        <v>U12 RF Lightning</v>
      </c>
      <c r="L171" s="177" t="s">
        <v>849</v>
      </c>
      <c r="M171" s="177" t="str">
        <f>VLOOKUP(G171,'Master FINAL 2024 8-19-24'!A:O,15,FALSE)</f>
        <v>U12 HT Hornets</v>
      </c>
      <c r="N171" s="154" t="str">
        <f>VLOOKUP(K171,'Team Info'!J:L,3,FALSE)</f>
        <v>Andy Kryll</v>
      </c>
      <c r="O171" s="154" t="str">
        <f>VLOOKUP(K171,'Team Info'!J:M,4,FALSE)</f>
        <v>262-365-7292</v>
      </c>
      <c r="P171" s="154" t="str">
        <f>VLOOKUP(K171,'Team Info'!J:N,5,FALSE)</f>
        <v>akryll@kaarchitecturaldesign.com</v>
      </c>
      <c r="Q171" s="188" t="str">
        <f>VLOOKUP(M171,'Team Info'!J:L,3,FALSE)</f>
        <v>Jared Cronin</v>
      </c>
      <c r="R171" s="188" t="str">
        <f>VLOOKUP(M171,'Team Info'!J:M,4,FALSE)</f>
        <v>262-525-7499</v>
      </c>
      <c r="S171" s="188" t="str">
        <f>VLOOKUP(M171,'Team Info'!J:N,5,FALSE)</f>
        <v>jc_cronin@hotmail.com</v>
      </c>
      <c r="T171" t="str">
        <f t="shared" si="26"/>
        <v>45584U12 RF LightningU12 HT Hornets</v>
      </c>
    </row>
    <row r="172" spans="1:20" x14ac:dyDescent="0.3">
      <c r="A172" s="154" t="str">
        <f t="shared" si="32"/>
        <v>HT1035</v>
      </c>
      <c r="B172" s="154" t="str">
        <f>VLOOKUP(A172,'Team Info'!E:J,6,FALSE)</f>
        <v>U12 HT Hornets</v>
      </c>
      <c r="C172" s="154" t="str">
        <f>VLOOKUP(A172,'Team Info'!E:L,8,FALSE)</f>
        <v>Jared Cronin</v>
      </c>
      <c r="D172" s="154" t="str">
        <f>VLOOKUP(A172,'Team Info'!E:M,9,FALSE)</f>
        <v>262-525-7499</v>
      </c>
      <c r="E172" s="154" t="str">
        <f>VLOOKUP(A172,'Team Info'!E:N,10,FALSE)</f>
        <v>jc_cronin@hotmail.com</v>
      </c>
      <c r="F172" s="180" t="str">
        <f t="shared" si="25"/>
        <v>Sat</v>
      </c>
      <c r="G172" s="180">
        <v>322</v>
      </c>
      <c r="H172" s="184">
        <f>VLOOKUP(G172,'Master FINAL 2024 8-19-24'!A:G,7,FALSE)</f>
        <v>45591</v>
      </c>
      <c r="I172" s="153" t="str">
        <f>IF(ISBLANK((VLOOKUP(G172,'Master FINAL 2024 8-19-24'!A:H,8,FALSE)))=TRUE,"",VLOOKUP(G172,'Master FINAL 2024 8-19-24'!A:H,8,FALSE))</f>
        <v>KW 4</v>
      </c>
      <c r="J172" s="183">
        <f>IF(ISBLANK((VLOOKUP(G172,'Master FINAL 2024 8-19-24'!A:I,9,FALSE)))=TRUE,"",VLOOKUP(G172,'Master FINAL 2024 8-19-24'!A:I,9,FALSE))</f>
        <v>0.4375</v>
      </c>
      <c r="K172" s="169" t="str">
        <f>VLOOKUP(G172,'Master FINAL 2024 8-19-24'!A:L,12,FALSE)</f>
        <v>U12 HT Hornets</v>
      </c>
      <c r="L172" s="177" t="s">
        <v>849</v>
      </c>
      <c r="M172" s="177" t="str">
        <f>VLOOKUP(G172,'Master FINAL 2024 8-19-24'!A:O,15,FALSE)</f>
        <v>U12 KW Stingrays</v>
      </c>
      <c r="N172" s="154" t="str">
        <f>VLOOKUP(K172,'Team Info'!J:L,3,FALSE)</f>
        <v>Jared Cronin</v>
      </c>
      <c r="O172" s="154" t="str">
        <f>VLOOKUP(K172,'Team Info'!J:M,4,FALSE)</f>
        <v>262-525-7499</v>
      </c>
      <c r="P172" s="154" t="str">
        <f>VLOOKUP(K172,'Team Info'!J:N,5,FALSE)</f>
        <v>jc_cronin@hotmail.com</v>
      </c>
      <c r="Q172" s="188" t="str">
        <f>VLOOKUP(M172,'Team Info'!J:L,3,FALSE)</f>
        <v>Sarah Vande Boom</v>
      </c>
      <c r="R172" s="188" t="str">
        <f>VLOOKUP(M172,'Team Info'!J:M,4,FALSE)</f>
        <v>262-305-3460</v>
      </c>
      <c r="S172" s="188" t="str">
        <f>VLOOKUP(M172,'Team Info'!J:N,5,FALSE)</f>
        <v>Saraholson85@gmail.com</v>
      </c>
      <c r="T172" t="str">
        <f t="shared" si="26"/>
        <v>45591U12 HT HornetsU12 KW Stingrays</v>
      </c>
    </row>
    <row r="173" spans="1:20" x14ac:dyDescent="0.3">
      <c r="A173" s="154" t="s">
        <v>1679</v>
      </c>
      <c r="B173" s="154" t="str">
        <f>VLOOKUP(A173,'Team Info'!E:J,6,FALSE)</f>
        <v>U12G HT Pumas</v>
      </c>
      <c r="C173" s="154" t="str">
        <f>VLOOKUP(A173,'Team Info'!E:L,8,FALSE)</f>
        <v>Josh Crook</v>
      </c>
      <c r="D173" s="154" t="str">
        <f>VLOOKUP(A173,'Team Info'!E:M,9,FALSE)</f>
        <v>262-353-6822</v>
      </c>
      <c r="E173" s="154" t="str">
        <f>VLOOKUP(A173,'Team Info'!E:N,10,FALSE)</f>
        <v xml:space="preserve">joshcrook66@gmail.com
</v>
      </c>
      <c r="F173" s="180" t="str">
        <f t="shared" si="25"/>
        <v>Sat</v>
      </c>
      <c r="G173" s="180">
        <v>66</v>
      </c>
      <c r="H173" s="184">
        <f>VLOOKUP(G173,'Master FINAL 2024 8-19-24'!A:G,7,FALSE)</f>
        <v>45542</v>
      </c>
      <c r="I173" s="153">
        <f>IF(ISBLANK((VLOOKUP(G173,'Master FINAL 2024 8-19-24'!A:H,8,FALSE)))=TRUE,"",VLOOKUP(G173,'Master FINAL 2024 8-19-24'!A:H,8,FALSE))</f>
        <v>5</v>
      </c>
      <c r="J173" s="183">
        <f>IF(ISBLANK((VLOOKUP(G173,'Master FINAL 2024 8-19-24'!A:I,9,FALSE)))=TRUE,"",VLOOKUP(G173,'Master FINAL 2024 8-19-24'!A:I,9,FALSE))</f>
        <v>0.375</v>
      </c>
      <c r="K173" s="169" t="str">
        <f>VLOOKUP(G173,'Master FINAL 2024 8-19-24'!A:L,12,FALSE)</f>
        <v>U12G HT Pumas</v>
      </c>
      <c r="L173" s="177" t="s">
        <v>849</v>
      </c>
      <c r="M173" s="177" t="str">
        <f>VLOOKUP(G173,'Master FINAL 2024 8-19-24'!A:O,15,FALSE)</f>
        <v>U12G SL Crush</v>
      </c>
      <c r="N173" s="154" t="str">
        <f>VLOOKUP(K173,'Team Info'!J:L,3,FALSE)</f>
        <v>Josh Crook</v>
      </c>
      <c r="O173" s="154" t="str">
        <f>VLOOKUP(K173,'Team Info'!J:M,4,FALSE)</f>
        <v>262-353-6822</v>
      </c>
      <c r="P173" s="154" t="str">
        <f>VLOOKUP(K173,'Team Info'!J:N,5,FALSE)</f>
        <v xml:space="preserve">joshcrook66@gmail.com
</v>
      </c>
      <c r="Q173" s="188" t="str">
        <f>VLOOKUP(M173,'Team Info'!J:L,3,FALSE)</f>
        <v>Rob Scarseth</v>
      </c>
      <c r="R173" s="188" t="str">
        <f>VLOOKUP(M173,'Team Info'!J:M,4,FALSE)</f>
        <v>262-685-7689</v>
      </c>
      <c r="S173" s="188" t="str">
        <f>VLOOKUP(M173,'Team Info'!J:N,5,FALSE)</f>
        <v>rscars@sbcglobal.net</v>
      </c>
      <c r="T173" t="str">
        <f t="shared" si="26"/>
        <v>45542U12G HT PumasU12G SL Crush</v>
      </c>
    </row>
    <row r="174" spans="1:20" x14ac:dyDescent="0.3">
      <c r="A174" s="154" t="str">
        <f t="shared" ref="A174:A180" si="33">A173</f>
        <v>HT1036</v>
      </c>
      <c r="B174" s="154" t="str">
        <f>VLOOKUP(A174,'Team Info'!E:J,6,FALSE)</f>
        <v>U12G HT Pumas</v>
      </c>
      <c r="C174" s="154" t="str">
        <f>VLOOKUP(A174,'Team Info'!E:L,8,FALSE)</f>
        <v>Josh Crook</v>
      </c>
      <c r="D174" s="154" t="str">
        <f>VLOOKUP(A174,'Team Info'!E:M,9,FALSE)</f>
        <v>262-353-6822</v>
      </c>
      <c r="E174" s="154" t="str">
        <f>VLOOKUP(A174,'Team Info'!E:N,10,FALSE)</f>
        <v xml:space="preserve">joshcrook66@gmail.com
</v>
      </c>
      <c r="F174" s="180" t="str">
        <f t="shared" ref="F174:F212" si="34">IF(WEEKDAY(H174)=7,"Sat",IF(WEEKDAY(H174)=6,"Fri",IF(WEEKDAY(H174)=5,"Thu",IF(WEEKDAY(H174)=4,"Wed",IF(WEEKDAY(H174)=3,"Tue",IF(WEEKDAY(H174)=2,"Mon",IF(WEEKDAY(H174)=1,"Sun")))))))</f>
        <v>Sat</v>
      </c>
      <c r="G174" s="180">
        <v>71</v>
      </c>
      <c r="H174" s="184">
        <f>VLOOKUP(G174,'Master FINAL 2024 8-19-24'!A:G,7,FALSE)</f>
        <v>45549</v>
      </c>
      <c r="I174" s="153" t="str">
        <f>IF(ISBLANK((VLOOKUP(G174,'Master FINAL 2024 8-19-24'!A:H,8,FALSE)))=TRUE,"",VLOOKUP(G174,'Master FINAL 2024 8-19-24'!A:H,8,FALSE))</f>
        <v>Hickory Lane #3</v>
      </c>
      <c r="J174" s="183">
        <f>IF(ISBLANK((VLOOKUP(G174,'Master FINAL 2024 8-19-24'!A:I,9,FALSE)))=TRUE,"",VLOOKUP(G174,'Master FINAL 2024 8-19-24'!A:I,9,FALSE))</f>
        <v>0.375</v>
      </c>
      <c r="K174" s="169" t="str">
        <f>VLOOKUP(G174,'Master FINAL 2024 8-19-24'!A:L,12,FALSE)</f>
        <v>U12G HT Pumas</v>
      </c>
      <c r="L174" s="177" t="s">
        <v>849</v>
      </c>
      <c r="M174" s="177" t="str">
        <f>VLOOKUP(G174,'Master FINAL 2024 8-19-24'!A:O,15,FALSE)</f>
        <v>U12G JK Majestics</v>
      </c>
      <c r="N174" s="154" t="str">
        <f>VLOOKUP(K174,'Team Info'!J:L,3,FALSE)</f>
        <v>Josh Crook</v>
      </c>
      <c r="O174" s="154" t="str">
        <f>VLOOKUP(K174,'Team Info'!J:M,4,FALSE)</f>
        <v>262-353-6822</v>
      </c>
      <c r="P174" s="154" t="str">
        <f>VLOOKUP(K174,'Team Info'!J:N,5,FALSE)</f>
        <v xml:space="preserve">joshcrook66@gmail.com
</v>
      </c>
      <c r="Q174" s="188" t="str">
        <f>VLOOKUP(M174,'Team Info'!J:L,3,FALSE)</f>
        <v>Bradley Jacobi</v>
      </c>
      <c r="R174" s="188" t="str">
        <f>VLOOKUP(M174,'Team Info'!J:M,4,FALSE)</f>
        <v>414-573-5002</v>
      </c>
      <c r="S174" s="188" t="str">
        <f>VLOOKUP(M174,'Team Info'!J:N,5,FALSE)</f>
        <v>bjjacobi1983@yahoo.com</v>
      </c>
      <c r="T174" t="str">
        <f t="shared" ref="T174:T212" si="35">H174&amp;K174&amp;M174</f>
        <v>45549U12G HT PumasU12G JK Majestics</v>
      </c>
    </row>
    <row r="175" spans="1:20" x14ac:dyDescent="0.3">
      <c r="A175" s="154" t="str">
        <f>A180</f>
        <v>HT1036</v>
      </c>
      <c r="B175" s="154" t="str">
        <f>VLOOKUP(A175,'Team Info'!E:J,6,FALSE)</f>
        <v>U12G HT Pumas</v>
      </c>
      <c r="C175" s="154" t="str">
        <f>VLOOKUP(A175,'Team Info'!E:L,8,FALSE)</f>
        <v>Josh Crook</v>
      </c>
      <c r="D175" s="154" t="str">
        <f>VLOOKUP(A175,'Team Info'!E:M,9,FALSE)</f>
        <v>262-353-6822</v>
      </c>
      <c r="E175" s="154" t="str">
        <f>VLOOKUP(A175,'Team Info'!E:N,10,FALSE)</f>
        <v xml:space="preserve">joshcrook66@gmail.com
</v>
      </c>
      <c r="F175" s="180" t="str">
        <f>IF(WEEKDAY(H175)=7,"Sat",IF(WEEKDAY(H175)=6,"Fri",IF(WEEKDAY(H175)=5,"Thu",IF(WEEKDAY(H175)=4,"Wed",IF(WEEKDAY(H175)=3,"Tue",IF(WEEKDAY(H175)=2,"Mon",IF(WEEKDAY(H175)=1,"Sun")))))))</f>
        <v>Wed</v>
      </c>
      <c r="G175" s="180">
        <v>99</v>
      </c>
      <c r="H175" s="184">
        <f>VLOOKUP(G175,'Master FINAL 2024 8-19-24'!A:G,7,FALSE)</f>
        <v>45553</v>
      </c>
      <c r="I175" s="153" t="str">
        <f>IF(ISBLANK((VLOOKUP(G175,'Master FINAL 2024 8-19-24'!A:H,8,FALSE)))=TRUE,"",VLOOKUP(G175,'Master FINAL 2024 8-19-24'!A:H,8,FALSE))</f>
        <v>KW 4</v>
      </c>
      <c r="J175" s="183">
        <f>IF(ISBLANK((VLOOKUP(G175,'Master FINAL 2024 8-19-24'!A:I,9,FALSE)))=TRUE,"",VLOOKUP(G175,'Master FINAL 2024 8-19-24'!A:I,9,FALSE))</f>
        <v>0.72916666666666663</v>
      </c>
      <c r="K175" s="169" t="str">
        <f>VLOOKUP(G175,'Master FINAL 2024 8-19-24'!A:L,12,FALSE)</f>
        <v>U12G HT Pumas</v>
      </c>
      <c r="L175" s="177" t="s">
        <v>849</v>
      </c>
      <c r="M175" s="177" t="str">
        <f>VLOOKUP(G175,'Master FINAL 2024 8-19-24'!A:O,15,FALSE)</f>
        <v>U12G KW Fury</v>
      </c>
      <c r="N175" s="154" t="str">
        <f>VLOOKUP(K175,'Team Info'!J:L,3,FALSE)</f>
        <v>Josh Crook</v>
      </c>
      <c r="O175" s="154" t="str">
        <f>VLOOKUP(K175,'Team Info'!J:M,4,FALSE)</f>
        <v>262-353-6822</v>
      </c>
      <c r="P175" s="154" t="str">
        <f>VLOOKUP(K175,'Team Info'!J:N,5,FALSE)</f>
        <v xml:space="preserve">joshcrook66@gmail.com
</v>
      </c>
      <c r="Q175" s="188" t="str">
        <f>VLOOKUP(M175,'Team Info'!J:L,3,FALSE)</f>
        <v>Tim Schneider</v>
      </c>
      <c r="R175" s="188" t="str">
        <f>VLOOKUP(M175,'Team Info'!J:M,4,FALSE)</f>
        <v>920-918-2754</v>
      </c>
      <c r="S175" s="188" t="str">
        <f>VLOOKUP(M175,'Team Info'!J:N,5,FALSE)</f>
        <v>timschneider22@yahoo.com</v>
      </c>
      <c r="T175" t="str">
        <f>H175&amp;K175&amp;M175</f>
        <v>45553U12G HT PumasU12G KW Fury</v>
      </c>
    </row>
    <row r="176" spans="1:20" x14ac:dyDescent="0.3">
      <c r="A176" s="154" t="str">
        <f>A178</f>
        <v>HT1036</v>
      </c>
      <c r="B176" s="154" t="str">
        <f>VLOOKUP(A176,'Team Info'!E:J,6,FALSE)</f>
        <v>U12G HT Pumas</v>
      </c>
      <c r="C176" s="154" t="str">
        <f>VLOOKUP(A176,'Team Info'!E:L,8,FALSE)</f>
        <v>Josh Crook</v>
      </c>
      <c r="D176" s="154" t="str">
        <f>VLOOKUP(A176,'Team Info'!E:M,9,FALSE)</f>
        <v>262-353-6822</v>
      </c>
      <c r="E176" s="154" t="str">
        <f>VLOOKUP(A176,'Team Info'!E:N,10,FALSE)</f>
        <v xml:space="preserve">joshcrook66@gmail.com
</v>
      </c>
      <c r="F176" s="180" t="str">
        <f>IF(WEEKDAY(H176)=7,"Sat",IF(WEEKDAY(H176)=6,"Fri",IF(WEEKDAY(H176)=5,"Thu",IF(WEEKDAY(H176)=4,"Wed",IF(WEEKDAY(H176)=3,"Tue",IF(WEEKDAY(H176)=2,"Mon",IF(WEEKDAY(H176)=1,"Sun")))))))</f>
        <v>Tue</v>
      </c>
      <c r="G176" s="180">
        <v>80</v>
      </c>
      <c r="H176" s="184">
        <f>VLOOKUP(G176,'Master FINAL 2024 8-19-24'!A:G,7,FALSE)</f>
        <v>45559</v>
      </c>
      <c r="I176" s="153" t="str">
        <f>IF(ISBLANK((VLOOKUP(G176,'Master FINAL 2024 8-19-24'!A:H,8,FALSE)))=TRUE,"",VLOOKUP(G176,'Master FINAL 2024 8-19-24'!A:H,8,FALSE))</f>
        <v>HT #6</v>
      </c>
      <c r="J176" s="183">
        <f>IF(ISBLANK((VLOOKUP(G176,'Master FINAL 2024 8-19-24'!A:I,9,FALSE)))=TRUE,"",VLOOKUP(G176,'Master FINAL 2024 8-19-24'!A:I,9,FALSE))</f>
        <v>0.73958333333333337</v>
      </c>
      <c r="K176" s="169" t="str">
        <f>VLOOKUP(G176,'Master FINAL 2024 8-19-24'!A:L,12,FALSE)</f>
        <v>U12G HU Avengers</v>
      </c>
      <c r="L176" s="177" t="s">
        <v>849</v>
      </c>
      <c r="M176" s="177" t="str">
        <f>VLOOKUP(G176,'Master FINAL 2024 8-19-24'!A:O,15,FALSE)</f>
        <v>U12G HT Pumas</v>
      </c>
      <c r="N176" s="154" t="str">
        <f>VLOOKUP(K176,'Team Info'!J:L,3,FALSE)</f>
        <v>Roxanne Leitzke</v>
      </c>
      <c r="O176" s="154" t="str">
        <f>VLOOKUP(K176,'Team Info'!J:M,4,FALSE)</f>
        <v>920-988-8863</v>
      </c>
      <c r="P176" s="154" t="str">
        <f>VLOOKUP(K176,'Team Info'!J:N,5,FALSE)</f>
        <v>lytski@live.com</v>
      </c>
      <c r="Q176" s="188" t="str">
        <f>VLOOKUP(M176,'Team Info'!J:L,3,FALSE)</f>
        <v>Josh Crook</v>
      </c>
      <c r="R176" s="188" t="str">
        <f>VLOOKUP(M176,'Team Info'!J:M,4,FALSE)</f>
        <v>262-353-6822</v>
      </c>
      <c r="S176" s="188" t="str">
        <f>VLOOKUP(M176,'Team Info'!J:N,5,FALSE)</f>
        <v xml:space="preserve">joshcrook66@gmail.com
</v>
      </c>
      <c r="T176" t="str">
        <f>H176&amp;K176&amp;M176</f>
        <v>45559U12G HU AvengersU12G HT Pumas</v>
      </c>
    </row>
    <row r="177" spans="1:20" x14ac:dyDescent="0.3">
      <c r="A177" s="154" t="str">
        <f>A174</f>
        <v>HT1036</v>
      </c>
      <c r="B177" s="154" t="str">
        <f>VLOOKUP(A177,'Team Info'!E:J,6,FALSE)</f>
        <v>U12G HT Pumas</v>
      </c>
      <c r="C177" s="154" t="str">
        <f>VLOOKUP(A177,'Team Info'!E:L,8,FALSE)</f>
        <v>Josh Crook</v>
      </c>
      <c r="D177" s="154" t="str">
        <f>VLOOKUP(A177,'Team Info'!E:M,9,FALSE)</f>
        <v>262-353-6822</v>
      </c>
      <c r="E177" s="154" t="str">
        <f>VLOOKUP(A177,'Team Info'!E:N,10,FALSE)</f>
        <v xml:space="preserve">joshcrook66@gmail.com
</v>
      </c>
      <c r="F177" s="180" t="str">
        <f t="shared" si="34"/>
        <v>Sat</v>
      </c>
      <c r="G177" s="180">
        <v>83</v>
      </c>
      <c r="H177" s="184">
        <f>VLOOKUP(G177,'Master FINAL 2024 8-19-24'!A:G,7,FALSE)</f>
        <v>45563</v>
      </c>
      <c r="I177" s="153" t="str">
        <f>IF(ISBLANK((VLOOKUP(G177,'Master FINAL 2024 8-19-24'!A:H,8,FALSE)))=TRUE,"",VLOOKUP(G177,'Master FINAL 2024 8-19-24'!A:H,8,FALSE))</f>
        <v>HT #6</v>
      </c>
      <c r="J177" s="183">
        <f>IF(ISBLANK((VLOOKUP(G177,'Master FINAL 2024 8-19-24'!A:I,9,FALSE)))=TRUE,"",VLOOKUP(G177,'Master FINAL 2024 8-19-24'!A:I,9,FALSE))</f>
        <v>0.4375</v>
      </c>
      <c r="K177" s="169" t="str">
        <f>VLOOKUP(G177,'Master FINAL 2024 8-19-24'!A:L,12,FALSE)</f>
        <v>U12G SL Red Stars (Royals)</v>
      </c>
      <c r="L177" s="177" t="s">
        <v>849</v>
      </c>
      <c r="M177" s="177" t="str">
        <f>VLOOKUP(G177,'Master FINAL 2024 8-19-24'!A:O,15,FALSE)</f>
        <v>U12G HT Pumas</v>
      </c>
      <c r="N177" s="154" t="str">
        <f>VLOOKUP(K177,'Team Info'!J:L,3,FALSE)</f>
        <v>Gabe Kempf</v>
      </c>
      <c r="O177" s="154" t="str">
        <f>VLOOKUP(K177,'Team Info'!J:M,4,FALSE)</f>
        <v>262-339-0252</v>
      </c>
      <c r="P177" s="154" t="str">
        <f>VLOOKUP(K177,'Team Info'!J:N,5,FALSE)</f>
        <v>gabekempfwi@gmail.com</v>
      </c>
      <c r="Q177" s="188" t="str">
        <f>VLOOKUP(M177,'Team Info'!J:L,3,FALSE)</f>
        <v>Josh Crook</v>
      </c>
      <c r="R177" s="188" t="str">
        <f>VLOOKUP(M177,'Team Info'!J:M,4,FALSE)</f>
        <v>262-353-6822</v>
      </c>
      <c r="S177" s="188" t="str">
        <f>VLOOKUP(M177,'Team Info'!J:N,5,FALSE)</f>
        <v xml:space="preserve">joshcrook66@gmail.com
</v>
      </c>
      <c r="T177" t="str">
        <f t="shared" si="35"/>
        <v>45563U12G SL Red Stars (Royals)U12G HT Pumas</v>
      </c>
    </row>
    <row r="178" spans="1:20" x14ac:dyDescent="0.3">
      <c r="A178" s="154" t="str">
        <f>A175</f>
        <v>HT1036</v>
      </c>
      <c r="B178" s="154" t="str">
        <f>VLOOKUP(A178,'Team Info'!E:J,6,FALSE)</f>
        <v>U12G HT Pumas</v>
      </c>
      <c r="C178" s="154" t="str">
        <f>VLOOKUP(A178,'Team Info'!E:L,8,FALSE)</f>
        <v>Josh Crook</v>
      </c>
      <c r="D178" s="154" t="str">
        <f>VLOOKUP(A178,'Team Info'!E:M,9,FALSE)</f>
        <v>262-353-6822</v>
      </c>
      <c r="E178" s="154" t="str">
        <f>VLOOKUP(A178,'Team Info'!E:N,10,FALSE)</f>
        <v xml:space="preserve">joshcrook66@gmail.com
</v>
      </c>
      <c r="F178" s="180" t="str">
        <f>IF(WEEKDAY(H178)=7,"Sat",IF(WEEKDAY(H178)=6,"Fri",IF(WEEKDAY(H178)=5,"Thu",IF(WEEKDAY(H178)=4,"Wed",IF(WEEKDAY(H178)=3,"Tue",IF(WEEKDAY(H178)=2,"Mon",IF(WEEKDAY(H178)=1,"Sun")))))))</f>
        <v>Tue</v>
      </c>
      <c r="G178" s="180">
        <v>116</v>
      </c>
      <c r="H178" s="184">
        <f>VLOOKUP(G178,'Master FINAL 2024 8-19-24'!A:G,7,FALSE)</f>
        <v>45566</v>
      </c>
      <c r="I178" s="153" t="str">
        <f>IF(ISBLANK((VLOOKUP(G178,'Master FINAL 2024 8-19-24'!A:H,8,FALSE)))=TRUE,"",VLOOKUP(G178,'Master FINAL 2024 8-19-24'!A:H,8,FALSE))</f>
        <v>HT #7</v>
      </c>
      <c r="J178" s="183">
        <f>IF(ISBLANK((VLOOKUP(G178,'Master FINAL 2024 8-19-24'!A:I,9,FALSE)))=TRUE,"",VLOOKUP(G178,'Master FINAL 2024 8-19-24'!A:I,9,FALSE))</f>
        <v>0.73958333333333337</v>
      </c>
      <c r="K178" s="169" t="str">
        <f>VLOOKUP(G178,'Master FINAL 2024 8-19-24'!A:L,12,FALSE)</f>
        <v>U12G BR Blue Heron Blue</v>
      </c>
      <c r="L178" s="177" t="s">
        <v>849</v>
      </c>
      <c r="M178" s="177" t="str">
        <f>VLOOKUP(G178,'Master FINAL 2024 8-19-24'!A:O,15,FALSE)</f>
        <v>U12G HT Pumas</v>
      </c>
      <c r="N178" s="154" t="str">
        <f>VLOOKUP(K178,'Team Info'!J:L,3,FALSE)</f>
        <v>Josh Herring</v>
      </c>
      <c r="O178" s="154" t="str">
        <f>VLOOKUP(K178,'Team Info'!J:M,4,FALSE)</f>
        <v>920-263-0000</v>
      </c>
      <c r="P178" s="154" t="str">
        <f>VLOOKUP(K178,'Team Info'!J:N,5,FALSE)</f>
        <v>ndfsa9@gmail.com</v>
      </c>
      <c r="Q178" s="188" t="str">
        <f>VLOOKUP(M178,'Team Info'!J:L,3,FALSE)</f>
        <v>Josh Crook</v>
      </c>
      <c r="R178" s="188" t="str">
        <f>VLOOKUP(M178,'Team Info'!J:M,4,FALSE)</f>
        <v>262-353-6822</v>
      </c>
      <c r="S178" s="188" t="str">
        <f>VLOOKUP(M178,'Team Info'!J:N,5,FALSE)</f>
        <v xml:space="preserve">joshcrook66@gmail.com
</v>
      </c>
      <c r="T178" t="str">
        <f>H178&amp;K178&amp;M178</f>
        <v>45566U12G BR Blue Heron BlueU12G HT Pumas</v>
      </c>
    </row>
    <row r="179" spans="1:20" x14ac:dyDescent="0.3">
      <c r="A179" s="154" t="str">
        <f>A177</f>
        <v>HT1036</v>
      </c>
      <c r="B179" s="154" t="str">
        <f>VLOOKUP(A179,'Team Info'!E:J,6,FALSE)</f>
        <v>U12G HT Pumas</v>
      </c>
      <c r="C179" s="154" t="str">
        <f>VLOOKUP(A179,'Team Info'!E:L,8,FALSE)</f>
        <v>Josh Crook</v>
      </c>
      <c r="D179" s="154" t="str">
        <f>VLOOKUP(A179,'Team Info'!E:M,9,FALSE)</f>
        <v>262-353-6822</v>
      </c>
      <c r="E179" s="154" t="str">
        <f>VLOOKUP(A179,'Team Info'!E:N,10,FALSE)</f>
        <v xml:space="preserve">joshcrook66@gmail.com
</v>
      </c>
      <c r="F179" s="180" t="str">
        <f t="shared" si="34"/>
        <v>Sat</v>
      </c>
      <c r="G179" s="180">
        <v>91</v>
      </c>
      <c r="H179" s="184">
        <f>VLOOKUP(G179,'Master FINAL 2024 8-19-24'!A:G,7,FALSE)</f>
        <v>45570</v>
      </c>
      <c r="I179" s="153" t="str">
        <f>IF(ISBLANK((VLOOKUP(G179,'Master FINAL 2024 8-19-24'!A:H,8,FALSE)))=TRUE,"",VLOOKUP(G179,'Master FINAL 2024 8-19-24'!A:H,8,FALSE))</f>
        <v>KW 4</v>
      </c>
      <c r="J179" s="183">
        <f>IF(ISBLANK((VLOOKUP(G179,'Master FINAL 2024 8-19-24'!A:I,9,FALSE)))=TRUE,"",VLOOKUP(G179,'Master FINAL 2024 8-19-24'!A:I,9,FALSE))</f>
        <v>0.375</v>
      </c>
      <c r="K179" s="169" t="str">
        <f>VLOOKUP(G179,'Master FINAL 2024 8-19-24'!A:L,12,FALSE)</f>
        <v>U12G HT Pumas</v>
      </c>
      <c r="L179" s="177" t="s">
        <v>849</v>
      </c>
      <c r="M179" s="177" t="str">
        <f>VLOOKUP(G179,'Master FINAL 2024 8-19-24'!A:O,15,FALSE)</f>
        <v>U12G KW Phoenix</v>
      </c>
      <c r="N179" s="154" t="str">
        <f>VLOOKUP(K179,'Team Info'!J:L,3,FALSE)</f>
        <v>Josh Crook</v>
      </c>
      <c r="O179" s="154" t="str">
        <f>VLOOKUP(K179,'Team Info'!J:M,4,FALSE)</f>
        <v>262-353-6822</v>
      </c>
      <c r="P179" s="154" t="str">
        <f>VLOOKUP(K179,'Team Info'!J:N,5,FALSE)</f>
        <v xml:space="preserve">joshcrook66@gmail.com
</v>
      </c>
      <c r="Q179" s="188" t="str">
        <f>VLOOKUP(M179,'Team Info'!J:L,3,FALSE)</f>
        <v>Andrea Flood</v>
      </c>
      <c r="R179" s="188" t="str">
        <f>VLOOKUP(M179,'Team Info'!J:M,4,FALSE)</f>
        <v>262-483-1142</v>
      </c>
      <c r="S179" s="188" t="str">
        <f>VLOOKUP(M179,'Team Info'!J:N,5,FALSE)</f>
        <v>annflood2008@yahoo.com</v>
      </c>
      <c r="T179" t="str">
        <f t="shared" si="35"/>
        <v>45570U12G HT PumasU12G KW Phoenix</v>
      </c>
    </row>
    <row r="180" spans="1:20" x14ac:dyDescent="0.3">
      <c r="A180" s="154" t="str">
        <f t="shared" si="33"/>
        <v>HT1036</v>
      </c>
      <c r="B180" s="154" t="str">
        <f>VLOOKUP(A180,'Team Info'!E:J,6,FALSE)</f>
        <v>U12G HT Pumas</v>
      </c>
      <c r="C180" s="154" t="str">
        <f>VLOOKUP(A180,'Team Info'!E:L,8,FALSE)</f>
        <v>Josh Crook</v>
      </c>
      <c r="D180" s="154" t="str">
        <f>VLOOKUP(A180,'Team Info'!E:M,9,FALSE)</f>
        <v>262-353-6822</v>
      </c>
      <c r="E180" s="154" t="str">
        <f>VLOOKUP(A180,'Team Info'!E:N,10,FALSE)</f>
        <v xml:space="preserve">joshcrook66@gmail.com
</v>
      </c>
      <c r="F180" s="180" t="str">
        <f t="shared" si="34"/>
        <v>Sat</v>
      </c>
      <c r="G180" s="180">
        <v>108</v>
      </c>
      <c r="H180" s="184">
        <f>VLOOKUP(G180,'Master FINAL 2024 8-19-24'!A:G,7,FALSE)</f>
        <v>45584</v>
      </c>
      <c r="I180" s="153" t="str">
        <f>IF(ISBLANK((VLOOKUP(G180,'Master FINAL 2024 8-19-24'!A:H,8,FALSE)))=TRUE,"",VLOOKUP(G180,'Master FINAL 2024 8-19-24'!A:H,8,FALSE))</f>
        <v>HT #6</v>
      </c>
      <c r="J180" s="183">
        <f>IF(ISBLANK((VLOOKUP(G180,'Master FINAL 2024 8-19-24'!A:I,9,FALSE)))=TRUE,"",VLOOKUP(G180,'Master FINAL 2024 8-19-24'!A:I,9,FALSE))</f>
        <v>0.5</v>
      </c>
      <c r="K180" s="169" t="str">
        <f>VLOOKUP(G180,'Master FINAL 2024 8-19-24'!A:L,12,FALSE)</f>
        <v>U12G BR Blue Heron Yellow</v>
      </c>
      <c r="L180" s="177" t="s">
        <v>849</v>
      </c>
      <c r="M180" s="177" t="str">
        <f>VLOOKUP(G180,'Master FINAL 2024 8-19-24'!A:O,15,FALSE)</f>
        <v>U12G HT Pumas</v>
      </c>
      <c r="N180" s="154" t="str">
        <f>VLOOKUP(K180,'Team Info'!J:L,3,FALSE)</f>
        <v>Josh Herring</v>
      </c>
      <c r="O180" s="154" t="str">
        <f>VLOOKUP(K180,'Team Info'!J:M,4,FALSE)</f>
        <v>920-263-0000</v>
      </c>
      <c r="P180" s="154" t="str">
        <f>VLOOKUP(K180,'Team Info'!J:N,5,FALSE)</f>
        <v>ndfsa9@gmail.com</v>
      </c>
      <c r="Q180" s="188" t="str">
        <f>VLOOKUP(M180,'Team Info'!J:L,3,FALSE)</f>
        <v>Josh Crook</v>
      </c>
      <c r="R180" s="188" t="str">
        <f>VLOOKUP(M180,'Team Info'!J:M,4,FALSE)</f>
        <v>262-353-6822</v>
      </c>
      <c r="S180" s="188" t="str">
        <f>VLOOKUP(M180,'Team Info'!J:N,5,FALSE)</f>
        <v xml:space="preserve">joshcrook66@gmail.com
</v>
      </c>
      <c r="T180" t="str">
        <f t="shared" si="35"/>
        <v>45584U12G BR Blue Heron YellowU12G HT Pumas</v>
      </c>
    </row>
    <row r="181" spans="1:20" x14ac:dyDescent="0.3">
      <c r="A181" s="154" t="s">
        <v>1676</v>
      </c>
      <c r="B181" s="154" t="str">
        <f>VLOOKUP(A181,'Team Info'!E:J,6,FALSE)</f>
        <v>U12G HT Crazy Lady Lightning Leopards</v>
      </c>
      <c r="C181" s="154" t="str">
        <f>VLOOKUP(A181,'Team Info'!E:L,8,FALSE)</f>
        <v>Rachael Kaul</v>
      </c>
      <c r="D181" s="154" t="str">
        <f>VLOOKUP(A181,'Team Info'!E:M,9,FALSE)</f>
        <v xml:space="preserve">920-246-9829
</v>
      </c>
      <c r="E181" s="154" t="str">
        <f>VLOOKUP(A181,'Team Info'!E:N,10,FALSE)</f>
        <v>kaulrv12@yahoo.com</v>
      </c>
      <c r="F181" s="180" t="str">
        <f t="shared" si="34"/>
        <v>Sat</v>
      </c>
      <c r="G181" s="180">
        <v>63</v>
      </c>
      <c r="H181" s="184">
        <f>VLOOKUP(G181,'Master FINAL 2024 8-19-24'!A:G,7,FALSE)</f>
        <v>45542</v>
      </c>
      <c r="I181" s="153" t="str">
        <f>IF(ISBLANK((VLOOKUP(G181,'Master FINAL 2024 8-19-24'!A:H,8,FALSE)))=TRUE,"",VLOOKUP(G181,'Master FINAL 2024 8-19-24'!A:H,8,FALSE))</f>
        <v>HT #7</v>
      </c>
      <c r="J181" s="183">
        <f>IF(ISBLANK((VLOOKUP(G181,'Master FINAL 2024 8-19-24'!A:I,9,FALSE)))=TRUE,"",VLOOKUP(G181,'Master FINAL 2024 8-19-24'!A:I,9,FALSE))</f>
        <v>0.375</v>
      </c>
      <c r="K181" s="169" t="str">
        <f>VLOOKUP(G181,'Master FINAL 2024 8-19-24'!A:L,12,FALSE)</f>
        <v>U12G KW Phoenix</v>
      </c>
      <c r="L181" s="177" t="s">
        <v>849</v>
      </c>
      <c r="M181" s="177" t="str">
        <f>VLOOKUP(G181,'Master FINAL 2024 8-19-24'!A:O,15,FALSE)</f>
        <v>U12G HT Crazy Lady Lightning Leopards</v>
      </c>
      <c r="N181" s="154" t="str">
        <f>VLOOKUP(K181,'Team Info'!J:L,3,FALSE)</f>
        <v>Andrea Flood</v>
      </c>
      <c r="O181" s="154" t="str">
        <f>VLOOKUP(K181,'Team Info'!J:M,4,FALSE)</f>
        <v>262-483-1142</v>
      </c>
      <c r="P181" s="154" t="str">
        <f>VLOOKUP(K181,'Team Info'!J:N,5,FALSE)</f>
        <v>annflood2008@yahoo.com</v>
      </c>
      <c r="Q181" s="188" t="str">
        <f>VLOOKUP(M181,'Team Info'!J:L,3,FALSE)</f>
        <v>Rachael Kaul</v>
      </c>
      <c r="R181" s="188" t="str">
        <f>VLOOKUP(M181,'Team Info'!J:M,4,FALSE)</f>
        <v xml:space="preserve">920-246-9829
</v>
      </c>
      <c r="S181" s="188" t="str">
        <f>VLOOKUP(M181,'Team Info'!J:N,5,FALSE)</f>
        <v>kaulrv12@yahoo.com</v>
      </c>
      <c r="T181" t="str">
        <f t="shared" si="35"/>
        <v>45542U12G KW PhoenixU12G HT Crazy Lady Lightning Leopards</v>
      </c>
    </row>
    <row r="182" spans="1:20" x14ac:dyDescent="0.3">
      <c r="A182" s="154" t="str">
        <f t="shared" ref="A182:A188" si="36">A181</f>
        <v>HT1037</v>
      </c>
      <c r="B182" s="154" t="str">
        <f>VLOOKUP(A182,'Team Info'!E:J,6,FALSE)</f>
        <v>U12G HT Crazy Lady Lightning Leopards</v>
      </c>
      <c r="C182" s="154" t="str">
        <f>VLOOKUP(A182,'Team Info'!E:L,8,FALSE)</f>
        <v>Rachael Kaul</v>
      </c>
      <c r="D182" s="154" t="str">
        <f>VLOOKUP(A182,'Team Info'!E:M,9,FALSE)</f>
        <v xml:space="preserve">920-246-9829
</v>
      </c>
      <c r="E182" s="154" t="str">
        <f>VLOOKUP(A182,'Team Info'!E:N,10,FALSE)</f>
        <v>kaulrv12@yahoo.com</v>
      </c>
      <c r="F182" s="180" t="str">
        <f t="shared" si="34"/>
        <v>Mon</v>
      </c>
      <c r="G182" s="180">
        <v>76</v>
      </c>
      <c r="H182" s="184">
        <f>VLOOKUP(G182,'Master FINAL 2024 8-19-24'!A:G,7,FALSE)</f>
        <v>45544</v>
      </c>
      <c r="I182" s="153" t="str">
        <f>IF(ISBLANK((VLOOKUP(G182,'Master FINAL 2024 8-19-24'!A:H,8,FALSE)))=TRUE,"",VLOOKUP(G182,'Master FINAL 2024 8-19-24'!A:H,8,FALSE))</f>
        <v>12U South</v>
      </c>
      <c r="J182" s="183">
        <f>IF(ISBLANK((VLOOKUP(G182,'Master FINAL 2024 8-19-24'!A:I,9,FALSE)))=TRUE,"",VLOOKUP(G182,'Master FINAL 2024 8-19-24'!A:I,9,FALSE))</f>
        <v>0.75</v>
      </c>
      <c r="K182" s="169" t="str">
        <f>VLOOKUP(G182,'Master FINAL 2024 8-19-24'!A:L,12,FALSE)</f>
        <v>U12G HT Crazy Lady Lightning Leopards</v>
      </c>
      <c r="L182" s="177" t="s">
        <v>849</v>
      </c>
      <c r="M182" s="177" t="str">
        <f>VLOOKUP(G182,'Master FINAL 2024 8-19-24'!A:O,15,FALSE)</f>
        <v>U12G BR Blue Heron Blue</v>
      </c>
      <c r="N182" s="154" t="str">
        <f>VLOOKUP(K182,'Team Info'!J:L,3,FALSE)</f>
        <v>Rachael Kaul</v>
      </c>
      <c r="O182" s="154" t="str">
        <f>VLOOKUP(K182,'Team Info'!J:M,4,FALSE)</f>
        <v xml:space="preserve">920-246-9829
</v>
      </c>
      <c r="P182" s="154" t="str">
        <f>VLOOKUP(K182,'Team Info'!J:N,5,FALSE)</f>
        <v>kaulrv12@yahoo.com</v>
      </c>
      <c r="Q182" s="188" t="str">
        <f>VLOOKUP(M182,'Team Info'!J:L,3,FALSE)</f>
        <v>Josh Herring</v>
      </c>
      <c r="R182" s="188" t="str">
        <f>VLOOKUP(M182,'Team Info'!J:M,4,FALSE)</f>
        <v>920-263-0000</v>
      </c>
      <c r="S182" s="188" t="str">
        <f>VLOOKUP(M182,'Team Info'!J:N,5,FALSE)</f>
        <v>ndfsa9@gmail.com</v>
      </c>
      <c r="T182" t="str">
        <f t="shared" si="35"/>
        <v>45544U12G HT Crazy Lady Lightning LeopardsU12G BR Blue Heron Blue</v>
      </c>
    </row>
    <row r="183" spans="1:20" x14ac:dyDescent="0.3">
      <c r="A183" s="154" t="str">
        <f>A188</f>
        <v>HT1037</v>
      </c>
      <c r="B183" s="154" t="str">
        <f>VLOOKUP(A183,'Team Info'!E:J,6,FALSE)</f>
        <v>U12G HT Crazy Lady Lightning Leopards</v>
      </c>
      <c r="C183" s="154" t="str">
        <f>VLOOKUP(A183,'Team Info'!E:L,8,FALSE)</f>
        <v>Rachael Kaul</v>
      </c>
      <c r="D183" s="154" t="str">
        <f>VLOOKUP(A183,'Team Info'!E:M,9,FALSE)</f>
        <v xml:space="preserve">920-246-9829
</v>
      </c>
      <c r="E183" s="154" t="str">
        <f>VLOOKUP(A183,'Team Info'!E:N,10,FALSE)</f>
        <v>kaulrv12@yahoo.com</v>
      </c>
      <c r="F183" s="180" t="str">
        <f>IF(WEEKDAY(H183)=7,"Sat",IF(WEEKDAY(H183)=6,"Fri",IF(WEEKDAY(H183)=5,"Thu",IF(WEEKDAY(H183)=4,"Wed",IF(WEEKDAY(H183)=3,"Tue",IF(WEEKDAY(H183)=2,"Mon",IF(WEEKDAY(H183)=1,"Sun")))))))</f>
        <v>Thu</v>
      </c>
      <c r="G183" s="180">
        <v>114</v>
      </c>
      <c r="H183" s="184">
        <f>VLOOKUP(G183,'Master FINAL 2024 8-19-24'!A:G,7,FALSE)</f>
        <v>45547</v>
      </c>
      <c r="I183" s="153" t="str">
        <f>IF(ISBLANK((VLOOKUP(G183,'Master FINAL 2024 8-19-24'!A:H,8,FALSE)))=TRUE,"",VLOOKUP(G183,'Master FINAL 2024 8-19-24'!A:H,8,FALSE))</f>
        <v>HT #7</v>
      </c>
      <c r="J183" s="183">
        <f>IF(ISBLANK((VLOOKUP(G183,'Master FINAL 2024 8-19-24'!A:I,9,FALSE)))=TRUE,"",VLOOKUP(G183,'Master FINAL 2024 8-19-24'!A:I,9,FALSE))</f>
        <v>0.73958333333333337</v>
      </c>
      <c r="K183" s="169" t="str">
        <f>VLOOKUP(G183,'Master FINAL 2024 8-19-24'!A:L,12,FALSE)</f>
        <v>U12G SL Crush</v>
      </c>
      <c r="L183" s="177" t="s">
        <v>849</v>
      </c>
      <c r="M183" s="177" t="str">
        <f>VLOOKUP(G183,'Master FINAL 2024 8-19-24'!A:O,15,FALSE)</f>
        <v>U12G HT Crazy Lady Lightning Leopards</v>
      </c>
      <c r="N183" s="154" t="str">
        <f>VLOOKUP(K183,'Team Info'!J:L,3,FALSE)</f>
        <v>Rob Scarseth</v>
      </c>
      <c r="O183" s="154" t="str">
        <f>VLOOKUP(K183,'Team Info'!J:M,4,FALSE)</f>
        <v>262-685-7689</v>
      </c>
      <c r="P183" s="154" t="str">
        <f>VLOOKUP(K183,'Team Info'!J:N,5,FALSE)</f>
        <v>rscars@sbcglobal.net</v>
      </c>
      <c r="Q183" s="188" t="str">
        <f>VLOOKUP(M183,'Team Info'!J:L,3,FALSE)</f>
        <v>Rachael Kaul</v>
      </c>
      <c r="R183" s="188" t="str">
        <f>VLOOKUP(M183,'Team Info'!J:M,4,FALSE)</f>
        <v xml:space="preserve">920-246-9829
</v>
      </c>
      <c r="S183" s="188" t="str">
        <f>VLOOKUP(M183,'Team Info'!J:N,5,FALSE)</f>
        <v>kaulrv12@yahoo.com</v>
      </c>
      <c r="T183" t="str">
        <f>H183&amp;K183&amp;M183</f>
        <v>45547U12G SL CrushU12G HT Crazy Lady Lightning Leopards</v>
      </c>
    </row>
    <row r="184" spans="1:20" x14ac:dyDescent="0.3">
      <c r="A184" s="154" t="str">
        <f>A182</f>
        <v>HT1037</v>
      </c>
      <c r="B184" s="154" t="str">
        <f>VLOOKUP(A184,'Team Info'!E:J,6,FALSE)</f>
        <v>U12G HT Crazy Lady Lightning Leopards</v>
      </c>
      <c r="C184" s="154" t="str">
        <f>VLOOKUP(A184,'Team Info'!E:L,8,FALSE)</f>
        <v>Rachael Kaul</v>
      </c>
      <c r="D184" s="154" t="str">
        <f>VLOOKUP(A184,'Team Info'!E:M,9,FALSE)</f>
        <v xml:space="preserve">920-246-9829
</v>
      </c>
      <c r="E184" s="154" t="str">
        <f>VLOOKUP(A184,'Team Info'!E:N,10,FALSE)</f>
        <v>kaulrv12@yahoo.com</v>
      </c>
      <c r="F184" s="180" t="str">
        <f t="shared" si="34"/>
        <v>Sat</v>
      </c>
      <c r="G184" s="180">
        <v>68</v>
      </c>
      <c r="H184" s="184">
        <f>VLOOKUP(G184,'Master FINAL 2024 8-19-24'!A:G,7,FALSE)</f>
        <v>45549</v>
      </c>
      <c r="I184" s="153" t="str">
        <f>IF(ISBLANK((VLOOKUP(G184,'Master FINAL 2024 8-19-24'!A:H,8,FALSE)))=TRUE,"",VLOOKUP(G184,'Master FINAL 2024 8-19-24'!A:H,8,FALSE))</f>
        <v>ER #9</v>
      </c>
      <c r="J184" s="183">
        <f>IF(ISBLANK((VLOOKUP(G184,'Master FINAL 2024 8-19-24'!A:I,9,FALSE)))=TRUE,"",VLOOKUP(G184,'Master FINAL 2024 8-19-24'!A:I,9,FALSE))</f>
        <v>0.375</v>
      </c>
      <c r="K184" s="169" t="str">
        <f>VLOOKUP(G184,'Master FINAL 2024 8-19-24'!A:L,12,FALSE)</f>
        <v>U12G HT Crazy Lady Lightning Leopards</v>
      </c>
      <c r="L184" s="177" t="s">
        <v>849</v>
      </c>
      <c r="M184" s="177" t="str">
        <f>VLOOKUP(G184,'Master FINAL 2024 8-19-24'!A:O,15,FALSE)</f>
        <v>U12G ER Unicorns</v>
      </c>
      <c r="N184" s="154" t="str">
        <f>VLOOKUP(K184,'Team Info'!J:L,3,FALSE)</f>
        <v>Rachael Kaul</v>
      </c>
      <c r="O184" s="154" t="str">
        <f>VLOOKUP(K184,'Team Info'!J:M,4,FALSE)</f>
        <v xml:space="preserve">920-246-9829
</v>
      </c>
      <c r="P184" s="154" t="str">
        <f>VLOOKUP(K184,'Team Info'!J:N,5,FALSE)</f>
        <v>kaulrv12@yahoo.com</v>
      </c>
      <c r="Q184" s="188" t="str">
        <f>VLOOKUP(M184,'Team Info'!J:L,3,FALSE)</f>
        <v>Aaron Azoff</v>
      </c>
      <c r="R184" s="188" t="str">
        <f>VLOOKUP(M184,'Team Info'!J:M,4,FALSE)</f>
        <v>262-247-6958</v>
      </c>
      <c r="S184" s="188" t="str">
        <f>VLOOKUP(M184,'Team Info'!J:N,5,FALSE)</f>
        <v>taazoff@yahoo.com</v>
      </c>
      <c r="T184" t="str">
        <f t="shared" si="35"/>
        <v>45549U12G HT Crazy Lady Lightning LeopardsU12G ER Unicorns</v>
      </c>
    </row>
    <row r="185" spans="1:20" x14ac:dyDescent="0.3">
      <c r="A185" s="154" t="str">
        <f t="shared" si="36"/>
        <v>HT1037</v>
      </c>
      <c r="B185" s="154" t="str">
        <f>VLOOKUP(A185,'Team Info'!E:J,6,FALSE)</f>
        <v>U12G HT Crazy Lady Lightning Leopards</v>
      </c>
      <c r="C185" s="154" t="str">
        <f>VLOOKUP(A185,'Team Info'!E:L,8,FALSE)</f>
        <v>Rachael Kaul</v>
      </c>
      <c r="D185" s="154" t="str">
        <f>VLOOKUP(A185,'Team Info'!E:M,9,FALSE)</f>
        <v xml:space="preserve">920-246-9829
</v>
      </c>
      <c r="E185" s="154" t="str">
        <f>VLOOKUP(A185,'Team Info'!E:N,10,FALSE)</f>
        <v>kaulrv12@yahoo.com</v>
      </c>
      <c r="F185" s="180" t="str">
        <f t="shared" si="34"/>
        <v>Sat</v>
      </c>
      <c r="G185" s="180">
        <v>82</v>
      </c>
      <c r="H185" s="184">
        <f>VLOOKUP(G185,'Master FINAL 2024 8-19-24'!A:G,7,FALSE)</f>
        <v>45563</v>
      </c>
      <c r="I185" s="153" t="str">
        <f>IF(ISBLANK((VLOOKUP(G185,'Master FINAL 2024 8-19-24'!A:H,8,FALSE)))=TRUE,"",VLOOKUP(G185,'Master FINAL 2024 8-19-24'!A:H,8,FALSE))</f>
        <v>RF 9</v>
      </c>
      <c r="J185" s="183">
        <f>IF(ISBLANK((VLOOKUP(G185,'Master FINAL 2024 8-19-24'!A:I,9,FALSE)))=TRUE,"",VLOOKUP(G185,'Master FINAL 2024 8-19-24'!A:I,9,FALSE))</f>
        <v>0.375</v>
      </c>
      <c r="K185" s="169" t="str">
        <f>VLOOKUP(G185,'Master FINAL 2024 8-19-24'!A:L,12,FALSE)</f>
        <v>U12G HT Crazy Lady Lightning Leopards</v>
      </c>
      <c r="L185" s="177" t="s">
        <v>849</v>
      </c>
      <c r="M185" s="177" t="str">
        <f>VLOOKUP(G185,'Master FINAL 2024 8-19-24'!A:O,15,FALSE)</f>
        <v>U12G RF Gunners</v>
      </c>
      <c r="N185" s="154" t="str">
        <f>VLOOKUP(K185,'Team Info'!J:L,3,FALSE)</f>
        <v>Rachael Kaul</v>
      </c>
      <c r="O185" s="154" t="str">
        <f>VLOOKUP(K185,'Team Info'!J:M,4,FALSE)</f>
        <v xml:space="preserve">920-246-9829
</v>
      </c>
      <c r="P185" s="154" t="str">
        <f>VLOOKUP(K185,'Team Info'!J:N,5,FALSE)</f>
        <v>kaulrv12@yahoo.com</v>
      </c>
      <c r="Q185" s="188" t="str">
        <f>VLOOKUP(M185,'Team Info'!J:L,3,FALSE)</f>
        <v>Matthew Weston</v>
      </c>
      <c r="R185" s="188" t="str">
        <f>VLOOKUP(M185,'Team Info'!J:M,4,FALSE)</f>
        <v>414-559-3132</v>
      </c>
      <c r="S185" s="188" t="str">
        <f>VLOOKUP(M185,'Team Info'!J:N,5,FALSE)</f>
        <v>mweston@mcw.edu</v>
      </c>
      <c r="T185" t="str">
        <f t="shared" si="35"/>
        <v>45563U12G HT Crazy Lady Lightning LeopardsU12G RF Gunners</v>
      </c>
    </row>
    <row r="186" spans="1:20" x14ac:dyDescent="0.3">
      <c r="A186" s="154" t="str">
        <f t="shared" si="36"/>
        <v>HT1037</v>
      </c>
      <c r="B186" s="154" t="str">
        <f>VLOOKUP(A186,'Team Info'!E:J,6,FALSE)</f>
        <v>U12G HT Crazy Lady Lightning Leopards</v>
      </c>
      <c r="C186" s="154" t="str">
        <f>VLOOKUP(A186,'Team Info'!E:L,8,FALSE)</f>
        <v>Rachael Kaul</v>
      </c>
      <c r="D186" s="154" t="str">
        <f>VLOOKUP(A186,'Team Info'!E:M,9,FALSE)</f>
        <v xml:space="preserve">920-246-9829
</v>
      </c>
      <c r="E186" s="154" t="str">
        <f>VLOOKUP(A186,'Team Info'!E:N,10,FALSE)</f>
        <v>kaulrv12@yahoo.com</v>
      </c>
      <c r="F186" s="180" t="str">
        <f t="shared" si="34"/>
        <v>Thu</v>
      </c>
      <c r="G186" s="180">
        <v>101</v>
      </c>
      <c r="H186" s="184">
        <f>VLOOKUP(G186,'Master FINAL 2024 8-19-24'!A:G,7,FALSE)</f>
        <v>45568</v>
      </c>
      <c r="I186" s="153" t="str">
        <f>IF(ISBLANK((VLOOKUP(G186,'Master FINAL 2024 8-19-24'!A:H,8,FALSE)))=TRUE,"",VLOOKUP(G186,'Master FINAL 2024 8-19-24'!A:H,8,FALSE))</f>
        <v>12U South</v>
      </c>
      <c r="J186" s="183">
        <f>IF(ISBLANK((VLOOKUP(G186,'Master FINAL 2024 8-19-24'!A:I,9,FALSE)))=TRUE,"",VLOOKUP(G186,'Master FINAL 2024 8-19-24'!A:I,9,FALSE))</f>
        <v>0.72916666666666663</v>
      </c>
      <c r="K186" s="169" t="str">
        <f>VLOOKUP(G186,'Master FINAL 2024 8-19-24'!A:L,12,FALSE)</f>
        <v>U12G HT Crazy Lady Lightning Leopards</v>
      </c>
      <c r="L186" s="177" t="s">
        <v>849</v>
      </c>
      <c r="M186" s="177" t="str">
        <f>VLOOKUP(G186,'Master FINAL 2024 8-19-24'!A:O,15,FALSE)</f>
        <v>U12G BR Blue Heron Yellow</v>
      </c>
      <c r="N186" s="154" t="str">
        <f>VLOOKUP(K186,'Team Info'!J:L,3,FALSE)</f>
        <v>Rachael Kaul</v>
      </c>
      <c r="O186" s="154" t="str">
        <f>VLOOKUP(K186,'Team Info'!J:M,4,FALSE)</f>
        <v xml:space="preserve">920-246-9829
</v>
      </c>
      <c r="P186" s="154" t="str">
        <f>VLOOKUP(K186,'Team Info'!J:N,5,FALSE)</f>
        <v>kaulrv12@yahoo.com</v>
      </c>
      <c r="Q186" s="188" t="str">
        <f>VLOOKUP(M186,'Team Info'!J:L,3,FALSE)</f>
        <v>Josh Herring</v>
      </c>
      <c r="R186" s="188" t="str">
        <f>VLOOKUP(M186,'Team Info'!J:M,4,FALSE)</f>
        <v>920-263-0000</v>
      </c>
      <c r="S186" s="188" t="str">
        <f>VLOOKUP(M186,'Team Info'!J:N,5,FALSE)</f>
        <v>ndfsa9@gmail.com</v>
      </c>
      <c r="T186" t="str">
        <f t="shared" si="35"/>
        <v>45568U12G HT Crazy Lady Lightning LeopardsU12G BR Blue Heron Yellow</v>
      </c>
    </row>
    <row r="187" spans="1:20" x14ac:dyDescent="0.3">
      <c r="A187" s="154" t="str">
        <f t="shared" si="36"/>
        <v>HT1037</v>
      </c>
      <c r="B187" s="154" t="str">
        <f>VLOOKUP(A187,'Team Info'!E:J,6,FALSE)</f>
        <v>U12G HT Crazy Lady Lightning Leopards</v>
      </c>
      <c r="C187" s="154" t="str">
        <f>VLOOKUP(A187,'Team Info'!E:L,8,FALSE)</f>
        <v>Rachael Kaul</v>
      </c>
      <c r="D187" s="154" t="str">
        <f>VLOOKUP(A187,'Team Info'!E:M,9,FALSE)</f>
        <v xml:space="preserve">920-246-9829
</v>
      </c>
      <c r="E187" s="154" t="str">
        <f>VLOOKUP(A187,'Team Info'!E:N,10,FALSE)</f>
        <v>kaulrv12@yahoo.com</v>
      </c>
      <c r="F187" s="180" t="str">
        <f t="shared" si="34"/>
        <v>Sat</v>
      </c>
      <c r="G187" s="180">
        <v>93</v>
      </c>
      <c r="H187" s="184">
        <f>VLOOKUP(G187,'Master FINAL 2024 8-19-24'!A:G,7,FALSE)</f>
        <v>45570</v>
      </c>
      <c r="I187" s="153" t="str">
        <f>IF(ISBLANK((VLOOKUP(G187,'Master FINAL 2024 8-19-24'!A:H,8,FALSE)))=TRUE,"",VLOOKUP(G187,'Master FINAL 2024 8-19-24'!A:H,8,FALSE))</f>
        <v>HT #7</v>
      </c>
      <c r="J187" s="183">
        <f>IF(ISBLANK((VLOOKUP(G187,'Master FINAL 2024 8-19-24'!A:I,9,FALSE)))=TRUE,"",VLOOKUP(G187,'Master FINAL 2024 8-19-24'!A:I,9,FALSE))</f>
        <v>0.375</v>
      </c>
      <c r="K187" s="169" t="str">
        <f>VLOOKUP(G187,'Master FINAL 2024 8-19-24'!A:L,12,FALSE)</f>
        <v>U12G SL Lady Owls</v>
      </c>
      <c r="L187" s="177" t="s">
        <v>849</v>
      </c>
      <c r="M187" s="177" t="str">
        <f>VLOOKUP(G187,'Master FINAL 2024 8-19-24'!A:O,15,FALSE)</f>
        <v>U12G HT Crazy Lady Lightning Leopards</v>
      </c>
      <c r="N187" s="154" t="str">
        <f>VLOOKUP(K187,'Team Info'!J:L,3,FALSE)</f>
        <v>Dave Zukowski</v>
      </c>
      <c r="O187" s="154" t="str">
        <f>VLOOKUP(K187,'Team Info'!J:M,4,FALSE)</f>
        <v>414-324-9256</v>
      </c>
      <c r="P187" s="154" t="str">
        <f>VLOOKUP(K187,'Team Info'!J:N,5,FALSE)</f>
        <v>bevndave@outlook.com</v>
      </c>
      <c r="Q187" s="188" t="str">
        <f>VLOOKUP(M187,'Team Info'!J:L,3,FALSE)</f>
        <v>Rachael Kaul</v>
      </c>
      <c r="R187" s="188" t="str">
        <f>VLOOKUP(M187,'Team Info'!J:M,4,FALSE)</f>
        <v xml:space="preserve">920-246-9829
</v>
      </c>
      <c r="S187" s="188" t="str">
        <f>VLOOKUP(M187,'Team Info'!J:N,5,FALSE)</f>
        <v>kaulrv12@yahoo.com</v>
      </c>
      <c r="T187" t="str">
        <f t="shared" si="35"/>
        <v>45570U12G SL Lady OwlsU12G HT Crazy Lady Lightning Leopards</v>
      </c>
    </row>
    <row r="188" spans="1:20" x14ac:dyDescent="0.3">
      <c r="A188" s="154" t="str">
        <f t="shared" si="36"/>
        <v>HT1037</v>
      </c>
      <c r="B188" s="154" t="str">
        <f>VLOOKUP(A188,'Team Info'!E:J,6,FALSE)</f>
        <v>U12G HT Crazy Lady Lightning Leopards</v>
      </c>
      <c r="C188" s="154" t="str">
        <f>VLOOKUP(A188,'Team Info'!E:L,8,FALSE)</f>
        <v>Rachael Kaul</v>
      </c>
      <c r="D188" s="154" t="str">
        <f>VLOOKUP(A188,'Team Info'!E:M,9,FALSE)</f>
        <v xml:space="preserve">920-246-9829
</v>
      </c>
      <c r="E188" s="154" t="str">
        <f>VLOOKUP(A188,'Team Info'!E:N,10,FALSE)</f>
        <v>kaulrv12@yahoo.com</v>
      </c>
      <c r="F188" s="180" t="str">
        <f t="shared" si="34"/>
        <v>Sat</v>
      </c>
      <c r="G188" s="180">
        <v>105</v>
      </c>
      <c r="H188" s="184">
        <f>VLOOKUP(G188,'Master FINAL 2024 8-19-24'!A:G,7,FALSE)</f>
        <v>45584</v>
      </c>
      <c r="I188" s="153" t="str">
        <f>IF(ISBLANK((VLOOKUP(G188,'Master FINAL 2024 8-19-24'!A:H,8,FALSE)))=TRUE,"",VLOOKUP(G188,'Master FINAL 2024 8-19-24'!A:H,8,FALSE))</f>
        <v>HT #7</v>
      </c>
      <c r="J188" s="183">
        <f>IF(ISBLANK((VLOOKUP(G188,'Master FINAL 2024 8-19-24'!A:I,9,FALSE)))=TRUE,"",VLOOKUP(G188,'Master FINAL 2024 8-19-24'!A:I,9,FALSE))</f>
        <v>0.375</v>
      </c>
      <c r="K188" s="169" t="str">
        <f>VLOOKUP(G188,'Master FINAL 2024 8-19-24'!A:L,12,FALSE)</f>
        <v>U12G JK Majestics</v>
      </c>
      <c r="L188" s="177" t="s">
        <v>849</v>
      </c>
      <c r="M188" s="177" t="str">
        <f>VLOOKUP(G188,'Master FINAL 2024 8-19-24'!A:O,15,FALSE)</f>
        <v>U12G HT Crazy Lady Lightning Leopards</v>
      </c>
      <c r="N188" s="154" t="str">
        <f>VLOOKUP(K188,'Team Info'!J:L,3,FALSE)</f>
        <v>Bradley Jacobi</v>
      </c>
      <c r="O188" s="154" t="str">
        <f>VLOOKUP(K188,'Team Info'!J:M,4,FALSE)</f>
        <v>414-573-5002</v>
      </c>
      <c r="P188" s="154" t="str">
        <f>VLOOKUP(K188,'Team Info'!J:N,5,FALSE)</f>
        <v>bjjacobi1983@yahoo.com</v>
      </c>
      <c r="Q188" s="188" t="str">
        <f>VLOOKUP(M188,'Team Info'!J:L,3,FALSE)</f>
        <v>Rachael Kaul</v>
      </c>
      <c r="R188" s="188" t="str">
        <f>VLOOKUP(M188,'Team Info'!J:M,4,FALSE)</f>
        <v xml:space="preserve">920-246-9829
</v>
      </c>
      <c r="S188" s="188" t="str">
        <f>VLOOKUP(M188,'Team Info'!J:N,5,FALSE)</f>
        <v>kaulrv12@yahoo.com</v>
      </c>
      <c r="T188" t="str">
        <f t="shared" si="35"/>
        <v>45584U12G JK MajesticsU12G HT Crazy Lady Lightning Leopards</v>
      </c>
    </row>
    <row r="189" spans="1:20" x14ac:dyDescent="0.3">
      <c r="A189" s="154" t="s">
        <v>1675</v>
      </c>
      <c r="B189" s="154" t="str">
        <f>VLOOKUP(A189,'Team Info'!E:J,6,FALSE)</f>
        <v>U12G HT Phoenix</v>
      </c>
      <c r="C189" s="154" t="str">
        <f>VLOOKUP(A189,'Team Info'!E:L,8,FALSE)</f>
        <v>Matt Uecker</v>
      </c>
      <c r="D189" s="154" t="str">
        <f>VLOOKUP(A189,'Team Info'!E:M,9,FALSE)</f>
        <v>920-285-0559</v>
      </c>
      <c r="E189" s="154" t="str">
        <f>VLOOKUP(A189,'Team Info'!E:N,10,FALSE)</f>
        <v>Matthew.uecker@gmail.com</v>
      </c>
      <c r="F189" s="180" t="str">
        <f t="shared" si="34"/>
        <v>Sat</v>
      </c>
      <c r="G189" s="180">
        <v>62</v>
      </c>
      <c r="H189" s="184">
        <f>VLOOKUP(G189,'Master FINAL 2024 8-19-24'!A:G,7,FALSE)</f>
        <v>45542</v>
      </c>
      <c r="I189" s="153" t="str">
        <f>IF(ISBLANK((VLOOKUP(G189,'Master FINAL 2024 8-19-24'!A:H,8,FALSE)))=TRUE,"",VLOOKUP(G189,'Master FINAL 2024 8-19-24'!A:H,8,FALSE))</f>
        <v>HT #6</v>
      </c>
      <c r="J189" s="183">
        <f>IF(ISBLANK((VLOOKUP(G189,'Master FINAL 2024 8-19-24'!A:I,9,FALSE)))=TRUE,"",VLOOKUP(G189,'Master FINAL 2024 8-19-24'!A:I,9,FALSE))</f>
        <v>0.4375</v>
      </c>
      <c r="K189" s="169" t="str">
        <f>VLOOKUP(G189,'Master FINAL 2024 8-19-24'!A:L,12,FALSE)</f>
        <v>U12G ER Unicorns</v>
      </c>
      <c r="L189" s="177" t="s">
        <v>849</v>
      </c>
      <c r="M189" s="177" t="str">
        <f>VLOOKUP(G189,'Master FINAL 2024 8-19-24'!A:O,15,FALSE)</f>
        <v>U12G HT Phoenix</v>
      </c>
      <c r="N189" s="154" t="str">
        <f>VLOOKUP(K189,'Team Info'!J:L,3,FALSE)</f>
        <v>Aaron Azoff</v>
      </c>
      <c r="O189" s="154" t="str">
        <f>VLOOKUP(K189,'Team Info'!J:M,4,FALSE)</f>
        <v>262-247-6958</v>
      </c>
      <c r="P189" s="154" t="str">
        <f>VLOOKUP(K189,'Team Info'!J:N,5,FALSE)</f>
        <v>taazoff@yahoo.com</v>
      </c>
      <c r="Q189" s="188" t="str">
        <f>VLOOKUP(M189,'Team Info'!J:L,3,FALSE)</f>
        <v>Matt Uecker</v>
      </c>
      <c r="R189" s="188" t="str">
        <f>VLOOKUP(M189,'Team Info'!J:M,4,FALSE)</f>
        <v>920-285-0559</v>
      </c>
      <c r="S189" s="188" t="str">
        <f>VLOOKUP(M189,'Team Info'!J:N,5,FALSE)</f>
        <v>Matthew.uecker@gmail.com</v>
      </c>
      <c r="T189" t="str">
        <f t="shared" si="35"/>
        <v>45542U12G ER UnicornsU12G HT Phoenix</v>
      </c>
    </row>
    <row r="190" spans="1:20" x14ac:dyDescent="0.3">
      <c r="A190" s="154" t="str">
        <f t="shared" ref="A190:A196" si="37">A189</f>
        <v>HT1038</v>
      </c>
      <c r="B190" s="154" t="str">
        <f>VLOOKUP(A190,'Team Info'!E:J,6,FALSE)</f>
        <v>U12G HT Phoenix</v>
      </c>
      <c r="C190" s="154" t="str">
        <f>VLOOKUP(A190,'Team Info'!E:L,8,FALSE)</f>
        <v>Matt Uecker</v>
      </c>
      <c r="D190" s="154" t="str">
        <f>VLOOKUP(A190,'Team Info'!E:M,9,FALSE)</f>
        <v>920-285-0559</v>
      </c>
      <c r="E190" s="154" t="str">
        <f>VLOOKUP(A190,'Team Info'!E:N,10,FALSE)</f>
        <v>Matthew.uecker@gmail.com</v>
      </c>
      <c r="F190" s="180" t="str">
        <f t="shared" si="34"/>
        <v>Sat</v>
      </c>
      <c r="G190" s="180">
        <v>70</v>
      </c>
      <c r="H190" s="184">
        <f>VLOOKUP(G190,'Master FINAL 2024 8-19-24'!A:G,7,FALSE)</f>
        <v>45549</v>
      </c>
      <c r="I190" s="153" t="str">
        <f>IF(ISBLANK((VLOOKUP(G190,'Master FINAL 2024 8-19-24'!A:H,8,FALSE)))=TRUE,"",VLOOKUP(G190,'Master FINAL 2024 8-19-24'!A:H,8,FALSE))</f>
        <v>HT #6</v>
      </c>
      <c r="J190" s="183">
        <f>IF(ISBLANK((VLOOKUP(G190,'Master FINAL 2024 8-19-24'!A:I,9,FALSE)))=TRUE,"",VLOOKUP(G190,'Master FINAL 2024 8-19-24'!A:I,9,FALSE))</f>
        <v>0.4375</v>
      </c>
      <c r="K190" s="169" t="str">
        <f>VLOOKUP(G190,'Master FINAL 2024 8-19-24'!A:L,12,FALSE)</f>
        <v>U12G KW Phoenix</v>
      </c>
      <c r="L190" s="177" t="s">
        <v>849</v>
      </c>
      <c r="M190" s="177" t="str">
        <f>VLOOKUP(G190,'Master FINAL 2024 8-19-24'!A:O,15,FALSE)</f>
        <v>U12G HT Phoenix</v>
      </c>
      <c r="N190" s="154" t="str">
        <f>VLOOKUP(K190,'Team Info'!J:L,3,FALSE)</f>
        <v>Andrea Flood</v>
      </c>
      <c r="O190" s="154" t="str">
        <f>VLOOKUP(K190,'Team Info'!J:M,4,FALSE)</f>
        <v>262-483-1142</v>
      </c>
      <c r="P190" s="154" t="str">
        <f>VLOOKUP(K190,'Team Info'!J:N,5,FALSE)</f>
        <v>annflood2008@yahoo.com</v>
      </c>
      <c r="Q190" s="188" t="str">
        <f>VLOOKUP(M190,'Team Info'!J:L,3,FALSE)</f>
        <v>Matt Uecker</v>
      </c>
      <c r="R190" s="188" t="str">
        <f>VLOOKUP(M190,'Team Info'!J:M,4,FALSE)</f>
        <v>920-285-0559</v>
      </c>
      <c r="S190" s="188" t="str">
        <f>VLOOKUP(M190,'Team Info'!J:N,5,FALSE)</f>
        <v>Matthew.uecker@gmail.com</v>
      </c>
      <c r="T190" t="str">
        <f t="shared" si="35"/>
        <v>45549U12G KW PhoenixU12G HT Phoenix</v>
      </c>
    </row>
    <row r="191" spans="1:20" x14ac:dyDescent="0.3">
      <c r="A191" s="154" t="str">
        <f t="shared" si="37"/>
        <v>HT1038</v>
      </c>
      <c r="B191" s="154" t="str">
        <f>VLOOKUP(A191,'Team Info'!E:J,6,FALSE)</f>
        <v>U12G HT Phoenix</v>
      </c>
      <c r="C191" s="154" t="str">
        <f>VLOOKUP(A191,'Team Info'!E:L,8,FALSE)</f>
        <v>Matt Uecker</v>
      </c>
      <c r="D191" s="154" t="str">
        <f>VLOOKUP(A191,'Team Info'!E:M,9,FALSE)</f>
        <v>920-285-0559</v>
      </c>
      <c r="E191" s="154" t="str">
        <f>VLOOKUP(A191,'Team Info'!E:N,10,FALSE)</f>
        <v>Matthew.uecker@gmail.com</v>
      </c>
      <c r="F191" s="180" t="str">
        <f t="shared" si="34"/>
        <v>Sat</v>
      </c>
      <c r="G191" s="180">
        <v>85</v>
      </c>
      <c r="H191" s="184">
        <f>VLOOKUP(G191,'Master FINAL 2024 8-19-24'!A:G,7,FALSE)</f>
        <v>45563</v>
      </c>
      <c r="I191" s="153" t="str">
        <f>IF(ISBLANK((VLOOKUP(G191,'Master FINAL 2024 8-19-24'!A:H,8,FALSE)))=TRUE,"",VLOOKUP(G191,'Master FINAL 2024 8-19-24'!A:H,8,FALSE))</f>
        <v>HT #6</v>
      </c>
      <c r="J191" s="183">
        <f>IF(ISBLANK((VLOOKUP(G191,'Master FINAL 2024 8-19-24'!A:I,9,FALSE)))=TRUE,"",VLOOKUP(G191,'Master FINAL 2024 8-19-24'!A:I,9,FALSE))</f>
        <v>0.5</v>
      </c>
      <c r="K191" s="169" t="str">
        <f>VLOOKUP(G191,'Master FINAL 2024 8-19-24'!A:L,12,FALSE)</f>
        <v>U12G JK Majestics</v>
      </c>
      <c r="L191" s="177" t="s">
        <v>849</v>
      </c>
      <c r="M191" s="177" t="str">
        <f>VLOOKUP(G191,'Master FINAL 2024 8-19-24'!A:O,15,FALSE)</f>
        <v>U12G HT Phoenix</v>
      </c>
      <c r="N191" s="154" t="str">
        <f>VLOOKUP(K191,'Team Info'!J:L,3,FALSE)</f>
        <v>Bradley Jacobi</v>
      </c>
      <c r="O191" s="154" t="str">
        <f>VLOOKUP(K191,'Team Info'!J:M,4,FALSE)</f>
        <v>414-573-5002</v>
      </c>
      <c r="P191" s="154" t="str">
        <f>VLOOKUP(K191,'Team Info'!J:N,5,FALSE)</f>
        <v>bjjacobi1983@yahoo.com</v>
      </c>
      <c r="Q191" s="188" t="str">
        <f>VLOOKUP(M191,'Team Info'!J:L,3,FALSE)</f>
        <v>Matt Uecker</v>
      </c>
      <c r="R191" s="188" t="str">
        <f>VLOOKUP(M191,'Team Info'!J:M,4,FALSE)</f>
        <v>920-285-0559</v>
      </c>
      <c r="S191" s="188" t="str">
        <f>VLOOKUP(M191,'Team Info'!J:N,5,FALSE)</f>
        <v>Matthew.uecker@gmail.com</v>
      </c>
      <c r="T191" t="str">
        <f t="shared" si="35"/>
        <v>45563U12G JK MajesticsU12G HT Phoenix</v>
      </c>
    </row>
    <row r="192" spans="1:20" x14ac:dyDescent="0.3">
      <c r="A192" s="154" t="str">
        <f>A194</f>
        <v>HT1038</v>
      </c>
      <c r="B192" s="154" t="str">
        <f>VLOOKUP(A192,'Team Info'!E:J,6,FALSE)</f>
        <v>U12G HT Phoenix</v>
      </c>
      <c r="C192" s="154" t="str">
        <f>VLOOKUP(A192,'Team Info'!E:L,8,FALSE)</f>
        <v>Matt Uecker</v>
      </c>
      <c r="D192" s="154" t="str">
        <f>VLOOKUP(A192,'Team Info'!E:M,9,FALSE)</f>
        <v>920-285-0559</v>
      </c>
      <c r="E192" s="154" t="str">
        <f>VLOOKUP(A192,'Team Info'!E:N,10,FALSE)</f>
        <v>Matthew.uecker@gmail.com</v>
      </c>
      <c r="F192" s="180" t="str">
        <f>IF(WEEKDAY(H192)=7,"Sat",IF(WEEKDAY(H192)=6,"Fri",IF(WEEKDAY(H192)=5,"Thu",IF(WEEKDAY(H192)=4,"Wed",IF(WEEKDAY(H192)=3,"Tue",IF(WEEKDAY(H192)=2,"Mon",IF(WEEKDAY(H192)=1,"Sun")))))))</f>
        <v>Mon</v>
      </c>
      <c r="G192" s="180">
        <v>78</v>
      </c>
      <c r="H192" s="184">
        <f>VLOOKUP(G192,'Master FINAL 2024 8-19-24'!A:G,7,FALSE)</f>
        <v>45565</v>
      </c>
      <c r="I192" s="153" t="str">
        <f>IF(ISBLANK((VLOOKUP(G192,'Master FINAL 2024 8-19-24'!A:H,8,FALSE)))=TRUE,"",VLOOKUP(G192,'Master FINAL 2024 8-19-24'!A:H,8,FALSE))</f>
        <v>KW 4</v>
      </c>
      <c r="J192" s="183">
        <f>IF(ISBLANK((VLOOKUP(G192,'Master FINAL 2024 8-19-24'!A:I,9,FALSE)))=TRUE,"",VLOOKUP(G192,'Master FINAL 2024 8-19-24'!A:I,9,FALSE))</f>
        <v>0.72916666666666663</v>
      </c>
      <c r="K192" s="169" t="str">
        <f>VLOOKUP(G192,'Master FINAL 2024 8-19-24'!A:L,12,FALSE)</f>
        <v>U12G HT Phoenix</v>
      </c>
      <c r="L192" s="177" t="s">
        <v>849</v>
      </c>
      <c r="M192" s="177" t="str">
        <f>VLOOKUP(G192,'Master FINAL 2024 8-19-24'!A:O,15,FALSE)</f>
        <v>U12G KW Fury</v>
      </c>
      <c r="N192" s="154" t="str">
        <f>VLOOKUP(K192,'Team Info'!J:L,3,FALSE)</f>
        <v>Matt Uecker</v>
      </c>
      <c r="O192" s="154" t="str">
        <f>VLOOKUP(K192,'Team Info'!J:M,4,FALSE)</f>
        <v>920-285-0559</v>
      </c>
      <c r="P192" s="154" t="str">
        <f>VLOOKUP(K192,'Team Info'!J:N,5,FALSE)</f>
        <v>Matthew.uecker@gmail.com</v>
      </c>
      <c r="Q192" s="188" t="str">
        <f>VLOOKUP(M192,'Team Info'!J:L,3,FALSE)</f>
        <v>Tim Schneider</v>
      </c>
      <c r="R192" s="188" t="str">
        <f>VLOOKUP(M192,'Team Info'!J:M,4,FALSE)</f>
        <v>920-918-2754</v>
      </c>
      <c r="S192" s="188" t="str">
        <f>VLOOKUP(M192,'Team Info'!J:N,5,FALSE)</f>
        <v>timschneider22@yahoo.com</v>
      </c>
      <c r="T192" t="str">
        <f>H192&amp;K192&amp;M192</f>
        <v>45565U12G HT PhoenixU12G KW Fury</v>
      </c>
    </row>
    <row r="193" spans="1:20" x14ac:dyDescent="0.3">
      <c r="A193" s="154" t="str">
        <f>A191</f>
        <v>HT1038</v>
      </c>
      <c r="B193" s="154" t="str">
        <f>VLOOKUP(A193,'Team Info'!E:J,6,FALSE)</f>
        <v>U12G HT Phoenix</v>
      </c>
      <c r="C193" s="154" t="str">
        <f>VLOOKUP(A193,'Team Info'!E:L,8,FALSE)</f>
        <v>Matt Uecker</v>
      </c>
      <c r="D193" s="154" t="str">
        <f>VLOOKUP(A193,'Team Info'!E:M,9,FALSE)</f>
        <v>920-285-0559</v>
      </c>
      <c r="E193" s="154" t="str">
        <f>VLOOKUP(A193,'Team Info'!E:N,10,FALSE)</f>
        <v>Matthew.uecker@gmail.com</v>
      </c>
      <c r="F193" s="180" t="str">
        <f t="shared" si="34"/>
        <v>Sat</v>
      </c>
      <c r="G193" s="180">
        <v>92</v>
      </c>
      <c r="H193" s="184">
        <f>VLOOKUP(G193,'Master FINAL 2024 8-19-24'!A:G,7,FALSE)</f>
        <v>45570</v>
      </c>
      <c r="I193" s="153">
        <f>IF(ISBLANK((VLOOKUP(G193,'Master FINAL 2024 8-19-24'!A:H,8,FALSE)))=TRUE,"",VLOOKUP(G193,'Master FINAL 2024 8-19-24'!A:H,8,FALSE))</f>
        <v>5</v>
      </c>
      <c r="J193" s="183">
        <f>IF(ISBLANK((VLOOKUP(G193,'Master FINAL 2024 8-19-24'!A:I,9,FALSE)))=TRUE,"",VLOOKUP(G193,'Master FINAL 2024 8-19-24'!A:I,9,FALSE))</f>
        <v>0.4375</v>
      </c>
      <c r="K193" s="169" t="str">
        <f>VLOOKUP(G193,'Master FINAL 2024 8-19-24'!A:L,12,FALSE)</f>
        <v>U12G HT Phoenix</v>
      </c>
      <c r="L193" s="177" t="s">
        <v>849</v>
      </c>
      <c r="M193" s="177" t="str">
        <f>VLOOKUP(G193,'Master FINAL 2024 8-19-24'!A:O,15,FALSE)</f>
        <v>U12G SL Crush</v>
      </c>
      <c r="N193" s="154" t="str">
        <f>VLOOKUP(K193,'Team Info'!J:L,3,FALSE)</f>
        <v>Matt Uecker</v>
      </c>
      <c r="O193" s="154" t="str">
        <f>VLOOKUP(K193,'Team Info'!J:M,4,FALSE)</f>
        <v>920-285-0559</v>
      </c>
      <c r="P193" s="154" t="str">
        <f>VLOOKUP(K193,'Team Info'!J:N,5,FALSE)</f>
        <v>Matthew.uecker@gmail.com</v>
      </c>
      <c r="Q193" s="188" t="str">
        <f>VLOOKUP(M193,'Team Info'!J:L,3,FALSE)</f>
        <v>Rob Scarseth</v>
      </c>
      <c r="R193" s="188" t="str">
        <f>VLOOKUP(M193,'Team Info'!J:M,4,FALSE)</f>
        <v>262-685-7689</v>
      </c>
      <c r="S193" s="188" t="str">
        <f>VLOOKUP(M193,'Team Info'!J:N,5,FALSE)</f>
        <v>rscars@sbcglobal.net</v>
      </c>
      <c r="T193" t="str">
        <f t="shared" si="35"/>
        <v>45570U12G HT PhoenixU12G SL Crush</v>
      </c>
    </row>
    <row r="194" spans="1:20" x14ac:dyDescent="0.3">
      <c r="A194" s="154" t="str">
        <f>A196</f>
        <v>HT1038</v>
      </c>
      <c r="B194" s="154" t="str">
        <f>VLOOKUP(A194,'Team Info'!E:J,6,FALSE)</f>
        <v>U12G HT Phoenix</v>
      </c>
      <c r="C194" s="154" t="str">
        <f>VLOOKUP(A194,'Team Info'!E:L,8,FALSE)</f>
        <v>Matt Uecker</v>
      </c>
      <c r="D194" s="154" t="str">
        <f>VLOOKUP(A194,'Team Info'!E:M,9,FALSE)</f>
        <v>920-285-0559</v>
      </c>
      <c r="E194" s="154" t="str">
        <f>VLOOKUP(A194,'Team Info'!E:N,10,FALSE)</f>
        <v>Matthew.uecker@gmail.com</v>
      </c>
      <c r="F194" s="180" t="str">
        <f t="shared" ref="F194" si="38">IF(WEEKDAY(H194)=7,"Sat",IF(WEEKDAY(H194)=6,"Fri",IF(WEEKDAY(H194)=5,"Thu",IF(WEEKDAY(H194)=4,"Wed",IF(WEEKDAY(H194)=3,"Tue",IF(WEEKDAY(H194)=2,"Mon",IF(WEEKDAY(H194)=1,"Sun")))))))</f>
        <v>Mon</v>
      </c>
      <c r="G194" s="180">
        <v>96</v>
      </c>
      <c r="H194" s="184">
        <f>VLOOKUP(G194,'Master FINAL 2024 8-19-24'!A:G,7,FALSE)</f>
        <v>45572</v>
      </c>
      <c r="I194" s="153" t="str">
        <f>IF(ISBLANK((VLOOKUP(G194,'Master FINAL 2024 8-19-24'!A:H,8,FALSE)))=TRUE,"",VLOOKUP(G194,'Master FINAL 2024 8-19-24'!A:H,8,FALSE))</f>
        <v>12U South</v>
      </c>
      <c r="J194" s="183">
        <f>IF(ISBLANK((VLOOKUP(G194,'Master FINAL 2024 8-19-24'!A:I,9,FALSE)))=TRUE,"",VLOOKUP(G194,'Master FINAL 2024 8-19-24'!A:I,9,FALSE))</f>
        <v>0.72916666666666663</v>
      </c>
      <c r="K194" s="169" t="str">
        <f>VLOOKUP(G194,'Master FINAL 2024 8-19-24'!A:L,12,FALSE)</f>
        <v>U12G HT Phoenix</v>
      </c>
      <c r="L194" s="177" t="s">
        <v>849</v>
      </c>
      <c r="M194" s="177" t="str">
        <f>VLOOKUP(G194,'Master FINAL 2024 8-19-24'!A:O,15,FALSE)</f>
        <v>U12G BR Blue Heron Blue</v>
      </c>
      <c r="N194" s="154" t="str">
        <f>VLOOKUP(K194,'Team Info'!J:L,3,FALSE)</f>
        <v>Matt Uecker</v>
      </c>
      <c r="O194" s="154" t="str">
        <f>VLOOKUP(K194,'Team Info'!J:M,4,FALSE)</f>
        <v>920-285-0559</v>
      </c>
      <c r="P194" s="154" t="str">
        <f>VLOOKUP(K194,'Team Info'!J:N,5,FALSE)</f>
        <v>Matthew.uecker@gmail.com</v>
      </c>
      <c r="Q194" s="188" t="str">
        <f>VLOOKUP(M194,'Team Info'!J:L,3,FALSE)</f>
        <v>Josh Herring</v>
      </c>
      <c r="R194" s="188" t="str">
        <f>VLOOKUP(M194,'Team Info'!J:M,4,FALSE)</f>
        <v>920-263-0000</v>
      </c>
      <c r="S194" s="188" t="str">
        <f>VLOOKUP(M194,'Team Info'!J:N,5,FALSE)</f>
        <v>ndfsa9@gmail.com</v>
      </c>
      <c r="T194" t="str">
        <f t="shared" ref="T194" si="39">H194&amp;K194&amp;M194</f>
        <v>45572U12G HT PhoenixU12G BR Blue Heron Blue</v>
      </c>
    </row>
    <row r="195" spans="1:20" x14ac:dyDescent="0.3">
      <c r="A195" s="154" t="str">
        <f>A193</f>
        <v>HT1038</v>
      </c>
      <c r="B195" s="154" t="str">
        <f>VLOOKUP(A195,'Team Info'!E:J,6,FALSE)</f>
        <v>U12G HT Phoenix</v>
      </c>
      <c r="C195" s="154" t="str">
        <f>VLOOKUP(A195,'Team Info'!E:L,8,FALSE)</f>
        <v>Matt Uecker</v>
      </c>
      <c r="D195" s="154" t="str">
        <f>VLOOKUP(A195,'Team Info'!E:M,9,FALSE)</f>
        <v>920-285-0559</v>
      </c>
      <c r="E195" s="154" t="str">
        <f>VLOOKUP(A195,'Team Info'!E:N,10,FALSE)</f>
        <v>Matthew.uecker@gmail.com</v>
      </c>
      <c r="F195" s="180" t="str">
        <f t="shared" si="34"/>
        <v>Sat</v>
      </c>
      <c r="G195" s="180">
        <v>104</v>
      </c>
      <c r="H195" s="184">
        <f>VLOOKUP(G195,'Master FINAL 2024 8-19-24'!A:G,7,FALSE)</f>
        <v>45584</v>
      </c>
      <c r="I195" s="153" t="str">
        <f>IF(ISBLANK((VLOOKUP(G195,'Master FINAL 2024 8-19-24'!A:H,8,FALSE)))=TRUE,"",VLOOKUP(G195,'Master FINAL 2024 8-19-24'!A:H,8,FALSE))</f>
        <v>HT #6</v>
      </c>
      <c r="J195" s="183">
        <f>IF(ISBLANK((VLOOKUP(G195,'Master FINAL 2024 8-19-24'!A:I,9,FALSE)))=TRUE,"",VLOOKUP(G195,'Master FINAL 2024 8-19-24'!A:I,9,FALSE))</f>
        <v>0.375</v>
      </c>
      <c r="K195" s="169" t="str">
        <f>VLOOKUP(G195,'Master FINAL 2024 8-19-24'!A:L,12,FALSE)</f>
        <v>U12G RF Gunners</v>
      </c>
      <c r="L195" s="177" t="s">
        <v>849</v>
      </c>
      <c r="M195" s="177" t="str">
        <f>VLOOKUP(G195,'Master FINAL 2024 8-19-24'!A:O,15,FALSE)</f>
        <v>U12G HT Phoenix</v>
      </c>
      <c r="N195" s="154" t="str">
        <f>VLOOKUP(K195,'Team Info'!J:L,3,FALSE)</f>
        <v>Matthew Weston</v>
      </c>
      <c r="O195" s="154" t="str">
        <f>VLOOKUP(K195,'Team Info'!J:M,4,FALSE)</f>
        <v>414-559-3132</v>
      </c>
      <c r="P195" s="154" t="str">
        <f>VLOOKUP(K195,'Team Info'!J:N,5,FALSE)</f>
        <v>mweston@mcw.edu</v>
      </c>
      <c r="Q195" s="188" t="str">
        <f>VLOOKUP(M195,'Team Info'!J:L,3,FALSE)</f>
        <v>Matt Uecker</v>
      </c>
      <c r="R195" s="188" t="str">
        <f>VLOOKUP(M195,'Team Info'!J:M,4,FALSE)</f>
        <v>920-285-0559</v>
      </c>
      <c r="S195" s="188" t="str">
        <f>VLOOKUP(M195,'Team Info'!J:N,5,FALSE)</f>
        <v>Matthew.uecker@gmail.com</v>
      </c>
      <c r="T195" t="str">
        <f t="shared" si="35"/>
        <v>45584U12G RF GunnersU12G HT Phoenix</v>
      </c>
    </row>
    <row r="196" spans="1:20" x14ac:dyDescent="0.3">
      <c r="A196" s="154" t="str">
        <f t="shared" si="37"/>
        <v>HT1038</v>
      </c>
      <c r="B196" s="154" t="str">
        <f>VLOOKUP(A196,'Team Info'!E:J,6,FALSE)</f>
        <v>U12G HT Phoenix</v>
      </c>
      <c r="C196" s="154" t="str">
        <f>VLOOKUP(A196,'Team Info'!E:L,8,FALSE)</f>
        <v>Matt Uecker</v>
      </c>
      <c r="D196" s="154" t="str">
        <f>VLOOKUP(A196,'Team Info'!E:M,9,FALSE)</f>
        <v>920-285-0559</v>
      </c>
      <c r="E196" s="154" t="str">
        <f>VLOOKUP(A196,'Team Info'!E:N,10,FALSE)</f>
        <v>Matthew.uecker@gmail.com</v>
      </c>
      <c r="F196" s="180" t="str">
        <f t="shared" si="34"/>
        <v>Sun</v>
      </c>
      <c r="G196" s="180">
        <v>112</v>
      </c>
      <c r="H196" s="184">
        <f>VLOOKUP(G196,'Master FINAL 2024 8-19-24'!A:G,7,FALSE)</f>
        <v>45592</v>
      </c>
      <c r="I196" s="153" t="str">
        <f>IF(ISBLANK((VLOOKUP(G196,'Master FINAL 2024 8-19-24'!A:H,8,FALSE)))=TRUE,"",VLOOKUP(G196,'Master FINAL 2024 8-19-24'!A:H,8,FALSE))</f>
        <v>KW 4</v>
      </c>
      <c r="J196" s="183">
        <f>IF(ISBLANK((VLOOKUP(G196,'Master FINAL 2024 8-19-24'!A:I,9,FALSE)))=TRUE,"",VLOOKUP(G196,'Master FINAL 2024 8-19-24'!A:I,9,FALSE))</f>
        <v>0.5</v>
      </c>
      <c r="K196" s="169" t="str">
        <f>VLOOKUP(G196,'Master FINAL 2024 8-19-24'!A:L,12,FALSE)</f>
        <v>U12G HT Phoenix</v>
      </c>
      <c r="L196" s="177" t="s">
        <v>849</v>
      </c>
      <c r="M196" s="177" t="str">
        <f>VLOOKUP(G196,'Master FINAL 2024 8-19-24'!A:O,15,FALSE)</f>
        <v>U12G KW Phoenix</v>
      </c>
      <c r="N196" s="154" t="str">
        <f>VLOOKUP(K196,'Team Info'!J:L,3,FALSE)</f>
        <v>Matt Uecker</v>
      </c>
      <c r="O196" s="154" t="str">
        <f>VLOOKUP(K196,'Team Info'!J:M,4,FALSE)</f>
        <v>920-285-0559</v>
      </c>
      <c r="P196" s="154" t="str">
        <f>VLOOKUP(K196,'Team Info'!J:N,5,FALSE)</f>
        <v>Matthew.uecker@gmail.com</v>
      </c>
      <c r="Q196" s="188" t="str">
        <f>VLOOKUP(M196,'Team Info'!J:L,3,FALSE)</f>
        <v>Andrea Flood</v>
      </c>
      <c r="R196" s="188" t="str">
        <f>VLOOKUP(M196,'Team Info'!J:M,4,FALSE)</f>
        <v>262-483-1142</v>
      </c>
      <c r="S196" s="188" t="str">
        <f>VLOOKUP(M196,'Team Info'!J:N,5,FALSE)</f>
        <v>annflood2008@yahoo.com</v>
      </c>
      <c r="T196" t="str">
        <f t="shared" si="35"/>
        <v>45592U12G HT PhoenixU12G KW Phoenix</v>
      </c>
    </row>
    <row r="197" spans="1:20" x14ac:dyDescent="0.3">
      <c r="A197" s="154" t="s">
        <v>1723</v>
      </c>
      <c r="B197" s="154" t="str">
        <f>VLOOKUP(A197,'Team Info'!E:J,6,FALSE)</f>
        <v>U14 HT Lightning</v>
      </c>
      <c r="C197" s="154" t="str">
        <f>VLOOKUP(A197,'Team Info'!E:L,8,FALSE)</f>
        <v>Jeff Martin</v>
      </c>
      <c r="D197" s="154" t="str">
        <f>VLOOKUP(A197,'Team Info'!E:M,9,FALSE)</f>
        <v>414-975-5019</v>
      </c>
      <c r="E197" s="154" t="str">
        <f>VLOOKUP(A197,'Team Info'!E:N,10,FALSE)</f>
        <v>mart0592@yahoo.com</v>
      </c>
      <c r="F197" s="180" t="str">
        <f t="shared" si="34"/>
        <v>Sat</v>
      </c>
      <c r="G197" s="180">
        <v>326</v>
      </c>
      <c r="H197" s="184">
        <f>VLOOKUP(G197,'Master FINAL 2024 8-19-24'!A:G,7,FALSE)</f>
        <v>45542</v>
      </c>
      <c r="I197" s="153" t="str">
        <f>IF(ISBLANK((VLOOKUP(G197,'Master FINAL 2024 8-19-24'!A:H,8,FALSE)))=TRUE,"",VLOOKUP(G197,'Master FINAL 2024 8-19-24'!A:H,8,FALSE))</f>
        <v>Field 4</v>
      </c>
      <c r="J197" s="183">
        <f>IF(ISBLANK((VLOOKUP(G197,'Master FINAL 2024 8-19-24'!A:I,9,FALSE)))=TRUE,"",VLOOKUP(G197,'Master FINAL 2024 8-19-24'!A:I,9,FALSE))</f>
        <v>0.5625</v>
      </c>
      <c r="K197" s="169" t="str">
        <f>VLOOKUP(G197,'Master FINAL 2024 8-19-24'!A:L,12,FALSE)</f>
        <v>U14 HT Lightning</v>
      </c>
      <c r="L197" s="177" t="s">
        <v>849</v>
      </c>
      <c r="M197" s="177" t="str">
        <f>VLOOKUP(G197,'Master FINAL 2024 8-19-24'!A:O,15,FALSE)</f>
        <v>U14 JU Juneau Rage U14</v>
      </c>
      <c r="N197" s="154" t="str">
        <f>VLOOKUP(K197,'Team Info'!J:L,3,FALSE)</f>
        <v>Jeff Martin</v>
      </c>
      <c r="O197" s="154" t="str">
        <f>VLOOKUP(K197,'Team Info'!J:M,4,FALSE)</f>
        <v>414-975-5019</v>
      </c>
      <c r="P197" s="154" t="str">
        <f>VLOOKUP(K197,'Team Info'!J:N,5,FALSE)</f>
        <v>mart0592@yahoo.com</v>
      </c>
      <c r="Q197" s="188" t="str">
        <f>VLOOKUP(M197,'Team Info'!J:L,3,FALSE)</f>
        <v>Kevin Klueger</v>
      </c>
      <c r="R197" s="188" t="str">
        <f>VLOOKUP(M197,'Team Info'!J:M,4,FALSE)</f>
        <v>920-904-2507</v>
      </c>
      <c r="S197" s="188" t="str">
        <f>VLOOKUP(M197,'Team Info'!J:N,5,FALSE)</f>
        <v>kluegerk@gmail.com</v>
      </c>
      <c r="T197" t="str">
        <f t="shared" si="35"/>
        <v>45542U14 HT LightningU14 JU Juneau Rage U14</v>
      </c>
    </row>
    <row r="198" spans="1:20" x14ac:dyDescent="0.3">
      <c r="A198" s="154" t="str">
        <f>A201</f>
        <v>HT1039</v>
      </c>
      <c r="B198" s="154" t="str">
        <f>VLOOKUP(A198,'Team Info'!E:J,6,FALSE)</f>
        <v>U14 HT Lightning</v>
      </c>
      <c r="C198" s="154" t="str">
        <f>VLOOKUP(A198,'Team Info'!E:L,8,FALSE)</f>
        <v>Jeff Martin</v>
      </c>
      <c r="D198" s="154" t="str">
        <f>VLOOKUP(A198,'Team Info'!E:M,9,FALSE)</f>
        <v>414-975-5019</v>
      </c>
      <c r="E198" s="154" t="str">
        <f>VLOOKUP(A198,'Team Info'!E:N,10,FALSE)</f>
        <v>mart0592@yahoo.com</v>
      </c>
      <c r="F198" s="180" t="str">
        <f t="shared" ref="F198" si="40">IF(WEEKDAY(H198)=7,"Sat",IF(WEEKDAY(H198)=6,"Fri",IF(WEEKDAY(H198)=5,"Thu",IF(WEEKDAY(H198)=4,"Wed",IF(WEEKDAY(H198)=3,"Tue",IF(WEEKDAY(H198)=2,"Mon",IF(WEEKDAY(H198)=1,"Sun")))))))</f>
        <v>Tue</v>
      </c>
      <c r="G198" s="180">
        <v>359</v>
      </c>
      <c r="H198" s="184">
        <f>VLOOKUP(G198,'Master FINAL 2024 8-19-24'!A:G,7,FALSE)</f>
        <v>45545</v>
      </c>
      <c r="I198" s="153" t="str">
        <f>IF(ISBLANK((VLOOKUP(G198,'Master FINAL 2024 8-19-24'!A:H,8,FALSE)))=TRUE,"",VLOOKUP(G198,'Master FINAL 2024 8-19-24'!A:H,8,FALSE))</f>
        <v>KW 5</v>
      </c>
      <c r="J198" s="183">
        <f>IF(ISBLANK((VLOOKUP(G198,'Master FINAL 2024 8-19-24'!A:I,9,FALSE)))=TRUE,"",VLOOKUP(G198,'Master FINAL 2024 8-19-24'!A:I,9,FALSE))</f>
        <v>0.73958333333333337</v>
      </c>
      <c r="K198" s="169" t="str">
        <f>VLOOKUP(G198,'Master FINAL 2024 8-19-24'!A:L,12,FALSE)</f>
        <v>U14 HT Lightning</v>
      </c>
      <c r="L198" s="177" t="s">
        <v>849</v>
      </c>
      <c r="M198" s="177" t="str">
        <f>VLOOKUP(G198,'Master FINAL 2024 8-19-24'!A:O,15,FALSE)</f>
        <v>U14 KW Comets</v>
      </c>
      <c r="N198" s="154" t="str">
        <f>VLOOKUP(K198,'Team Info'!J:L,3,FALSE)</f>
        <v>Jeff Martin</v>
      </c>
      <c r="O198" s="154" t="str">
        <f>VLOOKUP(K198,'Team Info'!J:M,4,FALSE)</f>
        <v>414-975-5019</v>
      </c>
      <c r="P198" s="154" t="str">
        <f>VLOOKUP(K198,'Team Info'!J:N,5,FALSE)</f>
        <v>mart0592@yahoo.com</v>
      </c>
      <c r="Q198" s="188" t="str">
        <f>VLOOKUP(M198,'Team Info'!J:L,3,FALSE)</f>
        <v>Andrea Flood</v>
      </c>
      <c r="R198" s="188" t="str">
        <f>VLOOKUP(M198,'Team Info'!J:M,4,FALSE)</f>
        <v>262-483-1142</v>
      </c>
      <c r="S198" s="188" t="str">
        <f>VLOOKUP(M198,'Team Info'!J:N,5,FALSE)</f>
        <v>annflood2008@yahoo.com</v>
      </c>
      <c r="T198" t="str">
        <f t="shared" ref="T198" si="41">H198&amp;K198&amp;M198</f>
        <v>45545U14 HT LightningU14 KW Comets</v>
      </c>
    </row>
    <row r="199" spans="1:20" x14ac:dyDescent="0.3">
      <c r="A199" s="154" t="str">
        <f>A197</f>
        <v>HT1039</v>
      </c>
      <c r="B199" s="154" t="str">
        <f>VLOOKUP(A199,'Team Info'!E:J,6,FALSE)</f>
        <v>U14 HT Lightning</v>
      </c>
      <c r="C199" s="154" t="str">
        <f>VLOOKUP(A199,'Team Info'!E:L,8,FALSE)</f>
        <v>Jeff Martin</v>
      </c>
      <c r="D199" s="154" t="str">
        <f>VLOOKUP(A199,'Team Info'!E:M,9,FALSE)</f>
        <v>414-975-5019</v>
      </c>
      <c r="E199" s="154" t="str">
        <f>VLOOKUP(A199,'Team Info'!E:N,10,FALSE)</f>
        <v>mart0592@yahoo.com</v>
      </c>
      <c r="F199" s="180" t="str">
        <f t="shared" si="34"/>
        <v>Sat</v>
      </c>
      <c r="G199" s="180">
        <v>333</v>
      </c>
      <c r="H199" s="184">
        <f>VLOOKUP(G199,'Master FINAL 2024 8-19-24'!A:G,7,FALSE)</f>
        <v>45549</v>
      </c>
      <c r="I199" s="153" t="str">
        <f>IF(ISBLANK((VLOOKUP(G199,'Master FINAL 2024 8-19-24'!A:H,8,FALSE)))=TRUE,"",VLOOKUP(G199,'Master FINAL 2024 8-19-24'!A:H,8,FALSE))</f>
        <v>Ehley Field #8</v>
      </c>
      <c r="J199" s="183">
        <f>IF(ISBLANK((VLOOKUP(G199,'Master FINAL 2024 8-19-24'!A:I,9,FALSE)))=TRUE,"",VLOOKUP(G199,'Master FINAL 2024 8-19-24'!A:I,9,FALSE))</f>
        <v>0.5625</v>
      </c>
      <c r="K199" s="169" t="str">
        <f>VLOOKUP(G199,'Master FINAL 2024 8-19-24'!A:L,12,FALSE)</f>
        <v>U14 RF Cyclones</v>
      </c>
      <c r="L199" s="177" t="s">
        <v>849</v>
      </c>
      <c r="M199" s="177" t="str">
        <f>VLOOKUP(G199,'Master FINAL 2024 8-19-24'!A:O,15,FALSE)</f>
        <v>U14 HT Lightning</v>
      </c>
      <c r="N199" s="154" t="str">
        <f>VLOOKUP(K199,'Team Info'!J:L,3,FALSE)</f>
        <v>Prestin Graf</v>
      </c>
      <c r="O199" s="154" t="str">
        <f>VLOOKUP(K199,'Team Info'!J:M,4,FALSE)</f>
        <v>262-623-7834</v>
      </c>
      <c r="P199" s="154" t="str">
        <f>VLOOKUP(K199,'Team Info'!J:N,5,FALSE)</f>
        <v>pgraf@quad.com</v>
      </c>
      <c r="Q199" s="188" t="str">
        <f>VLOOKUP(M199,'Team Info'!J:L,3,FALSE)</f>
        <v>Jeff Martin</v>
      </c>
      <c r="R199" s="188" t="str">
        <f>VLOOKUP(M199,'Team Info'!J:M,4,FALSE)</f>
        <v>414-975-5019</v>
      </c>
      <c r="S199" s="188" t="str">
        <f>VLOOKUP(M199,'Team Info'!J:N,5,FALSE)</f>
        <v>mart0592@yahoo.com</v>
      </c>
      <c r="T199" t="str">
        <f t="shared" si="35"/>
        <v>45549U14 RF CyclonesU14 HT Lightning</v>
      </c>
    </row>
    <row r="200" spans="1:20" x14ac:dyDescent="0.3">
      <c r="A200" s="154" t="str">
        <f t="shared" ref="A200:A204" si="42">A199</f>
        <v>HT1039</v>
      </c>
      <c r="B200" s="154" t="str">
        <f>VLOOKUP(A200,'Team Info'!E:J,6,FALSE)</f>
        <v>U14 HT Lightning</v>
      </c>
      <c r="C200" s="154" t="str">
        <f>VLOOKUP(A200,'Team Info'!E:L,8,FALSE)</f>
        <v>Jeff Martin</v>
      </c>
      <c r="D200" s="154" t="str">
        <f>VLOOKUP(A200,'Team Info'!E:M,9,FALSE)</f>
        <v>414-975-5019</v>
      </c>
      <c r="E200" s="154" t="str">
        <f>VLOOKUP(A200,'Team Info'!E:N,10,FALSE)</f>
        <v>mart0592@yahoo.com</v>
      </c>
      <c r="F200" s="180" t="str">
        <f t="shared" si="34"/>
        <v>Tue</v>
      </c>
      <c r="G200" s="180">
        <v>342</v>
      </c>
      <c r="H200" s="184">
        <f>VLOOKUP(G200,'Master FINAL 2024 8-19-24'!A:G,7,FALSE)</f>
        <v>45552</v>
      </c>
      <c r="I200" s="153">
        <f>IF(ISBLANK((VLOOKUP(G200,'Master FINAL 2024 8-19-24'!A:H,8,FALSE)))=TRUE,"",VLOOKUP(G200,'Master FINAL 2024 8-19-24'!A:H,8,FALSE))</f>
        <v>8</v>
      </c>
      <c r="J200" s="183">
        <f>IF(ISBLANK((VLOOKUP(G200,'Master FINAL 2024 8-19-24'!A:I,9,FALSE)))=TRUE,"",VLOOKUP(G200,'Master FINAL 2024 8-19-24'!A:I,9,FALSE))</f>
        <v>0.75</v>
      </c>
      <c r="K200" s="169" t="str">
        <f>VLOOKUP(G200,'Master FINAL 2024 8-19-24'!A:L,12,FALSE)</f>
        <v>U14 HT Lightning</v>
      </c>
      <c r="L200" s="177" t="s">
        <v>849</v>
      </c>
      <c r="M200" s="177" t="str">
        <f>VLOOKUP(G200,'Master FINAL 2024 8-19-24'!A:O,15,FALSE)</f>
        <v>U14 SL Wolfsburg (Vipers)</v>
      </c>
      <c r="N200" s="154" t="str">
        <f>VLOOKUP(K200,'Team Info'!J:L,3,FALSE)</f>
        <v>Jeff Martin</v>
      </c>
      <c r="O200" s="154" t="str">
        <f>VLOOKUP(K200,'Team Info'!J:M,4,FALSE)</f>
        <v>414-975-5019</v>
      </c>
      <c r="P200" s="154" t="str">
        <f>VLOOKUP(K200,'Team Info'!J:N,5,FALSE)</f>
        <v>mart0592@yahoo.com</v>
      </c>
      <c r="Q200" s="188" t="str">
        <f>VLOOKUP(M200,'Team Info'!J:L,3,FALSE)</f>
        <v>Gena Ische</v>
      </c>
      <c r="R200" s="188" t="str">
        <f>VLOOKUP(M200,'Team Info'!J:M,4,FALSE)</f>
        <v>262-391-0113</v>
      </c>
      <c r="S200" s="188" t="str">
        <f>VLOOKUP(M200,'Team Info'!J:N,5,FALSE)</f>
        <v>genaische@gmail.com</v>
      </c>
      <c r="T200" t="str">
        <f t="shared" si="35"/>
        <v>45552U14 HT LightningU14 SL Wolfsburg (Vipers)</v>
      </c>
    </row>
    <row r="201" spans="1:20" x14ac:dyDescent="0.3">
      <c r="A201" s="154" t="str">
        <f>A204</f>
        <v>HT1039</v>
      </c>
      <c r="B201" s="154" t="str">
        <f>VLOOKUP(A201,'Team Info'!E:J,6,FALSE)</f>
        <v>U14 HT Lightning</v>
      </c>
      <c r="C201" s="154" t="str">
        <f>VLOOKUP(A201,'Team Info'!E:L,8,FALSE)</f>
        <v>Jeff Martin</v>
      </c>
      <c r="D201" s="154" t="str">
        <f>VLOOKUP(A201,'Team Info'!E:M,9,FALSE)</f>
        <v>414-975-5019</v>
      </c>
      <c r="E201" s="154" t="str">
        <f>VLOOKUP(A201,'Team Info'!E:N,10,FALSE)</f>
        <v>mart0592@yahoo.com</v>
      </c>
      <c r="F201" s="180" t="str">
        <f>IF(WEEKDAY(H201)=7,"Sat",IF(WEEKDAY(H201)=6,"Fri",IF(WEEKDAY(H201)=5,"Thu",IF(WEEKDAY(H201)=4,"Wed",IF(WEEKDAY(H201)=3,"Tue",IF(WEEKDAY(H201)=2,"Mon",IF(WEEKDAY(H201)=1,"Sun")))))))</f>
        <v>Wed</v>
      </c>
      <c r="G201" s="180">
        <v>352</v>
      </c>
      <c r="H201" s="184">
        <f>VLOOKUP(G201,'Master FINAL 2024 8-19-24'!A:G,7,FALSE)</f>
        <v>45560</v>
      </c>
      <c r="I201" s="153" t="str">
        <f>IF(ISBLANK((VLOOKUP(G201,'Master FINAL 2024 8-19-24'!A:H,8,FALSE)))=TRUE,"",VLOOKUP(G201,'Master FINAL 2024 8-19-24'!A:H,8,FALSE))</f>
        <v>Ehley Field #8</v>
      </c>
      <c r="J201" s="183">
        <f>IF(ISBLANK((VLOOKUP(G201,'Master FINAL 2024 8-19-24'!A:I,9,FALSE)))=TRUE,"",VLOOKUP(G201,'Master FINAL 2024 8-19-24'!A:I,9,FALSE))</f>
        <v>0.73958333333333337</v>
      </c>
      <c r="K201" s="169" t="str">
        <f>VLOOKUP(G201,'Master FINAL 2024 8-19-24'!A:L,12,FALSE)</f>
        <v>U14 JK Leopards</v>
      </c>
      <c r="L201" s="177" t="s">
        <v>849</v>
      </c>
      <c r="M201" s="177" t="str">
        <f>VLOOKUP(G201,'Master FINAL 2024 8-19-24'!A:O,15,FALSE)</f>
        <v>U14 HT Lightning</v>
      </c>
      <c r="N201" s="154" t="str">
        <f>VLOOKUP(K201,'Team Info'!J:L,3,FALSE)</f>
        <v>Luke Love</v>
      </c>
      <c r="O201" s="154" t="str">
        <f>VLOOKUP(K201,'Team Info'!J:M,4,FALSE)</f>
        <v>940-882-9437</v>
      </c>
      <c r="P201" s="154" t="str">
        <f>VLOOKUP(K201,'Team Info'!J:N,5,FALSE)</f>
        <v>lukemarshalove@gmail.com</v>
      </c>
      <c r="Q201" s="188" t="str">
        <f>VLOOKUP(M201,'Team Info'!J:L,3,FALSE)</f>
        <v>Jeff Martin</v>
      </c>
      <c r="R201" s="188" t="str">
        <f>VLOOKUP(M201,'Team Info'!J:M,4,FALSE)</f>
        <v>414-975-5019</v>
      </c>
      <c r="S201" s="188" t="str">
        <f>VLOOKUP(M201,'Team Info'!J:N,5,FALSE)</f>
        <v>mart0592@yahoo.com</v>
      </c>
      <c r="T201" t="str">
        <f>H201&amp;K201&amp;M201</f>
        <v>45560U14 JK LeopardsU14 HT Lightning</v>
      </c>
    </row>
    <row r="202" spans="1:20" x14ac:dyDescent="0.3">
      <c r="A202" s="154" t="str">
        <f>A200</f>
        <v>HT1039</v>
      </c>
      <c r="B202" s="154" t="str">
        <f>VLOOKUP(A202,'Team Info'!E:J,6,FALSE)</f>
        <v>U14 HT Lightning</v>
      </c>
      <c r="C202" s="154" t="str">
        <f>VLOOKUP(A202,'Team Info'!E:L,8,FALSE)</f>
        <v>Jeff Martin</v>
      </c>
      <c r="D202" s="154" t="str">
        <f>VLOOKUP(A202,'Team Info'!E:M,9,FALSE)</f>
        <v>414-975-5019</v>
      </c>
      <c r="E202" s="154" t="str">
        <f>VLOOKUP(A202,'Team Info'!E:N,10,FALSE)</f>
        <v>mart0592@yahoo.com</v>
      </c>
      <c r="F202" s="180" t="str">
        <f t="shared" ref="F202" si="43">IF(WEEKDAY(H202)=7,"Sat",IF(WEEKDAY(H202)=6,"Fri",IF(WEEKDAY(H202)=5,"Thu",IF(WEEKDAY(H202)=4,"Wed",IF(WEEKDAY(H202)=3,"Tue",IF(WEEKDAY(H202)=2,"Mon",IF(WEEKDAY(H202)=1,"Sun")))))))</f>
        <v>Sat</v>
      </c>
      <c r="G202" s="180">
        <v>343</v>
      </c>
      <c r="H202" s="184">
        <f>VLOOKUP(G202,'Master FINAL 2024 8-19-24'!A:G,7,FALSE)</f>
        <v>45563</v>
      </c>
      <c r="I202" s="153" t="str">
        <f>IF(ISBLANK((VLOOKUP(G202,'Master FINAL 2024 8-19-24'!A:H,8,FALSE)))=TRUE,"",VLOOKUP(G202,'Master FINAL 2024 8-19-24'!A:H,8,FALSE))</f>
        <v>Ehley Field #8</v>
      </c>
      <c r="J202" s="183">
        <f>IF(ISBLANK((VLOOKUP(G202,'Master FINAL 2024 8-19-24'!A:I,9,FALSE)))=TRUE,"",VLOOKUP(G202,'Master FINAL 2024 8-19-24'!A:I,9,FALSE))</f>
        <v>0.66666666666666663</v>
      </c>
      <c r="K202" s="169" t="str">
        <f>VLOOKUP(G202,'Master FINAL 2024 8-19-24'!A:L,12,FALSE)</f>
        <v>U14 WA Waubedonia U14 Coed</v>
      </c>
      <c r="L202" s="177" t="s">
        <v>849</v>
      </c>
      <c r="M202" s="177" t="str">
        <f>VLOOKUP(G202,'Master FINAL 2024 8-19-24'!A:O,15,FALSE)</f>
        <v>U14 HT Lightning</v>
      </c>
      <c r="N202" s="154" t="str">
        <f>VLOOKUP(K202,'Team Info'!J:L,3,FALSE)</f>
        <v>Kyle Steffen</v>
      </c>
      <c r="O202" s="154" t="str">
        <f>VLOOKUP(K202,'Team Info'!J:M,4,FALSE)</f>
        <v>262-894-1061</v>
      </c>
      <c r="P202" s="154" t="str">
        <f>VLOOKUP(K202,'Team Info'!J:N,5,FALSE)</f>
        <v>kylesteffen42@gmail.com</v>
      </c>
      <c r="Q202" s="188" t="str">
        <f>VLOOKUP(M202,'Team Info'!J:L,3,FALSE)</f>
        <v>Jeff Martin</v>
      </c>
      <c r="R202" s="188" t="str">
        <f>VLOOKUP(M202,'Team Info'!J:M,4,FALSE)</f>
        <v>414-975-5019</v>
      </c>
      <c r="S202" s="188" t="str">
        <f>VLOOKUP(M202,'Team Info'!J:N,5,FALSE)</f>
        <v>mart0592@yahoo.com</v>
      </c>
      <c r="T202" t="str">
        <f t="shared" ref="T202" si="44">H202&amp;K202&amp;M202</f>
        <v>45563U14 WA Waubedonia U14 CoedU14 HT Lightning</v>
      </c>
    </row>
    <row r="203" spans="1:20" x14ac:dyDescent="0.3">
      <c r="A203" s="154" t="str">
        <f>A202</f>
        <v>HT1039</v>
      </c>
      <c r="B203" s="154" t="str">
        <f>VLOOKUP(A203,'Team Info'!E:J,6,FALSE)</f>
        <v>U14 HT Lightning</v>
      </c>
      <c r="C203" s="154" t="str">
        <f>VLOOKUP(A203,'Team Info'!E:L,8,FALSE)</f>
        <v>Jeff Martin</v>
      </c>
      <c r="D203" s="154" t="str">
        <f>VLOOKUP(A203,'Team Info'!E:M,9,FALSE)</f>
        <v>414-975-5019</v>
      </c>
      <c r="E203" s="154" t="str">
        <f>VLOOKUP(A203,'Team Info'!E:N,10,FALSE)</f>
        <v>mart0592@yahoo.com</v>
      </c>
      <c r="F203" s="180" t="str">
        <f t="shared" si="34"/>
        <v>Sat</v>
      </c>
      <c r="G203" s="180">
        <v>362</v>
      </c>
      <c r="H203" s="184">
        <f>VLOOKUP(G203,'Master FINAL 2024 8-19-24'!A:G,7,FALSE)</f>
        <v>45584</v>
      </c>
      <c r="I203" s="153" t="str">
        <f>IF(ISBLANK((VLOOKUP(G203,'Master FINAL 2024 8-19-24'!A:H,8,FALSE)))=TRUE,"",VLOOKUP(G203,'Master FINAL 2024 8-19-24'!A:H,8,FALSE))</f>
        <v>14U South</v>
      </c>
      <c r="J203" s="183">
        <f>IF(ISBLANK((VLOOKUP(G203,'Master FINAL 2024 8-19-24'!A:I,9,FALSE)))=TRUE,"",VLOOKUP(G203,'Master FINAL 2024 8-19-24'!A:I,9,FALSE))</f>
        <v>0.45833333333333331</v>
      </c>
      <c r="K203" s="169" t="str">
        <f>VLOOKUP(G203,'Master FINAL 2024 8-19-24'!A:L,12,FALSE)</f>
        <v>U14 HT Lightning</v>
      </c>
      <c r="L203" s="177" t="s">
        <v>849</v>
      </c>
      <c r="M203" s="177" t="str">
        <f>VLOOKUP(G203,'Master FINAL 2024 8-19-24'!A:O,15,FALSE)</f>
        <v>U14 BR Blue Heron</v>
      </c>
      <c r="N203" s="154" t="str">
        <f>VLOOKUP(K203,'Team Info'!J:L,3,FALSE)</f>
        <v>Jeff Martin</v>
      </c>
      <c r="O203" s="154" t="str">
        <f>VLOOKUP(K203,'Team Info'!J:M,4,FALSE)</f>
        <v>414-975-5019</v>
      </c>
      <c r="P203" s="154" t="str">
        <f>VLOOKUP(K203,'Team Info'!J:N,5,FALSE)</f>
        <v>mart0592@yahoo.com</v>
      </c>
      <c r="Q203" s="188" t="str">
        <f>VLOOKUP(M203,'Team Info'!J:L,3,FALSE)</f>
        <v>Josh Haefs</v>
      </c>
      <c r="R203" s="188" t="str">
        <f>VLOOKUP(M203,'Team Info'!J:M,4,FALSE)</f>
        <v>920-904-0759</v>
      </c>
      <c r="S203" s="188" t="str">
        <f>VLOOKUP(M203,'Team Info'!J:N,5,FALSE)</f>
        <v>ndfsa9@gmail.com</v>
      </c>
      <c r="T203" t="str">
        <f t="shared" si="35"/>
        <v>45584U14 HT LightningU14 BR Blue Heron</v>
      </c>
    </row>
    <row r="204" spans="1:20" x14ac:dyDescent="0.3">
      <c r="A204" s="154" t="str">
        <f t="shared" si="42"/>
        <v>HT1039</v>
      </c>
      <c r="B204" s="154" t="str">
        <f>VLOOKUP(A204,'Team Info'!E:J,6,FALSE)</f>
        <v>U14 HT Lightning</v>
      </c>
      <c r="C204" s="154" t="str">
        <f>VLOOKUP(A204,'Team Info'!E:L,8,FALSE)</f>
        <v>Jeff Martin</v>
      </c>
      <c r="D204" s="154" t="str">
        <f>VLOOKUP(A204,'Team Info'!E:M,9,FALSE)</f>
        <v>414-975-5019</v>
      </c>
      <c r="E204" s="154" t="str">
        <f>VLOOKUP(A204,'Team Info'!E:N,10,FALSE)</f>
        <v>mart0592@yahoo.com</v>
      </c>
      <c r="F204" s="180" t="str">
        <f t="shared" si="34"/>
        <v>Sat</v>
      </c>
      <c r="G204" s="180">
        <v>372</v>
      </c>
      <c r="H204" s="184">
        <f>VLOOKUP(G204,'Master FINAL 2024 8-19-24'!A:G,7,FALSE)</f>
        <v>45591</v>
      </c>
      <c r="I204" s="153" t="str">
        <f>IF(ISBLANK((VLOOKUP(G204,'Master FINAL 2024 8-19-24'!A:H,8,FALSE)))=TRUE,"",VLOOKUP(G204,'Master FINAL 2024 8-19-24'!A:H,8,FALSE))</f>
        <v>Ehley Field #8</v>
      </c>
      <c r="J204" s="183">
        <f>IF(ISBLANK((VLOOKUP(G204,'Master FINAL 2024 8-19-24'!A:I,9,FALSE)))=TRUE,"",VLOOKUP(G204,'Master FINAL 2024 8-19-24'!A:I,9,FALSE))</f>
        <v>0.45833333333333331</v>
      </c>
      <c r="K204" s="169" t="str">
        <f>VLOOKUP(G204,'Master FINAL 2024 8-19-24'!A:L,12,FALSE)</f>
        <v>U14 SL Wolfsburg (Vipers)</v>
      </c>
      <c r="L204" s="177" t="s">
        <v>849</v>
      </c>
      <c r="M204" s="177" t="str">
        <f>VLOOKUP(G204,'Master FINAL 2024 8-19-24'!A:O,15,FALSE)</f>
        <v>U14 HT Lightning</v>
      </c>
      <c r="N204" s="154" t="str">
        <f>VLOOKUP(K204,'Team Info'!J:L,3,FALSE)</f>
        <v>Gena Ische</v>
      </c>
      <c r="O204" s="154" t="str">
        <f>VLOOKUP(K204,'Team Info'!J:M,4,FALSE)</f>
        <v>262-391-0113</v>
      </c>
      <c r="P204" s="154" t="str">
        <f>VLOOKUP(K204,'Team Info'!J:N,5,FALSE)</f>
        <v>genaische@gmail.com</v>
      </c>
      <c r="Q204" s="188" t="str">
        <f>VLOOKUP(M204,'Team Info'!J:L,3,FALSE)</f>
        <v>Jeff Martin</v>
      </c>
      <c r="R204" s="188" t="str">
        <f>VLOOKUP(M204,'Team Info'!J:M,4,FALSE)</f>
        <v>414-975-5019</v>
      </c>
      <c r="S204" s="188" t="str">
        <f>VLOOKUP(M204,'Team Info'!J:N,5,FALSE)</f>
        <v>mart0592@yahoo.com</v>
      </c>
      <c r="T204" t="str">
        <f t="shared" si="35"/>
        <v>45591U14 SL Wolfsburg (Vipers)U14 HT Lightning</v>
      </c>
    </row>
    <row r="205" spans="1:20" x14ac:dyDescent="0.3">
      <c r="A205" s="154" t="s">
        <v>1659</v>
      </c>
      <c r="B205" s="154" t="str">
        <f>VLOOKUP(A205,'Team Info'!E:J,6,FALSE)</f>
        <v>U14G HT Orioles</v>
      </c>
      <c r="C205" s="154" t="str">
        <f>VLOOKUP(A205,'Team Info'!E:L,8,FALSE)</f>
        <v>Jon Gitter</v>
      </c>
      <c r="D205" s="154" t="str">
        <f>VLOOKUP(A205,'Team Info'!E:M,9,FALSE)</f>
        <v>414-617-3854</v>
      </c>
      <c r="E205" s="154" t="str">
        <f>VLOOKUP(A205,'Team Info'!E:N,10,FALSE)</f>
        <v>jongitter@yahoo.com</v>
      </c>
      <c r="F205" s="180" t="str">
        <f t="shared" si="34"/>
        <v>Sat</v>
      </c>
      <c r="G205" s="180">
        <v>3</v>
      </c>
      <c r="H205" s="184">
        <f>VLOOKUP(G205,'Master FINAL 2024 8-19-24'!A:G,7,FALSE)</f>
        <v>45542</v>
      </c>
      <c r="I205" s="153" t="str">
        <f>IF(ISBLANK((VLOOKUP(G205,'Master FINAL 2024 8-19-24'!A:H,8,FALSE)))=TRUE,"",VLOOKUP(G205,'Master FINAL 2024 8-19-24'!A:H,8,FALSE))</f>
        <v>Marie Krause U14</v>
      </c>
      <c r="J205" s="183">
        <f>IF(ISBLANK((VLOOKUP(G205,'Master FINAL 2024 8-19-24'!A:I,9,FALSE)))=TRUE,"",VLOOKUP(G205,'Master FINAL 2024 8-19-24'!A:I,9,FALSE))</f>
        <v>0.375</v>
      </c>
      <c r="K205" s="169" t="str">
        <f>VLOOKUP(G205,'Master FINAL 2024 8-19-24'!A:L,12,FALSE)</f>
        <v>U14G HT Orioles</v>
      </c>
      <c r="L205" s="177" t="s">
        <v>849</v>
      </c>
      <c r="M205" s="177" t="str">
        <f>VLOOKUP(G205,'Master FINAL 2024 8-19-24'!A:O,15,FALSE)</f>
        <v>U14G WA Waubedonia U14 Girls</v>
      </c>
      <c r="N205" s="154" t="str">
        <f>VLOOKUP(K205,'Team Info'!J:L,3,FALSE)</f>
        <v>Jon Gitter</v>
      </c>
      <c r="O205" s="154" t="str">
        <f>VLOOKUP(K205,'Team Info'!J:M,4,FALSE)</f>
        <v>414-617-3854</v>
      </c>
      <c r="P205" s="154" t="str">
        <f>VLOOKUP(K205,'Team Info'!J:N,5,FALSE)</f>
        <v>jongitter@yahoo.com</v>
      </c>
      <c r="Q205" s="188" t="str">
        <f>VLOOKUP(M205,'Team Info'!J:L,3,FALSE)</f>
        <v>Cory Dimmer</v>
      </c>
      <c r="R205" s="188" t="str">
        <f>VLOOKUP(M205,'Team Info'!J:M,4,FALSE)</f>
        <v>920-946-1826</v>
      </c>
      <c r="S205" s="188" t="str">
        <f>VLOOKUP(M205,'Team Info'!J:N,5,FALSE)</f>
        <v>corydimmer@hotmail.com</v>
      </c>
      <c r="T205" t="str">
        <f t="shared" si="35"/>
        <v>45542U14G HT OriolesU14G WA Waubedonia U14 Girls</v>
      </c>
    </row>
    <row r="206" spans="1:20" x14ac:dyDescent="0.3">
      <c r="A206" s="154" t="str">
        <f>A209</f>
        <v>HT1040</v>
      </c>
      <c r="B206" s="154" t="str">
        <f>VLOOKUP(A206,'Team Info'!E:J,6,FALSE)</f>
        <v>U14G HT Orioles</v>
      </c>
      <c r="C206" s="154" t="str">
        <f>VLOOKUP(A206,'Team Info'!E:L,8,FALSE)</f>
        <v>Jon Gitter</v>
      </c>
      <c r="D206" s="154" t="str">
        <f>VLOOKUP(A206,'Team Info'!E:M,9,FALSE)</f>
        <v>414-617-3854</v>
      </c>
      <c r="E206" s="154" t="str">
        <f>VLOOKUP(A206,'Team Info'!E:N,10,FALSE)</f>
        <v>jongitter@yahoo.com</v>
      </c>
      <c r="F206" s="180" t="str">
        <f>IF(WEEKDAY(H206)=7,"Sat",IF(WEEKDAY(H206)=6,"Fri",IF(WEEKDAY(H206)=5,"Thu",IF(WEEKDAY(H206)=4,"Wed",IF(WEEKDAY(H206)=3,"Tue",IF(WEEKDAY(H206)=2,"Mon",IF(WEEKDAY(H206)=1,"Sun")))))))</f>
        <v>Thu</v>
      </c>
      <c r="G206" s="180">
        <v>24</v>
      </c>
      <c r="H206" s="184">
        <f>VLOOKUP(G206,'Master FINAL 2024 8-19-24'!A:G,7,FALSE)</f>
        <v>45554</v>
      </c>
      <c r="I206" s="153" t="str">
        <f>IF(ISBLANK((VLOOKUP(G206,'Master FINAL 2024 8-19-24'!A:H,8,FALSE)))=TRUE,"",VLOOKUP(G206,'Master FINAL 2024 8-19-24'!A:H,8,FALSE))</f>
        <v>Ehley Field #8</v>
      </c>
      <c r="J206" s="183">
        <f>IF(ISBLANK((VLOOKUP(G206,'Master FINAL 2024 8-19-24'!A:I,9,FALSE)))=TRUE,"",VLOOKUP(G206,'Master FINAL 2024 8-19-24'!A:I,9,FALSE))</f>
        <v>0.73958333333333337</v>
      </c>
      <c r="K206" s="169" t="str">
        <f>VLOOKUP(G206,'Master FINAL 2024 8-19-24'!A:L,12,FALSE)</f>
        <v>U14G RL Random Lake U14 Girls</v>
      </c>
      <c r="L206" s="177" t="s">
        <v>849</v>
      </c>
      <c r="M206" s="177" t="str">
        <f>VLOOKUP(G206,'Master FINAL 2024 8-19-24'!A:O,15,FALSE)</f>
        <v>U14G HT Orioles</v>
      </c>
      <c r="N206" s="154" t="str">
        <f>VLOOKUP(K206,'Team Info'!J:L,3,FALSE)</f>
        <v>Cory Dimmer</v>
      </c>
      <c r="O206" s="154" t="str">
        <f>VLOOKUP(K206,'Team Info'!J:M,4,FALSE)</f>
        <v>920-946-1826</v>
      </c>
      <c r="P206" s="154" t="str">
        <f>VLOOKUP(K206,'Team Info'!J:N,5,FALSE)</f>
        <v>corydimmer@hotmail.com</v>
      </c>
      <c r="Q206" s="188" t="str">
        <f>VLOOKUP(M206,'Team Info'!J:L,3,FALSE)</f>
        <v>Jon Gitter</v>
      </c>
      <c r="R206" s="188" t="str">
        <f>VLOOKUP(M206,'Team Info'!J:M,4,FALSE)</f>
        <v>414-617-3854</v>
      </c>
      <c r="S206" s="188" t="str">
        <f>VLOOKUP(M206,'Team Info'!J:N,5,FALSE)</f>
        <v>jongitter@yahoo.com</v>
      </c>
      <c r="T206" t="str">
        <f>H206&amp;K206&amp;M206</f>
        <v>45554U14G RL Random Lake U14 GirlsU14G HT Orioles</v>
      </c>
    </row>
    <row r="207" spans="1:20" x14ac:dyDescent="0.3">
      <c r="A207" s="154" t="str">
        <f>A205</f>
        <v>HT1040</v>
      </c>
      <c r="B207" s="154" t="str">
        <f>VLOOKUP(A207,'Team Info'!E:J,6,FALSE)</f>
        <v>U14G HT Orioles</v>
      </c>
      <c r="C207" s="154" t="str">
        <f>VLOOKUP(A207,'Team Info'!E:L,8,FALSE)</f>
        <v>Jon Gitter</v>
      </c>
      <c r="D207" s="154" t="str">
        <f>VLOOKUP(A207,'Team Info'!E:M,9,FALSE)</f>
        <v>414-617-3854</v>
      </c>
      <c r="E207" s="154" t="str">
        <f>VLOOKUP(A207,'Team Info'!E:N,10,FALSE)</f>
        <v>jongitter@yahoo.com</v>
      </c>
      <c r="F207" s="180" t="str">
        <f t="shared" si="34"/>
        <v>Sat</v>
      </c>
      <c r="G207" s="180">
        <v>9</v>
      </c>
      <c r="H207" s="184">
        <f>VLOOKUP(G207,'Master FINAL 2024 8-19-24'!A:G,7,FALSE)</f>
        <v>45563</v>
      </c>
      <c r="I207" s="153" t="str">
        <f>IF(ISBLANK((VLOOKUP(G207,'Master FINAL 2024 8-19-24'!A:H,8,FALSE)))=TRUE,"",VLOOKUP(G207,'Master FINAL 2024 8-19-24'!A:H,8,FALSE))</f>
        <v>Ehley Field #8</v>
      </c>
      <c r="J207" s="183">
        <f>IF(ISBLANK((VLOOKUP(G207,'Master FINAL 2024 8-19-24'!A:I,9,FALSE)))=TRUE,"",VLOOKUP(G207,'Master FINAL 2024 8-19-24'!A:I,9,FALSE))</f>
        <v>0.375</v>
      </c>
      <c r="K207" s="169" t="str">
        <f>VLOOKUP(G207,'Master FINAL 2024 8-19-24'!A:L,12,FALSE)</f>
        <v>U14G SL Reign (Breeze)</v>
      </c>
      <c r="L207" s="177" t="s">
        <v>849</v>
      </c>
      <c r="M207" s="177" t="str">
        <f>VLOOKUP(G207,'Master FINAL 2024 8-19-24'!A:O,15,FALSE)</f>
        <v>U14G HT Orioles</v>
      </c>
      <c r="N207" s="154" t="str">
        <f>VLOOKUP(K207,'Team Info'!J:L,3,FALSE)</f>
        <v>Tim Steedman</v>
      </c>
      <c r="O207" s="154" t="str">
        <f>VLOOKUP(K207,'Team Info'!J:M,4,FALSE)</f>
        <v>206-669-4310</v>
      </c>
      <c r="P207" s="154" t="str">
        <f>VLOOKUP(K207,'Team Info'!J:N,5,FALSE)</f>
        <v>tim.steedman@gmail.com</v>
      </c>
      <c r="Q207" s="188" t="str">
        <f>VLOOKUP(M207,'Team Info'!J:L,3,FALSE)</f>
        <v>Jon Gitter</v>
      </c>
      <c r="R207" s="188" t="str">
        <f>VLOOKUP(M207,'Team Info'!J:M,4,FALSE)</f>
        <v>414-617-3854</v>
      </c>
      <c r="S207" s="188" t="str">
        <f>VLOOKUP(M207,'Team Info'!J:N,5,FALSE)</f>
        <v>jongitter@yahoo.com</v>
      </c>
      <c r="T207" t="str">
        <f t="shared" si="35"/>
        <v>45563U14G SL Reign (Breeze)U14G HT Orioles</v>
      </c>
    </row>
    <row r="208" spans="1:20" x14ac:dyDescent="0.3">
      <c r="A208" s="154" t="str">
        <f t="shared" ref="A208:A212" si="45">A207</f>
        <v>HT1040</v>
      </c>
      <c r="B208" s="154" t="str">
        <f>VLOOKUP(A208,'Team Info'!E:J,6,FALSE)</f>
        <v>U14G HT Orioles</v>
      </c>
      <c r="C208" s="154" t="str">
        <f>VLOOKUP(A208,'Team Info'!E:L,8,FALSE)</f>
        <v>Jon Gitter</v>
      </c>
      <c r="D208" s="154" t="str">
        <f>VLOOKUP(A208,'Team Info'!E:M,9,FALSE)</f>
        <v>414-617-3854</v>
      </c>
      <c r="E208" s="154" t="str">
        <f>VLOOKUP(A208,'Team Info'!E:N,10,FALSE)</f>
        <v>jongitter@yahoo.com</v>
      </c>
      <c r="F208" s="180" t="str">
        <f t="shared" si="34"/>
        <v>Sat</v>
      </c>
      <c r="G208" s="180">
        <v>13</v>
      </c>
      <c r="H208" s="184">
        <f>VLOOKUP(G208,'Master FINAL 2024 8-19-24'!A:G,7,FALSE)</f>
        <v>45570</v>
      </c>
      <c r="I208" s="153" t="str">
        <f>IF(ISBLANK((VLOOKUP(G208,'Master FINAL 2024 8-19-24'!A:H,8,FALSE)))=TRUE,"",VLOOKUP(G208,'Master FINAL 2024 8-19-24'!A:H,8,FALSE))</f>
        <v>Hickory Lane #4</v>
      </c>
      <c r="J208" s="183">
        <f>IF(ISBLANK((VLOOKUP(G208,'Master FINAL 2024 8-19-24'!A:I,9,FALSE)))=TRUE,"",VLOOKUP(G208,'Master FINAL 2024 8-19-24'!A:I,9,FALSE))</f>
        <v>0.41666666666666669</v>
      </c>
      <c r="K208" s="169" t="str">
        <f>VLOOKUP(G208,'Master FINAL 2024 8-19-24'!A:L,12,FALSE)</f>
        <v>U14G HT Orioles</v>
      </c>
      <c r="L208" s="177" t="s">
        <v>849</v>
      </c>
      <c r="M208" s="177" t="str">
        <f>VLOOKUP(G208,'Master FINAL 2024 8-19-24'!A:O,15,FALSE)</f>
        <v>U14G JK Phoenix</v>
      </c>
      <c r="N208" s="154" t="str">
        <f>VLOOKUP(K208,'Team Info'!J:L,3,FALSE)</f>
        <v>Jon Gitter</v>
      </c>
      <c r="O208" s="154" t="str">
        <f>VLOOKUP(K208,'Team Info'!J:M,4,FALSE)</f>
        <v>414-617-3854</v>
      </c>
      <c r="P208" s="154" t="str">
        <f>VLOOKUP(K208,'Team Info'!J:N,5,FALSE)</f>
        <v>jongitter@yahoo.com</v>
      </c>
      <c r="Q208" s="188" t="str">
        <f>VLOOKUP(M208,'Team Info'!J:L,3,FALSE)</f>
        <v>Adam Wendorf</v>
      </c>
      <c r="R208" s="188" t="str">
        <f>VLOOKUP(M208,'Team Info'!J:M,4,FALSE)</f>
        <v>414-312-2244</v>
      </c>
      <c r="S208" s="188" t="str">
        <f>VLOOKUP(M208,'Team Info'!J:N,5,FALSE)</f>
        <v>awendorf82@gmail.com</v>
      </c>
      <c r="T208" t="str">
        <f t="shared" si="35"/>
        <v>45570U14G HT OriolesU14G JK Phoenix</v>
      </c>
    </row>
    <row r="209" spans="1:20" x14ac:dyDescent="0.3">
      <c r="A209" s="154" t="str">
        <f>A212</f>
        <v>HT1040</v>
      </c>
      <c r="B209" s="154" t="str">
        <f>VLOOKUP(A209,'Team Info'!E:J,6,FALSE)</f>
        <v>U14G HT Orioles</v>
      </c>
      <c r="C209" s="154" t="str">
        <f>VLOOKUP(A209,'Team Info'!E:L,8,FALSE)</f>
        <v>Jon Gitter</v>
      </c>
      <c r="D209" s="154" t="str">
        <f>VLOOKUP(A209,'Team Info'!E:M,9,FALSE)</f>
        <v>414-617-3854</v>
      </c>
      <c r="E209" s="154" t="str">
        <f>VLOOKUP(A209,'Team Info'!E:N,10,FALSE)</f>
        <v>jongitter@yahoo.com</v>
      </c>
      <c r="F209" s="180" t="str">
        <f>IF(WEEKDAY(H209)=7,"Sat",IF(WEEKDAY(H209)=6,"Fri",IF(WEEKDAY(H209)=5,"Thu",IF(WEEKDAY(H209)=4,"Wed",IF(WEEKDAY(H209)=3,"Tue",IF(WEEKDAY(H209)=2,"Mon",IF(WEEKDAY(H209)=1,"Sun")))))))</f>
        <v>Thu</v>
      </c>
      <c r="G209" s="180">
        <v>8</v>
      </c>
      <c r="H209" s="184">
        <f>VLOOKUP(G209,'Master FINAL 2024 8-19-24'!A:G,7,FALSE)</f>
        <v>45575</v>
      </c>
      <c r="I209" s="153" t="str">
        <f>IF(ISBLANK((VLOOKUP(G209,'Master FINAL 2024 8-19-24'!A:H,8,FALSE)))=TRUE,"",VLOOKUP(G209,'Master FINAL 2024 8-19-24'!A:H,8,FALSE))</f>
        <v>RL High School - 605 Random Lake Rd.</v>
      </c>
      <c r="J209" s="183">
        <f>IF(ISBLANK((VLOOKUP(G209,'Master FINAL 2024 8-19-24'!A:I,9,FALSE)))=TRUE,"",VLOOKUP(G209,'Master FINAL 2024 8-19-24'!A:I,9,FALSE))</f>
        <v>0.73958333333333337</v>
      </c>
      <c r="K209" s="169" t="str">
        <f>VLOOKUP(G209,'Master FINAL 2024 8-19-24'!A:L,12,FALSE)</f>
        <v>U14G HT Orioles</v>
      </c>
      <c r="L209" s="177" t="s">
        <v>849</v>
      </c>
      <c r="M209" s="177" t="str">
        <f>VLOOKUP(G209,'Master FINAL 2024 8-19-24'!A:O,15,FALSE)</f>
        <v>U14G RL Random Lake U14 Girls</v>
      </c>
      <c r="N209" s="154" t="str">
        <f>VLOOKUP(K209,'Team Info'!J:L,3,FALSE)</f>
        <v>Jon Gitter</v>
      </c>
      <c r="O209" s="154" t="str">
        <f>VLOOKUP(K209,'Team Info'!J:M,4,FALSE)</f>
        <v>414-617-3854</v>
      </c>
      <c r="P209" s="154" t="str">
        <f>VLOOKUP(K209,'Team Info'!J:N,5,FALSE)</f>
        <v>jongitter@yahoo.com</v>
      </c>
      <c r="Q209" s="188" t="str">
        <f>VLOOKUP(M209,'Team Info'!J:L,3,FALSE)</f>
        <v>Cory Dimmer</v>
      </c>
      <c r="R209" s="188" t="str">
        <f>VLOOKUP(M209,'Team Info'!J:M,4,FALSE)</f>
        <v>920-946-1826</v>
      </c>
      <c r="S209" s="188" t="str">
        <f>VLOOKUP(M209,'Team Info'!J:N,5,FALSE)</f>
        <v>corydimmer@hotmail.com</v>
      </c>
      <c r="T209" t="str">
        <f>H209&amp;K209&amp;M209</f>
        <v>45575U14G HT OriolesU14G RL Random Lake U14 Girls</v>
      </c>
    </row>
    <row r="210" spans="1:20" x14ac:dyDescent="0.3">
      <c r="A210" s="154" t="str">
        <f>A208</f>
        <v>HT1040</v>
      </c>
      <c r="B210" s="154" t="str">
        <f>VLOOKUP(A210,'Team Info'!E:J,6,FALSE)</f>
        <v>U14G HT Orioles</v>
      </c>
      <c r="C210" s="154" t="str">
        <f>VLOOKUP(A210,'Team Info'!E:L,8,FALSE)</f>
        <v>Jon Gitter</v>
      </c>
      <c r="D210" s="154" t="str">
        <f>VLOOKUP(A210,'Team Info'!E:M,9,FALSE)</f>
        <v>414-617-3854</v>
      </c>
      <c r="E210" s="154" t="str">
        <f>VLOOKUP(A210,'Team Info'!E:N,10,FALSE)</f>
        <v>jongitter@yahoo.com</v>
      </c>
      <c r="F210" s="180" t="str">
        <f>IF(WEEKDAY(H210)=7,"Sat",IF(WEEKDAY(H210)=6,"Fri",IF(WEEKDAY(H210)=5,"Thu",IF(WEEKDAY(H210)=4,"Wed",IF(WEEKDAY(H210)=3,"Tue",IF(WEEKDAY(H210)=2,"Mon",IF(WEEKDAY(H210)=1,"Sun")))))))</f>
        <v>Sat</v>
      </c>
      <c r="G210" s="180">
        <v>16</v>
      </c>
      <c r="H210" s="184">
        <f>VLOOKUP(G210,'Master FINAL 2024 8-19-24'!A:G,7,FALSE)</f>
        <v>45577</v>
      </c>
      <c r="I210" s="153" t="str">
        <f>IF(ISBLANK((VLOOKUP(G210,'Master FINAL 2024 8-19-24'!A:H,8,FALSE)))=TRUE,"",VLOOKUP(G210,'Master FINAL 2024 8-19-24'!A:H,8,FALSE))</f>
        <v>KW 5</v>
      </c>
      <c r="J210" s="183">
        <f>IF(ISBLANK((VLOOKUP(G210,'Master FINAL 2024 8-19-24'!A:I,9,FALSE)))=TRUE,"",VLOOKUP(G210,'Master FINAL 2024 8-19-24'!A:I,9,FALSE))</f>
        <v>0.375</v>
      </c>
      <c r="K210" s="169" t="str">
        <f>VLOOKUP(G210,'Master FINAL 2024 8-19-24'!A:L,12,FALSE)</f>
        <v>U14G HT Orioles</v>
      </c>
      <c r="L210" s="177" t="s">
        <v>849</v>
      </c>
      <c r="M210" s="177" t="str">
        <f>VLOOKUP(G210,'Master FINAL 2024 8-19-24'!A:O,15,FALSE)</f>
        <v>U14G KW Rebels</v>
      </c>
      <c r="N210" s="154" t="str">
        <f>VLOOKUP(K210,'Team Info'!J:L,3,FALSE)</f>
        <v>Jon Gitter</v>
      </c>
      <c r="O210" s="154" t="str">
        <f>VLOOKUP(K210,'Team Info'!J:M,4,FALSE)</f>
        <v>414-617-3854</v>
      </c>
      <c r="P210" s="154" t="str">
        <f>VLOOKUP(K210,'Team Info'!J:N,5,FALSE)</f>
        <v>jongitter@yahoo.com</v>
      </c>
      <c r="Q210" s="188" t="str">
        <f>VLOOKUP(M210,'Team Info'!J:L,3,FALSE)</f>
        <v>Rebecca Dourn</v>
      </c>
      <c r="R210" s="188" t="str">
        <f>VLOOKUP(M210,'Team Info'!J:M,4,FALSE)</f>
        <v>262-227-2258</v>
      </c>
      <c r="S210" s="188" t="str">
        <f>VLOOKUP(M210,'Team Info'!J:N,5,FALSE)</f>
        <v>Rebecca.dourn@yahoo.com</v>
      </c>
      <c r="T210" t="str">
        <f>H210&amp;K210&amp;M210</f>
        <v>45577U14G HT OriolesU14G KW Rebels</v>
      </c>
    </row>
    <row r="211" spans="1:20" x14ac:dyDescent="0.3">
      <c r="A211" s="154" t="str">
        <f t="shared" si="45"/>
        <v>HT1040</v>
      </c>
      <c r="B211" s="154" t="str">
        <f>VLOOKUP(A211,'Team Info'!E:J,6,FALSE)</f>
        <v>U14G HT Orioles</v>
      </c>
      <c r="C211" s="154" t="str">
        <f>VLOOKUP(A211,'Team Info'!E:L,8,FALSE)</f>
        <v>Jon Gitter</v>
      </c>
      <c r="D211" s="154" t="str">
        <f>VLOOKUP(A211,'Team Info'!E:M,9,FALSE)</f>
        <v>414-617-3854</v>
      </c>
      <c r="E211" s="154" t="str">
        <f>VLOOKUP(A211,'Team Info'!E:N,10,FALSE)</f>
        <v>jongitter@yahoo.com</v>
      </c>
      <c r="F211" s="180" t="str">
        <f t="shared" si="34"/>
        <v>Sat</v>
      </c>
      <c r="G211" s="180">
        <v>20</v>
      </c>
      <c r="H211" s="184">
        <f>VLOOKUP(G211,'Master FINAL 2024 8-19-24'!A:G,7,FALSE)</f>
        <v>45584</v>
      </c>
      <c r="I211" s="153" t="str">
        <f>IF(ISBLANK((VLOOKUP(G211,'Master FINAL 2024 8-19-24'!A:H,8,FALSE)))=TRUE,"",VLOOKUP(G211,'Master FINAL 2024 8-19-24'!A:H,8,FALSE))</f>
        <v>Ehley Field #8</v>
      </c>
      <c r="J211" s="183">
        <f>IF(ISBLANK((VLOOKUP(G211,'Master FINAL 2024 8-19-24'!A:I,9,FALSE)))=TRUE,"",VLOOKUP(G211,'Master FINAL 2024 8-19-24'!A:I,9,FALSE))</f>
        <v>0.5</v>
      </c>
      <c r="K211" s="169" t="str">
        <f>VLOOKUP(G211,'Master FINAL 2024 8-19-24'!A:L,12,FALSE)</f>
        <v>U14G KW Storm</v>
      </c>
      <c r="L211" s="177" t="s">
        <v>849</v>
      </c>
      <c r="M211" s="177" t="str">
        <f>VLOOKUP(G211,'Master FINAL 2024 8-19-24'!A:O,15,FALSE)</f>
        <v>U14G HT Orioles</v>
      </c>
      <c r="N211" s="154" t="str">
        <f>VLOOKUP(K211,'Team Info'!J:L,3,FALSE)</f>
        <v>Andy Schulz</v>
      </c>
      <c r="O211" s="154" t="str">
        <f>VLOOKUP(K211,'Team Info'!J:M,4,FALSE)</f>
        <v>920-410-1352</v>
      </c>
      <c r="P211" s="154" t="str">
        <f>VLOOKUP(K211,'Team Info'!J:N,5,FALSE)</f>
        <v>andyschulz8@gmail.com</v>
      </c>
      <c r="Q211" s="188" t="str">
        <f>VLOOKUP(M211,'Team Info'!J:L,3,FALSE)</f>
        <v>Jon Gitter</v>
      </c>
      <c r="R211" s="188" t="str">
        <f>VLOOKUP(M211,'Team Info'!J:M,4,FALSE)</f>
        <v>414-617-3854</v>
      </c>
      <c r="S211" s="188" t="str">
        <f>VLOOKUP(M211,'Team Info'!J:N,5,FALSE)</f>
        <v>jongitter@yahoo.com</v>
      </c>
      <c r="T211" t="str">
        <f t="shared" si="35"/>
        <v>45584U14G KW StormU14G HT Orioles</v>
      </c>
    </row>
    <row r="212" spans="1:20" x14ac:dyDescent="0.3">
      <c r="A212" s="154" t="str">
        <f t="shared" si="45"/>
        <v>HT1040</v>
      </c>
      <c r="B212" s="154" t="str">
        <f>VLOOKUP(A212,'Team Info'!E:J,6,FALSE)</f>
        <v>U14G HT Orioles</v>
      </c>
      <c r="C212" s="154" t="str">
        <f>VLOOKUP(A212,'Team Info'!E:L,8,FALSE)</f>
        <v>Jon Gitter</v>
      </c>
      <c r="D212" s="154" t="str">
        <f>VLOOKUP(A212,'Team Info'!E:M,9,FALSE)</f>
        <v>414-617-3854</v>
      </c>
      <c r="E212" s="154" t="str">
        <f>VLOOKUP(A212,'Team Info'!E:N,10,FALSE)</f>
        <v>jongitter@yahoo.com</v>
      </c>
      <c r="F212" s="180" t="str">
        <f t="shared" si="34"/>
        <v>Sat</v>
      </c>
      <c r="G212" s="180">
        <v>23</v>
      </c>
      <c r="H212" s="184">
        <f>VLOOKUP(G212,'Master FINAL 2024 8-19-24'!A:G,7,FALSE)</f>
        <v>45591</v>
      </c>
      <c r="I212" s="153" t="str">
        <f>IF(ISBLANK((VLOOKUP(G212,'Master FINAL 2024 8-19-24'!A:H,8,FALSE)))=TRUE,"",VLOOKUP(G212,'Master FINAL 2024 8-19-24'!A:H,8,FALSE))</f>
        <v>Ehley Field #8</v>
      </c>
      <c r="J212" s="183">
        <f>IF(ISBLANK((VLOOKUP(G212,'Master FINAL 2024 8-19-24'!A:I,9,FALSE)))=TRUE,"",VLOOKUP(G212,'Master FINAL 2024 8-19-24'!A:I,9,FALSE))</f>
        <v>0.375</v>
      </c>
      <c r="K212" s="169" t="str">
        <f>VLOOKUP(G212,'Master FINAL 2024 8-19-24'!A:L,12,FALSE)</f>
        <v>U14G WA Waubedonia U14 Girls</v>
      </c>
      <c r="L212" s="177" t="s">
        <v>849</v>
      </c>
      <c r="M212" s="177" t="str">
        <f>VLOOKUP(G212,'Master FINAL 2024 8-19-24'!A:O,15,FALSE)</f>
        <v>U14G HT Orioles</v>
      </c>
      <c r="N212" s="154" t="str">
        <f>VLOOKUP(K212,'Team Info'!J:L,3,FALSE)</f>
        <v>Cory Dimmer</v>
      </c>
      <c r="O212" s="154" t="str">
        <f>VLOOKUP(K212,'Team Info'!J:M,4,FALSE)</f>
        <v>920-946-1826</v>
      </c>
      <c r="P212" s="154" t="str">
        <f>VLOOKUP(K212,'Team Info'!J:N,5,FALSE)</f>
        <v>corydimmer@hotmail.com</v>
      </c>
      <c r="Q212" s="188" t="str">
        <f>VLOOKUP(M212,'Team Info'!J:L,3,FALSE)</f>
        <v>Jon Gitter</v>
      </c>
      <c r="R212" s="188" t="str">
        <f>VLOOKUP(M212,'Team Info'!J:M,4,FALSE)</f>
        <v>414-617-3854</v>
      </c>
      <c r="S212" s="188" t="str">
        <f>VLOOKUP(M212,'Team Info'!J:N,5,FALSE)</f>
        <v>jongitter@yahoo.com</v>
      </c>
      <c r="T212" t="str">
        <f t="shared" si="35"/>
        <v>45591U14G WA Waubedonia U14 GirlsU14G HT Orioles</v>
      </c>
    </row>
  </sheetData>
  <autoFilter ref="A1:S212" xr:uid="{ACB4E6C1-B4E3-461D-BABF-850779E8F0D2}"/>
  <sortState xmlns:xlrd2="http://schemas.microsoft.com/office/spreadsheetml/2017/richdata2" ref="A2:T212">
    <sortCondition ref="A2:A212"/>
    <sortCondition ref="H2:H212"/>
  </sortState>
  <conditionalFormatting sqref="F1:G212">
    <cfRule type="containsText" dxfId="371" priority="15" operator="containsText" text="Fri">
      <formula>NOT(ISERROR(SEARCH("Fri",F1)))</formula>
    </cfRule>
    <cfRule type="containsText" dxfId="370" priority="16" operator="containsText" text="Thu">
      <formula>NOT(ISERROR(SEARCH("Thu",F1)))</formula>
    </cfRule>
    <cfRule type="containsText" dxfId="369" priority="17" operator="containsText" text="Wed">
      <formula>NOT(ISERROR(SEARCH("Wed",F1)))</formula>
    </cfRule>
    <cfRule type="containsText" dxfId="368" priority="18" operator="containsText" text="Tue">
      <formula>NOT(ISERROR(SEARCH("Tue",F1)))</formula>
    </cfRule>
    <cfRule type="containsText" dxfId="367" priority="19" operator="containsText" text="Sun">
      <formula>NOT(ISERROR(SEARCH("Sun",F1)))</formula>
    </cfRule>
    <cfRule type="containsText" dxfId="366" priority="20" operator="containsText" text="Mon">
      <formula>NOT(ISERROR(SEARCH("Mon",F1)))</formula>
    </cfRule>
  </conditionalFormatting>
  <conditionalFormatting sqref="H1:H212">
    <cfRule type="colorScale" priority="135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212">
    <cfRule type="cellIs" dxfId="365" priority="266" operator="equal">
      <formula>"?"</formula>
    </cfRule>
  </conditionalFormatting>
  <conditionalFormatting sqref="K2:K212">
    <cfRule type="containsText" dxfId="364" priority="255" operator="containsText" text="BR ">
      <formula>NOT(ISERROR(SEARCH("BR ",K2)))</formula>
    </cfRule>
    <cfRule type="containsText" dxfId="363" priority="256" operator="containsText" text="JU">
      <formula>NOT(ISERROR(SEARCH("JU",K2)))</formula>
    </cfRule>
    <cfRule type="containsText" dxfId="362" priority="257" operator="containsText" text="ER ">
      <formula>NOT(ISERROR(SEARCH("ER ",K2)))</formula>
    </cfRule>
    <cfRule type="containsText" dxfId="361" priority="258" operator="containsText" text="HU ">
      <formula>NOT(ISERROR(SEARCH("HU ",K2)))</formula>
    </cfRule>
    <cfRule type="containsText" dxfId="360" priority="259" operator="containsText" text="RF">
      <formula>NOT(ISERROR(SEARCH("RF",K2)))</formula>
    </cfRule>
    <cfRule type="containsText" dxfId="359" priority="260" operator="containsText" text="WA ">
      <formula>NOT(ISERROR(SEARCH("WA ",K2)))</formula>
    </cfRule>
    <cfRule type="containsText" dxfId="358" priority="261" operator="containsText" text="RL">
      <formula>NOT(ISERROR(SEARCH("RL",K2)))</formula>
    </cfRule>
    <cfRule type="containsText" dxfId="357" priority="262" operator="containsText" text="JK">
      <formula>NOT(ISERROR(SEARCH("JK",K2)))</formula>
    </cfRule>
    <cfRule type="containsText" dxfId="356" priority="263" operator="containsText" text="KW">
      <formula>NOT(ISERROR(SEARCH("KW",K2)))</formula>
    </cfRule>
    <cfRule type="containsText" dxfId="355" priority="264" operator="containsText" text="HT ">
      <formula>NOT(ISERROR(SEARCH("HT ",K2)))</formula>
    </cfRule>
    <cfRule type="containsText" dxfId="354" priority="265" operator="containsText" text="SL">
      <formula>NOT(ISERROR(SEARCH("SL",K2)))</formula>
    </cfRule>
  </conditionalFormatting>
  <conditionalFormatting sqref="L1:M212">
    <cfRule type="containsText" dxfId="353" priority="237" operator="containsText" text="BR ">
      <formula>NOT(ISERROR(SEARCH("BR ",L1)))</formula>
    </cfRule>
    <cfRule type="containsText" dxfId="352" priority="242" operator="containsText" text="WA ">
      <formula>NOT(ISERROR(SEARCH("WA ",L1)))</formula>
    </cfRule>
    <cfRule type="containsText" dxfId="351" priority="243" operator="containsText" text="RL">
      <formula>NOT(ISERROR(SEARCH("RL",L1)))</formula>
    </cfRule>
    <cfRule type="containsText" dxfId="350" priority="244" operator="containsText" text="JK">
      <formula>NOT(ISERROR(SEARCH("JK",L1)))</formula>
    </cfRule>
    <cfRule type="containsText" dxfId="349" priority="245" operator="containsText" text="KW">
      <formula>NOT(ISERROR(SEARCH("KW",L1)))</formula>
    </cfRule>
    <cfRule type="containsText" dxfId="348" priority="246" operator="containsText" text="HT ">
      <formula>NOT(ISERROR(SEARCH("HT ",L1)))</formula>
    </cfRule>
    <cfRule type="containsText" dxfId="347" priority="247" operator="containsText" text="SL">
      <formula>NOT(ISERROR(SEARCH("SL",L1)))</formula>
    </cfRule>
  </conditionalFormatting>
  <conditionalFormatting sqref="M1:M212">
    <cfRule type="containsText" dxfId="346" priority="238" operator="containsText" text="JU">
      <formula>NOT(ISERROR(SEARCH("JU",M1)))</formula>
    </cfRule>
    <cfRule type="containsText" dxfId="345" priority="239" operator="containsText" text="ER ">
      <formula>NOT(ISERROR(SEARCH("ER ",M1)))</formula>
    </cfRule>
    <cfRule type="containsText" dxfId="344" priority="240" operator="containsText" text="HU ">
      <formula>NOT(ISERROR(SEARCH("HU ",M1)))</formula>
    </cfRule>
    <cfRule type="containsText" dxfId="343" priority="241" operator="containsText" text="RF">
      <formula>NOT(ISERROR(SEARCH("RF",M1)))</formula>
    </cfRule>
  </conditionalFormatting>
  <conditionalFormatting sqref="T2:T212">
    <cfRule type="duplicateValues" dxfId="342" priority="13558"/>
  </conditionalFormatting>
  <pageMargins left="0.7" right="0.7" top="0.75" bottom="0.75" header="0.3" footer="0.3"/>
  <pageSetup scale="3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112A1-E3B2-436D-93D9-8B0DBC77D546}">
  <sheetPr codeName="Sheet28">
    <tabColor theme="0"/>
  </sheetPr>
  <dimension ref="A1:T112"/>
  <sheetViews>
    <sheetView zoomScale="90" zoomScaleNormal="90" workbookViewId="0">
      <pane xSplit="2" ySplit="1" topLeftCell="C32" activePane="bottomRight" state="frozen"/>
      <selection pane="topRight" activeCell="C1" sqref="C1"/>
      <selection pane="bottomLeft" activeCell="A2" sqref="A2"/>
      <selection pane="bottomRight" activeCell="B50" sqref="B42:B50"/>
    </sheetView>
  </sheetViews>
  <sheetFormatPr defaultColWidth="12.88671875" defaultRowHeight="14.4" x14ac:dyDescent="0.3"/>
  <cols>
    <col min="1" max="1" width="15.109375" customWidth="1"/>
    <col min="2" max="2" width="21.109375" bestFit="1" customWidth="1"/>
    <col min="3" max="3" width="17.44140625" bestFit="1" customWidth="1"/>
    <col min="4" max="4" width="15.109375" bestFit="1" customWidth="1"/>
    <col min="5" max="5" width="29.6640625" bestFit="1" customWidth="1"/>
    <col min="6" max="6" width="9.88671875" bestFit="1" customWidth="1"/>
    <col min="7" max="7" width="9.5546875" bestFit="1" customWidth="1"/>
    <col min="8" max="8" width="10.109375" bestFit="1" customWidth="1"/>
    <col min="9" max="9" width="24" bestFit="1" customWidth="1"/>
    <col min="10" max="10" width="10.109375" bestFit="1" customWidth="1"/>
    <col min="11" max="11" width="20.109375" bestFit="1" customWidth="1"/>
    <col min="12" max="12" width="5.6640625" bestFit="1" customWidth="1"/>
    <col min="13" max="13" width="26.109375" bestFit="1" customWidth="1"/>
    <col min="14" max="14" width="20.5546875" bestFit="1" customWidth="1"/>
    <col min="15" max="15" width="18.44140625" bestFit="1" customWidth="1"/>
    <col min="16" max="16" width="32.5546875" bestFit="1" customWidth="1"/>
    <col min="17" max="17" width="18.5546875" bestFit="1" customWidth="1"/>
    <col min="18" max="18" width="19" bestFit="1" customWidth="1"/>
    <col min="19" max="19" width="32.109375" bestFit="1" customWidth="1"/>
    <col min="20" max="20" width="42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1724</v>
      </c>
      <c r="B2" s="154" t="str">
        <f>VLOOKUP(A2,'Team Info'!E:J,6,FALSE)</f>
        <v>U-7 HU Cobras</v>
      </c>
      <c r="C2" s="154" t="str">
        <f>VLOOKUP(A2,'Team Info'!E:L,8,FALSE)</f>
        <v>Andrea Nelson</v>
      </c>
      <c r="D2" s="154" t="str">
        <f>VLOOKUP(A2,'Team Info'!E:M,9,FALSE)</f>
        <v>262-224-4524</v>
      </c>
      <c r="E2" s="154" t="str">
        <f>VLOOKUP(A2,'Team Info'!E:N,10,FALSE)</f>
        <v>andreagehring18@gmail.com</v>
      </c>
      <c r="F2" s="180" t="str">
        <f t="shared" ref="F2:F30" si="0">IF(WEEKDAY(H2)=7,"Sat",IF(WEEKDAY(H2)=6,"Fri",IF(WEEKDAY(H2)=5,"Thu",IF(WEEKDAY(H2)=4,"Wed",IF(WEEKDAY(H2)=3,"Tue",IF(WEEKDAY(H2)=2,"Mon",IF(WEEKDAY(H2)=1,"Sun")))))))</f>
        <v>Sat</v>
      </c>
      <c r="G2" s="180">
        <v>463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Field #2</v>
      </c>
      <c r="J2" s="183">
        <f>IF(ISBLANK((VLOOKUP(G2,'Master FINAL 2024 8-19-24'!A:I,9,FALSE)))=TRUE,"",VLOOKUP(G2,'Master FINAL 2024 8-19-24'!A:I,9,FALSE))</f>
        <v>0.5</v>
      </c>
      <c r="K2" s="169" t="str">
        <f>VLOOKUP(G2,'Master FINAL 2024 8-19-24'!A:L,12,FALSE)</f>
        <v>U-7 ER Celtics</v>
      </c>
      <c r="L2" s="177" t="s">
        <v>849</v>
      </c>
      <c r="M2" s="177" t="str">
        <f>VLOOKUP(G2,'Master FINAL 2024 8-19-24'!A:O,15,FALSE)</f>
        <v>U-7 HU Cobras</v>
      </c>
      <c r="N2" s="154" t="str">
        <f>VLOOKUP(K2,'Team Info'!J:L,3,FALSE)</f>
        <v>Brad Lynn</v>
      </c>
      <c r="O2" s="154">
        <f>VLOOKUP(K2,'Team Info'!J:M,4,FALSE)</f>
        <v>0</v>
      </c>
      <c r="P2" s="154" t="str">
        <f>VLOOKUP(K2,'Team Info'!J:N,5,FALSE)</f>
        <v>bslynn89@gmail.com</v>
      </c>
      <c r="Q2" s="188" t="str">
        <f>VLOOKUP(M2,'Team Info'!J:L,3,FALSE)</f>
        <v>Andrea Nelson</v>
      </c>
      <c r="R2" s="188" t="str">
        <f>VLOOKUP(M2,'Team Info'!J:M,4,FALSE)</f>
        <v>262-224-4524</v>
      </c>
      <c r="S2" s="188" t="str">
        <f>VLOOKUP(M2,'Team Info'!J:N,5,FALSE)</f>
        <v>andreagehring18@gmail.com</v>
      </c>
      <c r="T2" t="str">
        <f t="shared" ref="T2:T58" si="1">H2&amp;K2&amp;M2</f>
        <v>45542U-7 ER CelticsU-7 HU Cobras</v>
      </c>
    </row>
    <row r="3" spans="1:20" x14ac:dyDescent="0.3">
      <c r="A3" s="154" t="str">
        <f t="shared" ref="A3:A9" si="2">A2</f>
        <v>HU1041</v>
      </c>
      <c r="B3" s="154" t="str">
        <f>VLOOKUP(A3,'Team Info'!E:J,6,FALSE)</f>
        <v>U-7 HU Cobras</v>
      </c>
      <c r="C3" s="154" t="str">
        <f>VLOOKUP(A3,'Team Info'!E:L,8,FALSE)</f>
        <v>Andrea Nelson</v>
      </c>
      <c r="D3" s="154" t="str">
        <f>VLOOKUP(A3,'Team Info'!E:M,9,FALSE)</f>
        <v>262-224-4524</v>
      </c>
      <c r="E3" s="154" t="str">
        <f>VLOOKUP(A3,'Team Info'!E:N,10,FALSE)</f>
        <v>andreagehring18@gmail.com</v>
      </c>
      <c r="F3" s="180" t="str">
        <f t="shared" si="0"/>
        <v>Sat</v>
      </c>
      <c r="G3" s="180">
        <v>467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HT #3A</v>
      </c>
      <c r="J3" s="183">
        <f>IF(ISBLANK((VLOOKUP(G3,'Master FINAL 2024 8-19-24'!A:I,9,FALSE)))=TRUE,"",VLOOKUP(G3,'Master FINAL 2024 8-19-24'!A:I,9,FALSE))</f>
        <v>0.41666666666666669</v>
      </c>
      <c r="K3" s="169" t="str">
        <f>VLOOKUP(G3,'Master FINAL 2024 8-19-24'!A:L,12,FALSE)</f>
        <v>U-7 HU Cobras</v>
      </c>
      <c r="L3" s="177" t="s">
        <v>849</v>
      </c>
      <c r="M3" s="177" t="str">
        <f>VLOOKUP(G3,'Master FINAL 2024 8-19-24'!A:O,15,FALSE)</f>
        <v>U-7 HT Honey Badgers</v>
      </c>
      <c r="N3" s="154" t="str">
        <f>VLOOKUP(K3,'Team Info'!J:L,3,FALSE)</f>
        <v>Andrea Nelson</v>
      </c>
      <c r="O3" s="154" t="str">
        <f>VLOOKUP(K3,'Team Info'!J:M,4,FALSE)</f>
        <v>262-224-4524</v>
      </c>
      <c r="P3" s="154" t="str">
        <f>VLOOKUP(K3,'Team Info'!J:N,5,FALSE)</f>
        <v>andreagehring18@gmail.com</v>
      </c>
      <c r="Q3" s="188" t="str">
        <f>VLOOKUP(M3,'Team Info'!J:L,3,FALSE)</f>
        <v>Alex Cernick</v>
      </c>
      <c r="R3" s="188" t="str">
        <f>VLOOKUP(M3,'Team Info'!J:M,4,FALSE)</f>
        <v>414-897-1100</v>
      </c>
      <c r="S3" s="188" t="str">
        <f>VLOOKUP(M3,'Team Info'!J:N,5,FALSE)</f>
        <v>alex.cernick@gmail.com</v>
      </c>
      <c r="T3" t="str">
        <f t="shared" si="1"/>
        <v>45549U-7 HU CobrasU-7 HT Honey Badgers</v>
      </c>
    </row>
    <row r="4" spans="1:20" x14ac:dyDescent="0.3">
      <c r="A4" s="154" t="str">
        <f t="shared" si="2"/>
        <v>HU1041</v>
      </c>
      <c r="B4" s="154" t="str">
        <f>VLOOKUP(A4,'Team Info'!E:J,6,FALSE)</f>
        <v>U-7 HU Cobras</v>
      </c>
      <c r="C4" s="154" t="str">
        <f>VLOOKUP(A4,'Team Info'!E:L,8,FALSE)</f>
        <v>Andrea Nelson</v>
      </c>
      <c r="D4" s="154" t="str">
        <f>VLOOKUP(A4,'Team Info'!E:M,9,FALSE)</f>
        <v>262-224-4524</v>
      </c>
      <c r="E4" s="154" t="str">
        <f>VLOOKUP(A4,'Team Info'!E:N,10,FALSE)</f>
        <v>andreagehring18@gmail.com</v>
      </c>
      <c r="F4" s="180" t="str">
        <f t="shared" si="0"/>
        <v>Sat</v>
      </c>
      <c r="G4" s="180">
        <v>474</v>
      </c>
      <c r="H4" s="184">
        <f>VLOOKUP(G4,'Master FINAL 2024 8-19-24'!A:G,7,FALSE)</f>
        <v>45556</v>
      </c>
      <c r="I4" s="153" t="str">
        <f>IF(ISBLANK((VLOOKUP(G4,'Master FINAL 2024 8-19-24'!A:H,8,FALSE)))=TRUE,"",VLOOKUP(G4,'Master FINAL 2024 8-19-24'!A:H,8,FALSE))</f>
        <v>ER #5</v>
      </c>
      <c r="J4" s="183">
        <f>IF(ISBLANK((VLOOKUP(G4,'Master FINAL 2024 8-19-24'!A:I,9,FALSE)))=TRUE,"",VLOOKUP(G4,'Master FINAL 2024 8-19-24'!A:I,9,FALSE))</f>
        <v>0.375</v>
      </c>
      <c r="K4" s="169" t="str">
        <f>VLOOKUP(G4,'Master FINAL 2024 8-19-24'!A:L,12,FALSE)</f>
        <v>U-7 HU Cobras</v>
      </c>
      <c r="L4" s="177" t="s">
        <v>849</v>
      </c>
      <c r="M4" s="177" t="str">
        <f>VLOOKUP(G4,'Master FINAL 2024 8-19-24'!A:O,15,FALSE)</f>
        <v>U-7 ER Emeralds</v>
      </c>
      <c r="N4" s="154" t="str">
        <f>VLOOKUP(K4,'Team Info'!J:L,3,FALSE)</f>
        <v>Andrea Nelson</v>
      </c>
      <c r="O4" s="154" t="str">
        <f>VLOOKUP(K4,'Team Info'!J:M,4,FALSE)</f>
        <v>262-224-4524</v>
      </c>
      <c r="P4" s="154" t="str">
        <f>VLOOKUP(K4,'Team Info'!J:N,5,FALSE)</f>
        <v>andreagehring18@gmail.com</v>
      </c>
      <c r="Q4" s="188" t="str">
        <f>VLOOKUP(M4,'Team Info'!J:L,3,FALSE)</f>
        <v>Paul Zimmer</v>
      </c>
      <c r="R4" s="188" t="str">
        <f>VLOOKUP(M4,'Team Info'!J:M,4,FALSE)</f>
        <v>608-769-4856</v>
      </c>
      <c r="S4" s="188" t="str">
        <f>VLOOKUP(M4,'Team Info'!J:N,5,FALSE)</f>
        <v>Paulwzimmer@gmail.com</v>
      </c>
      <c r="T4" t="str">
        <f t="shared" si="1"/>
        <v>45556U-7 HU CobrasU-7 ER Emeralds</v>
      </c>
    </row>
    <row r="5" spans="1:20" x14ac:dyDescent="0.3">
      <c r="A5" s="154" t="str">
        <f>A9</f>
        <v>HU1041</v>
      </c>
      <c r="B5" s="154" t="str">
        <f>VLOOKUP(A5,'Team Info'!E:J,6,FALSE)</f>
        <v>U-7 HU Cobras</v>
      </c>
      <c r="C5" s="154" t="str">
        <f>VLOOKUP(A5,'Team Info'!E:L,8,FALSE)</f>
        <v>Andrea Nelson</v>
      </c>
      <c r="D5" s="154" t="str">
        <f>VLOOKUP(A5,'Team Info'!E:M,9,FALSE)</f>
        <v>262-224-4524</v>
      </c>
      <c r="E5" s="154" t="str">
        <f>VLOOKUP(A5,'Team Info'!E:N,10,FALSE)</f>
        <v>andreagehring18@gmail.com</v>
      </c>
      <c r="F5" s="180" t="str">
        <f>IF(WEEKDAY(H5)=7,"Sat",IF(WEEKDAY(H5)=6,"Fri",IF(WEEKDAY(H5)=5,"Thu",IF(WEEKDAY(H5)=4,"Wed",IF(WEEKDAY(H5)=3,"Tue",IF(WEEKDAY(H5)=2,"Mon",IF(WEEKDAY(H5)=1,"Sun")))))))</f>
        <v>Wed</v>
      </c>
      <c r="G5" s="180">
        <v>505</v>
      </c>
      <c r="H5" s="184">
        <f>VLOOKUP(G5,'Master FINAL 2024 8-19-24'!A:G,7,FALSE)</f>
        <v>45560</v>
      </c>
      <c r="I5" s="153" t="str">
        <f>IF(ISBLANK((VLOOKUP(G5,'Master FINAL 2024 8-19-24'!A:H,8,FALSE)))=TRUE,"",VLOOKUP(G5,'Master FINAL 2024 8-19-24'!A:H,8,FALSE))</f>
        <v>Field #3</v>
      </c>
      <c r="J5" s="183">
        <f>IF(ISBLANK((VLOOKUP(G5,'Master FINAL 2024 8-19-24'!A:I,9,FALSE)))=TRUE,"",VLOOKUP(G5,'Master FINAL 2024 8-19-24'!A:I,9,FALSE))</f>
        <v>0.75</v>
      </c>
      <c r="K5" s="169" t="str">
        <f>VLOOKUP(G5,'Master FINAL 2024 8-19-24'!A:L,12,FALSE)</f>
        <v>U-7 HT Spicey Meatball Boys</v>
      </c>
      <c r="L5" s="177" t="s">
        <v>849</v>
      </c>
      <c r="M5" s="177" t="str">
        <f>VLOOKUP(G5,'Master FINAL 2024 8-19-24'!A:O,15,FALSE)</f>
        <v>U-7 HU Cobras</v>
      </c>
      <c r="N5" s="154" t="str">
        <f>VLOOKUP(K5,'Team Info'!J:L,3,FALSE)</f>
        <v>Mike Daly</v>
      </c>
      <c r="O5" s="154" t="str">
        <f>VLOOKUP(K5,'Team Info'!J:M,4,FALSE)</f>
        <v>414-350-1392</v>
      </c>
      <c r="P5" s="154" t="str">
        <f>VLOOKUP(K5,'Team Info'!J:N,5,FALSE)</f>
        <v>dooley644@gmail.com</v>
      </c>
      <c r="Q5" s="188" t="str">
        <f>VLOOKUP(M5,'Team Info'!J:L,3,FALSE)</f>
        <v>Andrea Nelson</v>
      </c>
      <c r="R5" s="188" t="str">
        <f>VLOOKUP(M5,'Team Info'!J:M,4,FALSE)</f>
        <v>262-224-4524</v>
      </c>
      <c r="S5" s="188" t="str">
        <f>VLOOKUP(M5,'Team Info'!J:N,5,FALSE)</f>
        <v>andreagehring18@gmail.com</v>
      </c>
      <c r="T5" t="str">
        <f>H5&amp;K5&amp;M5</f>
        <v>45560U-7 HT Spicey Meatball BoysU-7 HU Cobras</v>
      </c>
    </row>
    <row r="6" spans="1:20" x14ac:dyDescent="0.3">
      <c r="A6" s="154" t="str">
        <f>A4</f>
        <v>HU1041</v>
      </c>
      <c r="B6" s="154" t="str">
        <f>VLOOKUP(A6,'Team Info'!E:J,6,FALSE)</f>
        <v>U-7 HU Cobras</v>
      </c>
      <c r="C6" s="154" t="str">
        <f>VLOOKUP(A6,'Team Info'!E:L,8,FALSE)</f>
        <v>Andrea Nelson</v>
      </c>
      <c r="D6" s="154" t="str">
        <f>VLOOKUP(A6,'Team Info'!E:M,9,FALSE)</f>
        <v>262-224-4524</v>
      </c>
      <c r="E6" s="154" t="str">
        <f>VLOOKUP(A6,'Team Info'!E:N,10,FALSE)</f>
        <v>andreagehring18@gmail.com</v>
      </c>
      <c r="F6" s="180" t="str">
        <f t="shared" si="0"/>
        <v>Sat</v>
      </c>
      <c r="G6" s="180">
        <v>483</v>
      </c>
      <c r="H6" s="184">
        <f>VLOOKUP(G6,'Master FINAL 2024 8-19-24'!A:G,7,FALSE)</f>
        <v>45563</v>
      </c>
      <c r="I6" s="153" t="str">
        <f>IF(ISBLANK((VLOOKUP(G6,'Master FINAL 2024 8-19-24'!A:H,8,FALSE)))=TRUE,"",VLOOKUP(G6,'Master FINAL 2024 8-19-24'!A:H,8,FALSE))</f>
        <v>KW 2</v>
      </c>
      <c r="J6" s="183">
        <f>IF(ISBLANK((VLOOKUP(G6,'Master FINAL 2024 8-19-24'!A:I,9,FALSE)))=TRUE,"",VLOOKUP(G6,'Master FINAL 2024 8-19-24'!A:I,9,FALSE))</f>
        <v>0.375</v>
      </c>
      <c r="K6" s="169" t="str">
        <f>VLOOKUP(G6,'Master FINAL 2024 8-19-24'!A:L,12,FALSE)</f>
        <v>U-7 HU Cobras</v>
      </c>
      <c r="L6" s="177" t="s">
        <v>849</v>
      </c>
      <c r="M6" s="177" t="str">
        <f>VLOOKUP(G6,'Master FINAL 2024 8-19-24'!A:O,15,FALSE)</f>
        <v>U-7 KW Blazers</v>
      </c>
      <c r="N6" s="154" t="str">
        <f>VLOOKUP(K6,'Team Info'!J:L,3,FALSE)</f>
        <v>Andrea Nelson</v>
      </c>
      <c r="O6" s="154" t="str">
        <f>VLOOKUP(K6,'Team Info'!J:M,4,FALSE)</f>
        <v>262-224-4524</v>
      </c>
      <c r="P6" s="154" t="str">
        <f>VLOOKUP(K6,'Team Info'!J:N,5,FALSE)</f>
        <v>andreagehring18@gmail.com</v>
      </c>
      <c r="Q6" s="188" t="str">
        <f>VLOOKUP(M6,'Team Info'!J:L,3,FALSE)</f>
        <v>Jamison Meister</v>
      </c>
      <c r="R6" s="188" t="str">
        <f>VLOOKUP(M6,'Team Info'!J:M,4,FALSE)</f>
        <v>262-388-5119</v>
      </c>
      <c r="S6" s="188" t="str">
        <f>VLOOKUP(M6,'Team Info'!J:N,5,FALSE)</f>
        <v>jamison.meister08@gmail.com</v>
      </c>
      <c r="T6" t="str">
        <f t="shared" si="1"/>
        <v>45563U-7 HU CobrasU-7 KW Blazers</v>
      </c>
    </row>
    <row r="7" spans="1:20" x14ac:dyDescent="0.3">
      <c r="A7" s="154" t="str">
        <f t="shared" si="2"/>
        <v>HU1041</v>
      </c>
      <c r="B7" s="154" t="str">
        <f>VLOOKUP(A7,'Team Info'!E:J,6,FALSE)</f>
        <v>U-7 HU Cobras</v>
      </c>
      <c r="C7" s="154" t="str">
        <f>VLOOKUP(A7,'Team Info'!E:L,8,FALSE)</f>
        <v>Andrea Nelson</v>
      </c>
      <c r="D7" s="154" t="str">
        <f>VLOOKUP(A7,'Team Info'!E:M,9,FALSE)</f>
        <v>262-224-4524</v>
      </c>
      <c r="E7" s="154" t="str">
        <f>VLOOKUP(A7,'Team Info'!E:N,10,FALSE)</f>
        <v>andreagehring18@gmail.com</v>
      </c>
      <c r="F7" s="180" t="str">
        <f t="shared" si="0"/>
        <v>Sat</v>
      </c>
      <c r="G7" s="180">
        <v>492</v>
      </c>
      <c r="H7" s="184">
        <f>VLOOKUP(G7,'Master FINAL 2024 8-19-24'!A:G,7,FALSE)</f>
        <v>45577</v>
      </c>
      <c r="I7" s="153" t="str">
        <f>IF(ISBLANK((VLOOKUP(G7,'Master FINAL 2024 8-19-24'!A:H,8,FALSE)))=TRUE,"",VLOOKUP(G7,'Master FINAL 2024 8-19-24'!A:H,8,FALSE))</f>
        <v>Field #2</v>
      </c>
      <c r="J7" s="183">
        <f>IF(ISBLANK((VLOOKUP(G7,'Master FINAL 2024 8-19-24'!A:I,9,FALSE)))=TRUE,"",VLOOKUP(G7,'Master FINAL 2024 8-19-24'!A:I,9,FALSE))</f>
        <v>0.4375</v>
      </c>
      <c r="K7" s="169" t="str">
        <f>VLOOKUP(G7,'Master FINAL 2024 8-19-24'!A:L,12,FALSE)</f>
        <v>U-7 KW Blazers</v>
      </c>
      <c r="L7" s="177" t="s">
        <v>849</v>
      </c>
      <c r="M7" s="177" t="str">
        <f>VLOOKUP(G7,'Master FINAL 2024 8-19-24'!A:O,15,FALSE)</f>
        <v>U-7 HU Cobras</v>
      </c>
      <c r="N7" s="154" t="str">
        <f>VLOOKUP(K7,'Team Info'!J:L,3,FALSE)</f>
        <v>Jamison Meister</v>
      </c>
      <c r="O7" s="154" t="str">
        <f>VLOOKUP(K7,'Team Info'!J:M,4,FALSE)</f>
        <v>262-388-5119</v>
      </c>
      <c r="P7" s="154" t="str">
        <f>VLOOKUP(K7,'Team Info'!J:N,5,FALSE)</f>
        <v>jamison.meister08@gmail.com</v>
      </c>
      <c r="Q7" s="188" t="str">
        <f>VLOOKUP(M7,'Team Info'!J:L,3,FALSE)</f>
        <v>Andrea Nelson</v>
      </c>
      <c r="R7" s="188" t="str">
        <f>VLOOKUP(M7,'Team Info'!J:M,4,FALSE)</f>
        <v>262-224-4524</v>
      </c>
      <c r="S7" s="188" t="str">
        <f>VLOOKUP(M7,'Team Info'!J:N,5,FALSE)</f>
        <v>andreagehring18@gmail.com</v>
      </c>
      <c r="T7" t="str">
        <f t="shared" si="1"/>
        <v>45577U-7 KW BlazersU-7 HU Cobras</v>
      </c>
    </row>
    <row r="8" spans="1:20" x14ac:dyDescent="0.3">
      <c r="A8" s="154" t="str">
        <f t="shared" si="2"/>
        <v>HU1041</v>
      </c>
      <c r="B8" s="154" t="str">
        <f>VLOOKUP(A8,'Team Info'!E:J,6,FALSE)</f>
        <v>U-7 HU Cobras</v>
      </c>
      <c r="C8" s="154" t="str">
        <f>VLOOKUP(A8,'Team Info'!E:L,8,FALSE)</f>
        <v>Andrea Nelson</v>
      </c>
      <c r="D8" s="154" t="str">
        <f>VLOOKUP(A8,'Team Info'!E:M,9,FALSE)</f>
        <v>262-224-4524</v>
      </c>
      <c r="E8" s="154" t="str">
        <f>VLOOKUP(A8,'Team Info'!E:N,10,FALSE)</f>
        <v>andreagehring18@gmail.com</v>
      </c>
      <c r="F8" s="180" t="str">
        <f t="shared" si="0"/>
        <v>Sat</v>
      </c>
      <c r="G8" s="180">
        <v>501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Field #3</v>
      </c>
      <c r="J8" s="183">
        <f>IF(ISBLANK((VLOOKUP(G8,'Master FINAL 2024 8-19-24'!A:I,9,FALSE)))=TRUE,"",VLOOKUP(G8,'Master FINAL 2024 8-19-24'!A:I,9,FALSE))</f>
        <v>0.5</v>
      </c>
      <c r="K8" s="169" t="str">
        <f>VLOOKUP(G8,'Master FINAL 2024 8-19-24'!A:L,12,FALSE)</f>
        <v>U-7 KW Astros</v>
      </c>
      <c r="L8" s="177" t="s">
        <v>849</v>
      </c>
      <c r="M8" s="177" t="str">
        <f>VLOOKUP(G8,'Master FINAL 2024 8-19-24'!A:O,15,FALSE)</f>
        <v>U-7 HU Cobras</v>
      </c>
      <c r="N8" s="154" t="str">
        <f>VLOOKUP(K8,'Team Info'!J:L,3,FALSE)</f>
        <v>Stephanie Arnold</v>
      </c>
      <c r="O8" s="154" t="str">
        <f>VLOOKUP(K8,'Team Info'!J:M,4,FALSE)</f>
        <v>262-416-2092</v>
      </c>
      <c r="P8" s="154" t="str">
        <f>VLOOKUP(K8,'Team Info'!J:N,5,FALSE)</f>
        <v>lynnrayold@gmail.com</v>
      </c>
      <c r="Q8" s="188" t="str">
        <f>VLOOKUP(M8,'Team Info'!J:L,3,FALSE)</f>
        <v>Andrea Nelson</v>
      </c>
      <c r="R8" s="188" t="str">
        <f>VLOOKUP(M8,'Team Info'!J:M,4,FALSE)</f>
        <v>262-224-4524</v>
      </c>
      <c r="S8" s="188" t="str">
        <f>VLOOKUP(M8,'Team Info'!J:N,5,FALSE)</f>
        <v>andreagehring18@gmail.com</v>
      </c>
      <c r="T8" t="str">
        <f t="shared" si="1"/>
        <v>45584U-7 KW AstrosU-7 HU Cobras</v>
      </c>
    </row>
    <row r="9" spans="1:20" x14ac:dyDescent="0.3">
      <c r="A9" s="154" t="str">
        <f t="shared" si="2"/>
        <v>HU1041</v>
      </c>
      <c r="B9" s="154" t="str">
        <f>VLOOKUP(A9,'Team Info'!E:J,6,FALSE)</f>
        <v>U-7 HU Cobras</v>
      </c>
      <c r="C9" s="154" t="str">
        <f>VLOOKUP(A9,'Team Info'!E:L,8,FALSE)</f>
        <v>Andrea Nelson</v>
      </c>
      <c r="D9" s="154" t="str">
        <f>VLOOKUP(A9,'Team Info'!E:M,9,FALSE)</f>
        <v>262-224-4524</v>
      </c>
      <c r="E9" s="154" t="str">
        <f>VLOOKUP(A9,'Team Info'!E:N,10,FALSE)</f>
        <v>andreagehring18@gmail.com</v>
      </c>
      <c r="F9" s="180" t="str">
        <f t="shared" si="0"/>
        <v>Sat</v>
      </c>
      <c r="G9" s="180">
        <v>509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ER #7</v>
      </c>
      <c r="J9" s="183">
        <f>IF(ISBLANK((VLOOKUP(G9,'Master FINAL 2024 8-19-24'!A:I,9,FALSE)))=TRUE,"",VLOOKUP(G9,'Master FINAL 2024 8-19-24'!A:I,9,FALSE))</f>
        <v>0.41666666666666669</v>
      </c>
      <c r="K9" s="169" t="str">
        <f>VLOOKUP(G9,'Master FINAL 2024 8-19-24'!A:L,12,FALSE)</f>
        <v>U-7 HU Cobras</v>
      </c>
      <c r="L9" s="177" t="s">
        <v>849</v>
      </c>
      <c r="M9" s="177" t="str">
        <f>VLOOKUP(G9,'Master FINAL 2024 8-19-24'!A:O,15,FALSE)</f>
        <v>U-7 ER Celtics</v>
      </c>
      <c r="N9" s="154" t="str">
        <f>VLOOKUP(K9,'Team Info'!J:L,3,FALSE)</f>
        <v>Andrea Nelson</v>
      </c>
      <c r="O9" s="154" t="str">
        <f>VLOOKUP(K9,'Team Info'!J:M,4,FALSE)</f>
        <v>262-224-4524</v>
      </c>
      <c r="P9" s="154" t="str">
        <f>VLOOKUP(K9,'Team Info'!J:N,5,FALSE)</f>
        <v>andreagehring18@gmail.com</v>
      </c>
      <c r="Q9" s="188" t="str">
        <f>VLOOKUP(M9,'Team Info'!J:L,3,FALSE)</f>
        <v>Brad Lynn</v>
      </c>
      <c r="R9" s="188">
        <f>VLOOKUP(M9,'Team Info'!J:M,4,FALSE)</f>
        <v>0</v>
      </c>
      <c r="S9" s="188" t="str">
        <f>VLOOKUP(M9,'Team Info'!J:N,5,FALSE)</f>
        <v>bslynn89@gmail.com</v>
      </c>
      <c r="T9" t="str">
        <f t="shared" si="1"/>
        <v>45591U-7 HU CobrasU-7 ER Celtics</v>
      </c>
    </row>
    <row r="10" spans="1:20" x14ac:dyDescent="0.3">
      <c r="A10" s="154" t="s">
        <v>1725</v>
      </c>
      <c r="B10" s="154" t="str">
        <f>VLOOKUP(A10,'Team Info'!E:J,6,FALSE)</f>
        <v>U-7 HU Hurricanes</v>
      </c>
      <c r="C10" s="154" t="str">
        <f>VLOOKUP(A10,'Team Info'!E:L,8,FALSE)</f>
        <v>Steph Maas</v>
      </c>
      <c r="D10" s="154" t="str">
        <f>VLOOKUP(A10,'Team Info'!E:M,9,FALSE)</f>
        <v>920-915-3370</v>
      </c>
      <c r="E10" s="154" t="str">
        <f>VLOOKUP(A10,'Team Info'!E:N,10,FALSE)</f>
        <v>slmaas1220@gmail.com</v>
      </c>
      <c r="F10" s="180" t="str">
        <f t="shared" si="0"/>
        <v>Sat</v>
      </c>
      <c r="G10" s="180">
        <v>515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Hickory Lane #1A</v>
      </c>
      <c r="J10" s="183">
        <f>IF(ISBLANK((VLOOKUP(G10,'Master FINAL 2024 8-19-24'!A:I,9,FALSE)))=TRUE,"",VLOOKUP(G10,'Master FINAL 2024 8-19-24'!A:I,9,FALSE))</f>
        <v>0.375</v>
      </c>
      <c r="K10" s="169" t="str">
        <f>VLOOKUP(G10,'Master FINAL 2024 8-19-24'!A:L,12,FALSE)</f>
        <v>U-7 HU Hurricanes</v>
      </c>
      <c r="L10" s="177" t="s">
        <v>849</v>
      </c>
      <c r="M10" s="177" t="str">
        <f>VLOOKUP(G10,'Master FINAL 2024 8-19-24'!A:O,15,FALSE)</f>
        <v>U-7 JK Panthers</v>
      </c>
      <c r="N10" s="154" t="str">
        <f>VLOOKUP(K10,'Team Info'!J:L,3,FALSE)</f>
        <v>Steph Maas</v>
      </c>
      <c r="O10" s="154" t="str">
        <f>VLOOKUP(K10,'Team Info'!J:M,4,FALSE)</f>
        <v>920-915-3370</v>
      </c>
      <c r="P10" s="154" t="str">
        <f>VLOOKUP(K10,'Team Info'!J:N,5,FALSE)</f>
        <v>slmaas1220@gmail.com</v>
      </c>
      <c r="Q10" s="188" t="str">
        <f>VLOOKUP(M10,'Team Info'!J:L,3,FALSE)</f>
        <v>David Zarling</v>
      </c>
      <c r="R10" s="188" t="str">
        <f>VLOOKUP(M10,'Team Info'!J:M,4,FALSE)</f>
        <v>414-839-0094</v>
      </c>
      <c r="S10" s="188" t="str">
        <f>VLOOKUP(M10,'Team Info'!J:N,5,FALSE)</f>
        <v>david.zarling@gmail.com</v>
      </c>
      <c r="T10" t="str">
        <f t="shared" si="1"/>
        <v>45542U-7 HU HurricanesU-7 JK Panthers</v>
      </c>
    </row>
    <row r="11" spans="1:20" x14ac:dyDescent="0.3">
      <c r="A11" s="154" t="str">
        <f t="shared" ref="A11:A17" si="3">A10</f>
        <v>HU1042</v>
      </c>
      <c r="B11" s="154" t="str">
        <f>VLOOKUP(A11,'Team Info'!E:J,6,FALSE)</f>
        <v>U-7 HU Hurricanes</v>
      </c>
      <c r="C11" s="154" t="str">
        <f>VLOOKUP(A11,'Team Info'!E:L,8,FALSE)</f>
        <v>Steph Maas</v>
      </c>
      <c r="D11" s="154" t="str">
        <f>VLOOKUP(A11,'Team Info'!E:M,9,FALSE)</f>
        <v>920-915-3370</v>
      </c>
      <c r="E11" s="154" t="str">
        <f>VLOOKUP(A11,'Team Info'!E:N,10,FALSE)</f>
        <v>slmaas1220@gmail.com</v>
      </c>
      <c r="F11" s="180" t="str">
        <f>IF(WEEKDAY(H11)=7,"Sat",IF(WEEKDAY(H11)=6,"Fri",IF(WEEKDAY(H11)=5,"Thu",IF(WEEKDAY(H11)=4,"Wed",IF(WEEKDAY(H11)=3,"Tue",IF(WEEKDAY(H11)=2,"Mon",IF(WEEKDAY(H11)=1,"Sun")))))))</f>
        <v>Sat</v>
      </c>
      <c r="G11" s="180">
        <v>520</v>
      </c>
      <c r="H11" s="184">
        <f>VLOOKUP(G11,'Master FINAL 2024 8-19-24'!A:G,7,FALSE)</f>
        <v>45549</v>
      </c>
      <c r="I11" s="153" t="str">
        <f>IF(ISBLANK((VLOOKUP(G11,'Master FINAL 2024 8-19-24'!A:H,8,FALSE)))=TRUE,"",VLOOKUP(G11,'Master FINAL 2024 8-19-24'!A:H,8,FALSE))</f>
        <v>HT #3A</v>
      </c>
      <c r="J11" s="183">
        <f>IF(ISBLANK((VLOOKUP(G11,'Master FINAL 2024 8-19-24'!A:I,9,FALSE)))=TRUE,"",VLOOKUP(G11,'Master FINAL 2024 8-19-24'!A:I,9,FALSE))</f>
        <v>0.375</v>
      </c>
      <c r="K11" s="169" t="str">
        <f>VLOOKUP(G11,'Master FINAL 2024 8-19-24'!A:L,12,FALSE)</f>
        <v>U-7 HU Hurricanes</v>
      </c>
      <c r="L11" s="177" t="s">
        <v>849</v>
      </c>
      <c r="M11" s="177" t="str">
        <f>VLOOKUP(G11,'Master FINAL 2024 8-19-24'!A:O,15,FALSE)</f>
        <v>U-7 HT Wolves</v>
      </c>
      <c r="N11" s="154" t="str">
        <f>VLOOKUP(K11,'Team Info'!J:L,3,FALSE)</f>
        <v>Steph Maas</v>
      </c>
      <c r="O11" s="154" t="str">
        <f>VLOOKUP(K11,'Team Info'!J:M,4,FALSE)</f>
        <v>920-915-3370</v>
      </c>
      <c r="P11" s="154" t="str">
        <f>VLOOKUP(K11,'Team Info'!J:N,5,FALSE)</f>
        <v>slmaas1220@gmail.com</v>
      </c>
      <c r="Q11" s="188" t="str">
        <f>VLOOKUP(M11,'Team Info'!J:L,3,FALSE)</f>
        <v>Chris Theisen</v>
      </c>
      <c r="R11" s="188" t="str">
        <f>VLOOKUP(M11,'Team Info'!J:M,4,FALSE)</f>
        <v>608-575-6414</v>
      </c>
      <c r="S11" s="188" t="str">
        <f>VLOOKUP(M11,'Team Info'!J:N,5,FALSE)</f>
        <v>ctheisen321@gmail.com</v>
      </c>
      <c r="T11" t="str">
        <f>H11&amp;K11&amp;M11</f>
        <v>45549U-7 HU HurricanesU-7 HT Wolves</v>
      </c>
    </row>
    <row r="12" spans="1:20" x14ac:dyDescent="0.3">
      <c r="A12" s="154" t="str">
        <f t="shared" si="3"/>
        <v>HU1042</v>
      </c>
      <c r="B12" s="154" t="str">
        <f>VLOOKUP(A12,'Team Info'!E:J,6,FALSE)</f>
        <v>U-7 HU Hurricanes</v>
      </c>
      <c r="C12" s="154" t="str">
        <f>VLOOKUP(A12,'Team Info'!E:L,8,FALSE)</f>
        <v>Steph Maas</v>
      </c>
      <c r="D12" s="154" t="str">
        <f>VLOOKUP(A12,'Team Info'!E:M,9,FALSE)</f>
        <v>920-915-3370</v>
      </c>
      <c r="E12" s="154" t="str">
        <f>VLOOKUP(A12,'Team Info'!E:N,10,FALSE)</f>
        <v>slmaas1220@gmail.com</v>
      </c>
      <c r="F12" s="180" t="str">
        <f t="shared" si="0"/>
        <v>Sat</v>
      </c>
      <c r="G12" s="180">
        <v>528</v>
      </c>
      <c r="H12" s="184">
        <f>VLOOKUP(G12,'Master FINAL 2024 8-19-24'!A:G,7,FALSE)</f>
        <v>45556</v>
      </c>
      <c r="I12" s="153" t="str">
        <f>IF(ISBLANK((VLOOKUP(G12,'Master FINAL 2024 8-19-24'!A:H,8,FALSE)))=TRUE,"",VLOOKUP(G12,'Master FINAL 2024 8-19-24'!A:H,8,FALSE))</f>
        <v>Field #3</v>
      </c>
      <c r="J12" s="183">
        <f>IF(ISBLANK((VLOOKUP(G12,'Master FINAL 2024 8-19-24'!A:I,9,FALSE)))=TRUE,"",VLOOKUP(G12,'Master FINAL 2024 8-19-24'!A:I,9,FALSE))</f>
        <v>0.4375</v>
      </c>
      <c r="K12" s="169" t="str">
        <f>VLOOKUP(G12,'Master FINAL 2024 8-19-24'!A:L,12,FALSE)</f>
        <v>U-7 HT Power Rangers</v>
      </c>
      <c r="L12" s="177" t="s">
        <v>849</v>
      </c>
      <c r="M12" s="177" t="str">
        <f>VLOOKUP(G12,'Master FINAL 2024 8-19-24'!A:O,15,FALSE)</f>
        <v>U-7 HU Hurricanes</v>
      </c>
      <c r="N12" s="154" t="str">
        <f>VLOOKUP(K12,'Team Info'!J:L,3,FALSE)</f>
        <v>Patrick Ndon</v>
      </c>
      <c r="O12" s="154" t="str">
        <f>VLOOKUP(K12,'Team Info'!J:M,4,FALSE)</f>
        <v>779-702-2151</v>
      </c>
      <c r="P12" s="154" t="str">
        <f>VLOOKUP(K12,'Team Info'!J:N,5,FALSE)</f>
        <v>patrickndon063@gmail.com</v>
      </c>
      <c r="Q12" s="188" t="str">
        <f>VLOOKUP(M12,'Team Info'!J:L,3,FALSE)</f>
        <v>Steph Maas</v>
      </c>
      <c r="R12" s="188" t="str">
        <f>VLOOKUP(M12,'Team Info'!J:M,4,FALSE)</f>
        <v>920-915-3370</v>
      </c>
      <c r="S12" s="188" t="str">
        <f>VLOOKUP(M12,'Team Info'!J:N,5,FALSE)</f>
        <v>slmaas1220@gmail.com</v>
      </c>
      <c r="T12" t="str">
        <f t="shared" si="1"/>
        <v>45556U-7 HT Power RangersU-7 HU Hurricanes</v>
      </c>
    </row>
    <row r="13" spans="1:20" x14ac:dyDescent="0.3">
      <c r="A13" s="154" t="str">
        <f t="shared" si="3"/>
        <v>HU1042</v>
      </c>
      <c r="B13" s="154" t="str">
        <f>VLOOKUP(A13,'Team Info'!E:J,6,FALSE)</f>
        <v>U-7 HU Hurricanes</v>
      </c>
      <c r="C13" s="154" t="str">
        <f>VLOOKUP(A13,'Team Info'!E:L,8,FALSE)</f>
        <v>Steph Maas</v>
      </c>
      <c r="D13" s="154" t="str">
        <f>VLOOKUP(A13,'Team Info'!E:M,9,FALSE)</f>
        <v>920-915-3370</v>
      </c>
      <c r="E13" s="154" t="str">
        <f>VLOOKUP(A13,'Team Info'!E:N,10,FALSE)</f>
        <v>slmaas1220@gmail.com</v>
      </c>
      <c r="F13" s="180" t="str">
        <f t="shared" si="0"/>
        <v>Sat</v>
      </c>
      <c r="G13" s="180">
        <v>534</v>
      </c>
      <c r="H13" s="184">
        <f>VLOOKUP(G13,'Master FINAL 2024 8-19-24'!A:G,7,FALSE)</f>
        <v>45563</v>
      </c>
      <c r="I13" s="153" t="str">
        <f>IF(ISBLANK((VLOOKUP(G13,'Master FINAL 2024 8-19-24'!A:H,8,FALSE)))=TRUE,"",VLOOKUP(G13,'Master FINAL 2024 8-19-24'!A:H,8,FALSE))</f>
        <v>Field #2</v>
      </c>
      <c r="J13" s="183">
        <f>IF(ISBLANK((VLOOKUP(G13,'Master FINAL 2024 8-19-24'!A:I,9,FALSE)))=TRUE,"",VLOOKUP(G13,'Master FINAL 2024 8-19-24'!A:I,9,FALSE))</f>
        <v>0.4375</v>
      </c>
      <c r="K13" s="169" t="str">
        <f>VLOOKUP(G13,'Master FINAL 2024 8-19-24'!A:L,12,FALSE)</f>
        <v>U-7 HT Panthers</v>
      </c>
      <c r="L13" s="177" t="s">
        <v>849</v>
      </c>
      <c r="M13" s="177" t="str">
        <f>VLOOKUP(G13,'Master FINAL 2024 8-19-24'!A:O,15,FALSE)</f>
        <v>U-7 HU Hurricanes</v>
      </c>
      <c r="N13" s="154" t="str">
        <f>VLOOKUP(K13,'Team Info'!J:L,3,FALSE)</f>
        <v>Jamison Kaul</v>
      </c>
      <c r="O13" s="154" t="str">
        <f>VLOOKUP(K13,'Team Info'!J:M,4,FALSE)</f>
        <v>920-279-9399</v>
      </c>
      <c r="P13" s="154" t="str">
        <f>VLOOKUP(K13,'Team Info'!J:N,5,FALSE)</f>
        <v>Jamison.Kaul@FairwayMC.com</v>
      </c>
      <c r="Q13" s="188" t="str">
        <f>VLOOKUP(M13,'Team Info'!J:L,3,FALSE)</f>
        <v>Steph Maas</v>
      </c>
      <c r="R13" s="188" t="str">
        <f>VLOOKUP(M13,'Team Info'!J:M,4,FALSE)</f>
        <v>920-915-3370</v>
      </c>
      <c r="S13" s="188" t="str">
        <f>VLOOKUP(M13,'Team Info'!J:N,5,FALSE)</f>
        <v>slmaas1220@gmail.com</v>
      </c>
      <c r="T13" t="str">
        <f t="shared" si="1"/>
        <v>45563U-7 HT PanthersU-7 HU Hurricanes</v>
      </c>
    </row>
    <row r="14" spans="1:20" x14ac:dyDescent="0.3">
      <c r="A14" s="154" t="str">
        <f t="shared" si="3"/>
        <v>HU1042</v>
      </c>
      <c r="B14" s="154" t="str">
        <f>VLOOKUP(A14,'Team Info'!E:J,6,FALSE)</f>
        <v>U-7 HU Hurricanes</v>
      </c>
      <c r="C14" s="154" t="str">
        <f>VLOOKUP(A14,'Team Info'!E:L,8,FALSE)</f>
        <v>Steph Maas</v>
      </c>
      <c r="D14" s="154" t="str">
        <f>VLOOKUP(A14,'Team Info'!E:M,9,FALSE)</f>
        <v>920-915-3370</v>
      </c>
      <c r="E14" s="154" t="str">
        <f>VLOOKUP(A14,'Team Info'!E:N,10,FALSE)</f>
        <v>slmaas1220@gmail.com</v>
      </c>
      <c r="F14" s="180" t="str">
        <f t="shared" si="0"/>
        <v>Sat</v>
      </c>
      <c r="G14" s="180">
        <v>546</v>
      </c>
      <c r="H14" s="184">
        <f>VLOOKUP(G14,'Master FINAL 2024 8-19-24'!A:G,7,FALSE)</f>
        <v>45570</v>
      </c>
      <c r="I14" s="153" t="str">
        <f>IF(ISBLANK((VLOOKUP(G14,'Master FINAL 2024 8-19-24'!A:H,8,FALSE)))=TRUE,"",VLOOKUP(G14,'Master FINAL 2024 8-19-24'!A:H,8,FALSE))</f>
        <v>ER #6</v>
      </c>
      <c r="J14" s="183">
        <f>IF(ISBLANK((VLOOKUP(G14,'Master FINAL 2024 8-19-24'!A:I,9,FALSE)))=TRUE,"",VLOOKUP(G14,'Master FINAL 2024 8-19-24'!A:I,9,FALSE))</f>
        <v>0.41666666666666669</v>
      </c>
      <c r="K14" s="169" t="str">
        <f>VLOOKUP(G14,'Master FINAL 2024 8-19-24'!A:L,12,FALSE)</f>
        <v>U-7 HU Hurricanes</v>
      </c>
      <c r="L14" s="177" t="s">
        <v>849</v>
      </c>
      <c r="M14" s="177" t="str">
        <f>VLOOKUP(G14,'Master FINAL 2024 8-19-24'!A:O,15,FALSE)</f>
        <v>U-7 ER Leprechauns</v>
      </c>
      <c r="N14" s="154" t="str">
        <f>VLOOKUP(K14,'Team Info'!J:L,3,FALSE)</f>
        <v>Steph Maas</v>
      </c>
      <c r="O14" s="154" t="str">
        <f>VLOOKUP(K14,'Team Info'!J:M,4,FALSE)</f>
        <v>920-915-3370</v>
      </c>
      <c r="P14" s="154" t="str">
        <f>VLOOKUP(K14,'Team Info'!J:N,5,FALSE)</f>
        <v>slmaas1220@gmail.com</v>
      </c>
      <c r="Q14" s="188" t="str">
        <f>VLOOKUP(M14,'Team Info'!J:L,3,FALSE)</f>
        <v>Megan Gelpi</v>
      </c>
      <c r="R14" s="188" t="str">
        <f>VLOOKUP(M14,'Team Info'!J:M,4,FALSE)</f>
        <v>262-353-1851</v>
      </c>
      <c r="S14" s="188" t="str">
        <f>VLOOKUP(M14,'Team Info'!J:N,5,FALSE)</f>
        <v>meghandanaher6@gmail.com</v>
      </c>
      <c r="T14" t="str">
        <f t="shared" si="1"/>
        <v>45570U-7 HU HurricanesU-7 ER Leprechauns</v>
      </c>
    </row>
    <row r="15" spans="1:20" x14ac:dyDescent="0.3">
      <c r="A15" s="154" t="str">
        <f t="shared" si="3"/>
        <v>HU1042</v>
      </c>
      <c r="B15" s="154" t="str">
        <f>VLOOKUP(A15,'Team Info'!E:J,6,FALSE)</f>
        <v>U-7 HU Hurricanes</v>
      </c>
      <c r="C15" s="154" t="str">
        <f>VLOOKUP(A15,'Team Info'!E:L,8,FALSE)</f>
        <v>Steph Maas</v>
      </c>
      <c r="D15" s="154" t="str">
        <f>VLOOKUP(A15,'Team Info'!E:M,9,FALSE)</f>
        <v>920-915-3370</v>
      </c>
      <c r="E15" s="154" t="str">
        <f>VLOOKUP(A15,'Team Info'!E:N,10,FALSE)</f>
        <v>slmaas1220@gmail.com</v>
      </c>
      <c r="F15" s="180" t="str">
        <f t="shared" si="0"/>
        <v>Sat</v>
      </c>
      <c r="G15" s="180">
        <v>554</v>
      </c>
      <c r="H15" s="184">
        <f>VLOOKUP(G15,'Master FINAL 2024 8-19-24'!A:G,7,FALSE)</f>
        <v>45577</v>
      </c>
      <c r="I15" s="153" t="str">
        <f>IF(ISBLANK((VLOOKUP(G15,'Master FINAL 2024 8-19-24'!A:H,8,FALSE)))=TRUE,"",VLOOKUP(G15,'Master FINAL 2024 8-19-24'!A:H,8,FALSE))</f>
        <v>Field #2</v>
      </c>
      <c r="J15" s="183">
        <f>IF(ISBLANK((VLOOKUP(G15,'Master FINAL 2024 8-19-24'!A:I,9,FALSE)))=TRUE,"",VLOOKUP(G15,'Master FINAL 2024 8-19-24'!A:I,9,FALSE))</f>
        <v>0.5</v>
      </c>
      <c r="K15" s="169" t="str">
        <f>VLOOKUP(G15,'Master FINAL 2024 8-19-24'!A:L,12,FALSE)</f>
        <v>U-7 RF Power</v>
      </c>
      <c r="L15" s="177" t="s">
        <v>849</v>
      </c>
      <c r="M15" s="177" t="str">
        <f>VLOOKUP(G15,'Master FINAL 2024 8-19-24'!A:O,15,FALSE)</f>
        <v>U-7 HU Hurricanes</v>
      </c>
      <c r="N15" s="154" t="str">
        <f>VLOOKUP(K15,'Team Info'!J:L,3,FALSE)</f>
        <v>Sarah Roskopf</v>
      </c>
      <c r="O15" s="154" t="str">
        <f>VLOOKUP(K15,'Team Info'!J:M,4,FALSE)</f>
        <v>262-812-7388</v>
      </c>
      <c r="P15" s="154" t="str">
        <f>VLOOKUP(K15,'Team Info'!J:N,5,FALSE)</f>
        <v>ssanders288@gmail.com</v>
      </c>
      <c r="Q15" s="188" t="str">
        <f>VLOOKUP(M15,'Team Info'!J:L,3,FALSE)</f>
        <v>Steph Maas</v>
      </c>
      <c r="R15" s="188" t="str">
        <f>VLOOKUP(M15,'Team Info'!J:M,4,FALSE)</f>
        <v>920-915-3370</v>
      </c>
      <c r="S15" s="188" t="str">
        <f>VLOOKUP(M15,'Team Info'!J:N,5,FALSE)</f>
        <v>slmaas1220@gmail.com</v>
      </c>
      <c r="T15" t="str">
        <f t="shared" si="1"/>
        <v>45577U-7 RF PowerU-7 HU Hurricanes</v>
      </c>
    </row>
    <row r="16" spans="1:20" x14ac:dyDescent="0.3">
      <c r="A16" s="154" t="str">
        <f t="shared" si="3"/>
        <v>HU1042</v>
      </c>
      <c r="B16" s="154" t="str">
        <f>VLOOKUP(A16,'Team Info'!E:J,6,FALSE)</f>
        <v>U-7 HU Hurricanes</v>
      </c>
      <c r="C16" s="154" t="str">
        <f>VLOOKUP(A16,'Team Info'!E:L,8,FALSE)</f>
        <v>Steph Maas</v>
      </c>
      <c r="D16" s="154" t="str">
        <f>VLOOKUP(A16,'Team Info'!E:M,9,FALSE)</f>
        <v>920-915-3370</v>
      </c>
      <c r="E16" s="154" t="str">
        <f>VLOOKUP(A16,'Team Info'!E:N,10,FALSE)</f>
        <v>slmaas1220@gmail.com</v>
      </c>
      <c r="F16" s="180" t="str">
        <f t="shared" si="0"/>
        <v>Sat</v>
      </c>
      <c r="G16" s="180">
        <v>558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Hickory Lane #1B</v>
      </c>
      <c r="J16" s="183">
        <f>IF(ISBLANK((VLOOKUP(G16,'Master FINAL 2024 8-19-24'!A:I,9,FALSE)))=TRUE,"",VLOOKUP(G16,'Master FINAL 2024 8-19-24'!A:I,9,FALSE))</f>
        <v>0.45833333333333331</v>
      </c>
      <c r="K16" s="169" t="str">
        <f>VLOOKUP(G16,'Master FINAL 2024 8-19-24'!A:L,12,FALSE)</f>
        <v>U-7 HU Hurricanes</v>
      </c>
      <c r="L16" s="177" t="s">
        <v>849</v>
      </c>
      <c r="M16" s="177" t="str">
        <f>VLOOKUP(G16,'Master FINAL 2024 8-19-24'!A:O,15,FALSE)</f>
        <v>U-7 JK Bobcats</v>
      </c>
      <c r="N16" s="154" t="str">
        <f>VLOOKUP(K16,'Team Info'!J:L,3,FALSE)</f>
        <v>Steph Maas</v>
      </c>
      <c r="O16" s="154" t="str">
        <f>VLOOKUP(K16,'Team Info'!J:M,4,FALSE)</f>
        <v>920-915-3370</v>
      </c>
      <c r="P16" s="154" t="str">
        <f>VLOOKUP(K16,'Team Info'!J:N,5,FALSE)</f>
        <v>slmaas1220@gmail.com</v>
      </c>
      <c r="Q16" s="188" t="str">
        <f>VLOOKUP(M16,'Team Info'!J:L,3,FALSE)</f>
        <v>Russell Zupan</v>
      </c>
      <c r="R16" s="188" t="str">
        <f>VLOOKUP(M16,'Team Info'!J:M,4,FALSE)</f>
        <v>414-334-5619</v>
      </c>
      <c r="S16" s="188" t="str">
        <f>VLOOKUP(M16,'Team Info'!J:N,5,FALSE)</f>
        <v>russell.zupan@yahoo.com</v>
      </c>
      <c r="T16" t="str">
        <f t="shared" si="1"/>
        <v>45584U-7 HU HurricanesU-7 JK Bobcats</v>
      </c>
    </row>
    <row r="17" spans="1:20" x14ac:dyDescent="0.3">
      <c r="A17" s="154" t="str">
        <f t="shared" si="3"/>
        <v>HU1042</v>
      </c>
      <c r="B17" s="154" t="str">
        <f>VLOOKUP(A17,'Team Info'!E:J,6,FALSE)</f>
        <v>U-7 HU Hurricanes</v>
      </c>
      <c r="C17" s="154" t="str">
        <f>VLOOKUP(A17,'Team Info'!E:L,8,FALSE)</f>
        <v>Steph Maas</v>
      </c>
      <c r="D17" s="154" t="str">
        <f>VLOOKUP(A17,'Team Info'!E:M,9,FALSE)</f>
        <v>920-915-3370</v>
      </c>
      <c r="E17" s="154" t="str">
        <f>VLOOKUP(A17,'Team Info'!E:N,10,FALSE)</f>
        <v>slmaas1220@gmail.com</v>
      </c>
      <c r="F17" s="180" t="str">
        <f t="shared" si="0"/>
        <v>Sat</v>
      </c>
      <c r="G17" s="180">
        <v>564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Field #3</v>
      </c>
      <c r="J17" s="183">
        <f>IF(ISBLANK((VLOOKUP(G17,'Master FINAL 2024 8-19-24'!A:I,9,FALSE)))=TRUE,"",VLOOKUP(G17,'Master FINAL 2024 8-19-24'!A:I,9,FALSE))</f>
        <v>0.375</v>
      </c>
      <c r="K17" s="169" t="str">
        <f>VLOOKUP(G17,'Master FINAL 2024 8-19-24'!A:L,12,FALSE)</f>
        <v>U-7 JK Panthers</v>
      </c>
      <c r="L17" s="177" t="s">
        <v>849</v>
      </c>
      <c r="M17" s="177" t="str">
        <f>VLOOKUP(G17,'Master FINAL 2024 8-19-24'!A:O,15,FALSE)</f>
        <v>U-7 HU Hurricanes</v>
      </c>
      <c r="N17" s="154" t="str">
        <f>VLOOKUP(K17,'Team Info'!J:L,3,FALSE)</f>
        <v>David Zarling</v>
      </c>
      <c r="O17" s="154" t="str">
        <f>VLOOKUP(K17,'Team Info'!J:M,4,FALSE)</f>
        <v>414-839-0094</v>
      </c>
      <c r="P17" s="154" t="str">
        <f>VLOOKUP(K17,'Team Info'!J:N,5,FALSE)</f>
        <v>david.zarling@gmail.com</v>
      </c>
      <c r="Q17" s="188" t="str">
        <f>VLOOKUP(M17,'Team Info'!J:L,3,FALSE)</f>
        <v>Steph Maas</v>
      </c>
      <c r="R17" s="188" t="str">
        <f>VLOOKUP(M17,'Team Info'!J:M,4,FALSE)</f>
        <v>920-915-3370</v>
      </c>
      <c r="S17" s="188" t="str">
        <f>VLOOKUP(M17,'Team Info'!J:N,5,FALSE)</f>
        <v>slmaas1220@gmail.com</v>
      </c>
      <c r="T17" t="str">
        <f t="shared" si="1"/>
        <v>45591U-7 JK PanthersU-7 HU Hurricanes</v>
      </c>
    </row>
    <row r="18" spans="1:20" x14ac:dyDescent="0.3">
      <c r="A18" s="154" t="s">
        <v>1726</v>
      </c>
      <c r="B18" s="154" t="str">
        <f>VLOOKUP(A18,'Team Info'!E:J,6,FALSE)</f>
        <v>U-8 HU Vipers</v>
      </c>
      <c r="C18" s="154" t="str">
        <f>VLOOKUP(A18,'Team Info'!E:L,8,FALSE)</f>
        <v>Terry Fies</v>
      </c>
      <c r="D18" s="154" t="str">
        <f>VLOOKUP(A18,'Team Info'!E:M,9,FALSE)</f>
        <v>262-483-5467</v>
      </c>
      <c r="E18" s="154" t="str">
        <f>VLOOKUP(A18,'Team Info'!E:N,10,FALSE)</f>
        <v>tnfies@gmail.com</v>
      </c>
      <c r="F18" s="180" t="str">
        <f t="shared" si="0"/>
        <v>Sat</v>
      </c>
      <c r="G18" s="180">
        <v>117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Field #3</v>
      </c>
      <c r="J18" s="183">
        <f>IF(ISBLANK((VLOOKUP(G18,'Master FINAL 2024 8-19-24'!A:I,9,FALSE)))=TRUE,"",VLOOKUP(G18,'Master FINAL 2024 8-19-24'!A:I,9,FALSE))</f>
        <v>0.5</v>
      </c>
      <c r="K18" s="169" t="str">
        <f>VLOOKUP(G18,'Master FINAL 2024 8-19-24'!A:L,12,FALSE)</f>
        <v>U-8 HT Sharks</v>
      </c>
      <c r="L18" s="177" t="s">
        <v>849</v>
      </c>
      <c r="M18" s="177" t="str">
        <f>VLOOKUP(G18,'Master FINAL 2024 8-19-24'!A:O,15,FALSE)</f>
        <v>U-8 HU Vipers</v>
      </c>
      <c r="N18" s="154" t="str">
        <f>VLOOKUP(K18,'Team Info'!J:L,3,FALSE)</f>
        <v>Harley Truse</v>
      </c>
      <c r="O18" s="154" t="str">
        <f>VLOOKUP(K18,'Team Info'!J:M,4,FALSE)</f>
        <v>262 707 2344</v>
      </c>
      <c r="P18" s="154" t="str">
        <f>VLOOKUP(K18,'Team Info'!J:N,5,FALSE)</f>
        <v>htruse@hotmail.com</v>
      </c>
      <c r="Q18" s="188" t="str">
        <f>VLOOKUP(M18,'Team Info'!J:L,3,FALSE)</f>
        <v>Terry Fies</v>
      </c>
      <c r="R18" s="188" t="str">
        <f>VLOOKUP(M18,'Team Info'!J:M,4,FALSE)</f>
        <v>262-483-5467</v>
      </c>
      <c r="S18" s="188" t="str">
        <f>VLOOKUP(M18,'Team Info'!J:N,5,FALSE)</f>
        <v>tnfies@gmail.com</v>
      </c>
      <c r="T18" t="str">
        <f t="shared" si="1"/>
        <v>45542U-8 HT SharksU-8 HU Vipers</v>
      </c>
    </row>
    <row r="19" spans="1:20" x14ac:dyDescent="0.3">
      <c r="A19" s="154" t="str">
        <f t="shared" ref="A19:A25" si="4">A18</f>
        <v>HU1043</v>
      </c>
      <c r="B19" s="154" t="str">
        <f>VLOOKUP(A19,'Team Info'!E:J,6,FALSE)</f>
        <v>U-8 HU Vipers</v>
      </c>
      <c r="C19" s="154" t="str">
        <f>VLOOKUP(A19,'Team Info'!E:L,8,FALSE)</f>
        <v>Terry Fies</v>
      </c>
      <c r="D19" s="154" t="str">
        <f>VLOOKUP(A19,'Team Info'!E:M,9,FALSE)</f>
        <v>262-483-5467</v>
      </c>
      <c r="E19" s="154" t="str">
        <f>VLOOKUP(A19,'Team Info'!E:N,10,FALSE)</f>
        <v>tnfies@gmail.com</v>
      </c>
      <c r="F19" s="180" t="str">
        <f t="shared" si="0"/>
        <v>Sat</v>
      </c>
      <c r="G19" s="180">
        <v>126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ER #7</v>
      </c>
      <c r="J19" s="183">
        <f>IF(ISBLANK((VLOOKUP(G19,'Master FINAL 2024 8-19-24'!A:I,9,FALSE)))=TRUE,"",VLOOKUP(G19,'Master FINAL 2024 8-19-24'!A:I,9,FALSE))</f>
        <v>0.5</v>
      </c>
      <c r="K19" s="169" t="str">
        <f>VLOOKUP(G19,'Master FINAL 2024 8-19-24'!A:L,12,FALSE)</f>
        <v>U-8 HU Vipers</v>
      </c>
      <c r="L19" s="177" t="s">
        <v>849</v>
      </c>
      <c r="M19" s="177" t="str">
        <f>VLOOKUP(G19,'Master FINAL 2024 8-19-24'!A:O,15,FALSE)</f>
        <v>U-8 ER Shamrocks</v>
      </c>
      <c r="N19" s="154" t="str">
        <f>VLOOKUP(K19,'Team Info'!J:L,3,FALSE)</f>
        <v>Terry Fies</v>
      </c>
      <c r="O19" s="154" t="str">
        <f>VLOOKUP(K19,'Team Info'!J:M,4,FALSE)</f>
        <v>262-483-5467</v>
      </c>
      <c r="P19" s="154" t="str">
        <f>VLOOKUP(K19,'Team Info'!J:N,5,FALSE)</f>
        <v>tnfies@gmail.com</v>
      </c>
      <c r="Q19" s="188" t="str">
        <f>VLOOKUP(M19,'Team Info'!J:L,3,FALSE)</f>
        <v>Tony Johnson</v>
      </c>
      <c r="R19" s="188">
        <f>VLOOKUP(M19,'Team Info'!J:M,4,FALSE)</f>
        <v>0</v>
      </c>
      <c r="S19" s="188" t="str">
        <f>VLOOKUP(M19,'Team Info'!J:N,5,FALSE)</f>
        <v>tjohnson@aquapoly.com</v>
      </c>
      <c r="T19" t="str">
        <f t="shared" si="1"/>
        <v>45549U-8 HU VipersU-8 ER Shamrocks</v>
      </c>
    </row>
    <row r="20" spans="1:20" x14ac:dyDescent="0.3">
      <c r="A20" s="154" t="str">
        <f t="shared" si="4"/>
        <v>HU1043</v>
      </c>
      <c r="B20" s="154" t="str">
        <f>VLOOKUP(A20,'Team Info'!E:J,6,FALSE)</f>
        <v>U-8 HU Vipers</v>
      </c>
      <c r="C20" s="154" t="str">
        <f>VLOOKUP(A20,'Team Info'!E:L,8,FALSE)</f>
        <v>Terry Fies</v>
      </c>
      <c r="D20" s="154" t="str">
        <f>VLOOKUP(A20,'Team Info'!E:M,9,FALSE)</f>
        <v>262-483-5467</v>
      </c>
      <c r="E20" s="154" t="str">
        <f>VLOOKUP(A20,'Team Info'!E:N,10,FALSE)</f>
        <v>tnfies@gmail.com</v>
      </c>
      <c r="F20" s="180" t="str">
        <f t="shared" si="0"/>
        <v>Sat</v>
      </c>
      <c r="G20" s="180">
        <v>128</v>
      </c>
      <c r="H20" s="184">
        <f>VLOOKUP(G20,'Master FINAL 2024 8-19-24'!A:G,7,FALSE)</f>
        <v>45556</v>
      </c>
      <c r="I20" s="153" t="str">
        <f>IF(ISBLANK((VLOOKUP(G20,'Master FINAL 2024 8-19-24'!A:H,8,FALSE)))=TRUE,"",VLOOKUP(G20,'Master FINAL 2024 8-19-24'!A:H,8,FALSE))</f>
        <v>Field #2</v>
      </c>
      <c r="J20" s="183">
        <f>IF(ISBLANK((VLOOKUP(G20,'Master FINAL 2024 8-19-24'!A:I,9,FALSE)))=TRUE,"",VLOOKUP(G20,'Master FINAL 2024 8-19-24'!A:I,9,FALSE))</f>
        <v>0.4375</v>
      </c>
      <c r="K20" s="169" t="str">
        <f>VLOOKUP(G20,'Master FINAL 2024 8-19-24'!A:L,12,FALSE)</f>
        <v>U-8 JK Gunners</v>
      </c>
      <c r="L20" s="177" t="s">
        <v>849</v>
      </c>
      <c r="M20" s="177" t="str">
        <f>VLOOKUP(G20,'Master FINAL 2024 8-19-24'!A:O,15,FALSE)</f>
        <v>U-8 HU Vipers</v>
      </c>
      <c r="N20" s="154" t="str">
        <f>VLOOKUP(K20,'Team Info'!J:L,3,FALSE)</f>
        <v>Devan Boling</v>
      </c>
      <c r="O20" s="154" t="str">
        <f>VLOOKUP(K20,'Team Info'!J:M,4,FALSE)</f>
        <v>262-391-1934</v>
      </c>
      <c r="P20" s="154" t="str">
        <f>VLOOKUP(K20,'Team Info'!J:N,5,FALSE)</f>
        <v>devan.boling@gmail.com</v>
      </c>
      <c r="Q20" s="188" t="str">
        <f>VLOOKUP(M20,'Team Info'!J:L,3,FALSE)</f>
        <v>Terry Fies</v>
      </c>
      <c r="R20" s="188" t="str">
        <f>VLOOKUP(M20,'Team Info'!J:M,4,FALSE)</f>
        <v>262-483-5467</v>
      </c>
      <c r="S20" s="188" t="str">
        <f>VLOOKUP(M20,'Team Info'!J:N,5,FALSE)</f>
        <v>tnfies@gmail.com</v>
      </c>
      <c r="T20" t="str">
        <f t="shared" si="1"/>
        <v>45556U-8 JK GunnersU-8 HU Vipers</v>
      </c>
    </row>
    <row r="21" spans="1:20" x14ac:dyDescent="0.3">
      <c r="A21" s="154" t="str">
        <f t="shared" si="4"/>
        <v>HU1043</v>
      </c>
      <c r="B21" s="154" t="str">
        <f>VLOOKUP(A21,'Team Info'!E:J,6,FALSE)</f>
        <v>U-8 HU Vipers</v>
      </c>
      <c r="C21" s="154" t="str">
        <f>VLOOKUP(A21,'Team Info'!E:L,8,FALSE)</f>
        <v>Terry Fies</v>
      </c>
      <c r="D21" s="154" t="str">
        <f>VLOOKUP(A21,'Team Info'!E:M,9,FALSE)</f>
        <v>262-483-5467</v>
      </c>
      <c r="E21" s="154" t="str">
        <f>VLOOKUP(A21,'Team Info'!E:N,10,FALSE)</f>
        <v>tnfies@gmail.com</v>
      </c>
      <c r="F21" s="180" t="str">
        <f t="shared" si="0"/>
        <v>Sat</v>
      </c>
      <c r="G21" s="180">
        <v>133</v>
      </c>
      <c r="H21" s="184">
        <f>VLOOKUP(G21,'Master FINAL 2024 8-19-24'!A:G,7,FALSE)</f>
        <v>45563</v>
      </c>
      <c r="I21" s="153" t="str">
        <f>IF(ISBLANK((VLOOKUP(G21,'Master FINAL 2024 8-19-24'!A:H,8,FALSE)))=TRUE,"",VLOOKUP(G21,'Master FINAL 2024 8-19-24'!A:H,8,FALSE))</f>
        <v>RF 1</v>
      </c>
      <c r="J21" s="183">
        <f>IF(ISBLANK((VLOOKUP(G21,'Master FINAL 2024 8-19-24'!A:I,9,FALSE)))=TRUE,"",VLOOKUP(G21,'Master FINAL 2024 8-19-24'!A:I,9,FALSE))</f>
        <v>0.5</v>
      </c>
      <c r="K21" s="169" t="str">
        <f>VLOOKUP(G21,'Master FINAL 2024 8-19-24'!A:L,12,FALSE)</f>
        <v>U-8 HU Vipers</v>
      </c>
      <c r="L21" s="177" t="s">
        <v>849</v>
      </c>
      <c r="M21" s="177" t="str">
        <f>VLOOKUP(G21,'Master FINAL 2024 8-19-24'!A:O,15,FALSE)</f>
        <v>U-8 RF Bullseyes</v>
      </c>
      <c r="N21" s="154" t="str">
        <f>VLOOKUP(K21,'Team Info'!J:L,3,FALSE)</f>
        <v>Terry Fies</v>
      </c>
      <c r="O21" s="154" t="str">
        <f>VLOOKUP(K21,'Team Info'!J:M,4,FALSE)</f>
        <v>262-483-5467</v>
      </c>
      <c r="P21" s="154" t="str">
        <f>VLOOKUP(K21,'Team Info'!J:N,5,FALSE)</f>
        <v>tnfies@gmail.com</v>
      </c>
      <c r="Q21" s="188" t="str">
        <f>VLOOKUP(M21,'Team Info'!J:L,3,FALSE)</f>
        <v>Matthew Stater</v>
      </c>
      <c r="R21" s="188" t="str">
        <f>VLOOKUP(M21,'Team Info'!J:M,4,FALSE)</f>
        <v>262-384-1580</v>
      </c>
      <c r="S21" s="188" t="str">
        <f>VLOOKUP(M21,'Team Info'!J:N,5,FALSE)</f>
        <v>coachstater@gmail.com</v>
      </c>
      <c r="T21" t="str">
        <f t="shared" si="1"/>
        <v>45563U-8 HU VipersU-8 RF Bullseyes</v>
      </c>
    </row>
    <row r="22" spans="1:20" x14ac:dyDescent="0.3">
      <c r="A22" s="154" t="str">
        <f t="shared" si="4"/>
        <v>HU1043</v>
      </c>
      <c r="B22" s="154" t="str">
        <f>VLOOKUP(A22,'Team Info'!E:J,6,FALSE)</f>
        <v>U-8 HU Vipers</v>
      </c>
      <c r="C22" s="154" t="str">
        <f>VLOOKUP(A22,'Team Info'!E:L,8,FALSE)</f>
        <v>Terry Fies</v>
      </c>
      <c r="D22" s="154" t="str">
        <f>VLOOKUP(A22,'Team Info'!E:M,9,FALSE)</f>
        <v>262-483-5467</v>
      </c>
      <c r="E22" s="154" t="str">
        <f>VLOOKUP(A22,'Team Info'!E:N,10,FALSE)</f>
        <v>tnfies@gmail.com</v>
      </c>
      <c r="F22" s="180" t="str">
        <f t="shared" si="0"/>
        <v>Sat</v>
      </c>
      <c r="G22" s="180">
        <v>140</v>
      </c>
      <c r="H22" s="184">
        <f>VLOOKUP(G22,'Master FINAL 2024 8-19-24'!A:G,7,FALSE)</f>
        <v>45570</v>
      </c>
      <c r="I22" s="153" t="str">
        <f>IF(ISBLANK((VLOOKUP(G22,'Master FINAL 2024 8-19-24'!A:H,8,FALSE)))=TRUE,"",VLOOKUP(G22,'Master FINAL 2024 8-19-24'!A:H,8,FALSE))</f>
        <v>Field #3</v>
      </c>
      <c r="J22" s="183">
        <f>IF(ISBLANK((VLOOKUP(G22,'Master FINAL 2024 8-19-24'!A:I,9,FALSE)))=TRUE,"",VLOOKUP(G22,'Master FINAL 2024 8-19-24'!A:I,9,FALSE))</f>
        <v>0.5</v>
      </c>
      <c r="K22" s="169" t="str">
        <f>VLOOKUP(G22,'Master FINAL 2024 8-19-24'!A:L,12,FALSE)</f>
        <v>U-8 SL Bayern Munich (Asteroids)</v>
      </c>
      <c r="L22" s="177" t="s">
        <v>849</v>
      </c>
      <c r="M22" s="177" t="str">
        <f>VLOOKUP(G22,'Master FINAL 2024 8-19-24'!A:O,15,FALSE)</f>
        <v>U-8 HU Vipers</v>
      </c>
      <c r="N22" s="154" t="str">
        <f>VLOOKUP(K22,'Team Info'!J:L,3,FALSE)</f>
        <v>TJ Sands</v>
      </c>
      <c r="O22" s="154" t="str">
        <f>VLOOKUP(K22,'Team Info'!J:M,4,FALSE)</f>
        <v>262-343-4783</v>
      </c>
      <c r="P22" s="154" t="str">
        <f>VLOOKUP(K22,'Team Info'!J:N,5,FALSE)</f>
        <v>timothysands12@gmail.com</v>
      </c>
      <c r="Q22" s="188" t="str">
        <f>VLOOKUP(M22,'Team Info'!J:L,3,FALSE)</f>
        <v>Terry Fies</v>
      </c>
      <c r="R22" s="188" t="str">
        <f>VLOOKUP(M22,'Team Info'!J:M,4,FALSE)</f>
        <v>262-483-5467</v>
      </c>
      <c r="S22" s="188" t="str">
        <f>VLOOKUP(M22,'Team Info'!J:N,5,FALSE)</f>
        <v>tnfies@gmail.com</v>
      </c>
      <c r="T22" t="str">
        <f t="shared" si="1"/>
        <v>45570U-8 SL Bayern Munich (Asteroids)U-8 HU Vipers</v>
      </c>
    </row>
    <row r="23" spans="1:20" x14ac:dyDescent="0.3">
      <c r="A23" s="154" t="str">
        <f t="shared" si="4"/>
        <v>HU1043</v>
      </c>
      <c r="B23" s="154" t="str">
        <f>VLOOKUP(A23,'Team Info'!E:J,6,FALSE)</f>
        <v>U-8 HU Vipers</v>
      </c>
      <c r="C23" s="154" t="str">
        <f>VLOOKUP(A23,'Team Info'!E:L,8,FALSE)</f>
        <v>Terry Fies</v>
      </c>
      <c r="D23" s="154" t="str">
        <f>VLOOKUP(A23,'Team Info'!E:M,9,FALSE)</f>
        <v>262-483-5467</v>
      </c>
      <c r="E23" s="154" t="str">
        <f>VLOOKUP(A23,'Team Info'!E:N,10,FALSE)</f>
        <v>tnfies@gmail.com</v>
      </c>
      <c r="F23" s="180" t="str">
        <f t="shared" si="0"/>
        <v>Sat</v>
      </c>
      <c r="G23" s="180">
        <v>146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Hickory Lane #1A</v>
      </c>
      <c r="J23" s="183">
        <f>IF(ISBLANK((VLOOKUP(G23,'Master FINAL 2024 8-19-24'!A:I,9,FALSE)))=TRUE,"",VLOOKUP(G23,'Master FINAL 2024 8-19-24'!A:I,9,FALSE))</f>
        <v>0.375</v>
      </c>
      <c r="K23" s="169" t="str">
        <f>VLOOKUP(G23,'Master FINAL 2024 8-19-24'!A:L,12,FALSE)</f>
        <v>U-8 HU Vipers</v>
      </c>
      <c r="L23" s="177" t="s">
        <v>849</v>
      </c>
      <c r="M23" s="177" t="str">
        <f>VLOOKUP(G23,'Master FINAL 2024 8-19-24'!A:O,15,FALSE)</f>
        <v>U-8 JK Gunners</v>
      </c>
      <c r="N23" s="154" t="str">
        <f>VLOOKUP(K23,'Team Info'!J:L,3,FALSE)</f>
        <v>Terry Fies</v>
      </c>
      <c r="O23" s="154" t="str">
        <f>VLOOKUP(K23,'Team Info'!J:M,4,FALSE)</f>
        <v>262-483-5467</v>
      </c>
      <c r="P23" s="154" t="str">
        <f>VLOOKUP(K23,'Team Info'!J:N,5,FALSE)</f>
        <v>tnfies@gmail.com</v>
      </c>
      <c r="Q23" s="188" t="str">
        <f>VLOOKUP(M23,'Team Info'!J:L,3,FALSE)</f>
        <v>Devan Boling</v>
      </c>
      <c r="R23" s="188" t="str">
        <f>VLOOKUP(M23,'Team Info'!J:M,4,FALSE)</f>
        <v>262-391-1934</v>
      </c>
      <c r="S23" s="188" t="str">
        <f>VLOOKUP(M23,'Team Info'!J:N,5,FALSE)</f>
        <v>devan.boling@gmail.com</v>
      </c>
      <c r="T23" t="str">
        <f t="shared" si="1"/>
        <v>45577U-8 HU VipersU-8 JK Gunners</v>
      </c>
    </row>
    <row r="24" spans="1:20" x14ac:dyDescent="0.3">
      <c r="A24" s="154" t="str">
        <f t="shared" si="4"/>
        <v>HU1043</v>
      </c>
      <c r="B24" s="154" t="str">
        <f>VLOOKUP(A24,'Team Info'!E:J,6,FALSE)</f>
        <v>U-8 HU Vipers</v>
      </c>
      <c r="C24" s="154" t="str">
        <f>VLOOKUP(A24,'Team Info'!E:L,8,FALSE)</f>
        <v>Terry Fies</v>
      </c>
      <c r="D24" s="154" t="str">
        <f>VLOOKUP(A24,'Team Info'!E:M,9,FALSE)</f>
        <v>262-483-5467</v>
      </c>
      <c r="E24" s="154" t="str">
        <f>VLOOKUP(A24,'Team Info'!E:N,10,FALSE)</f>
        <v>tnfies@gmail.com</v>
      </c>
      <c r="F24" s="180" t="str">
        <f t="shared" si="0"/>
        <v>Sat</v>
      </c>
      <c r="G24" s="180">
        <v>151</v>
      </c>
      <c r="H24" s="184">
        <f>VLOOKUP(G24,'Master FINAL 2024 8-19-24'!A:G,7,FALSE)</f>
        <v>45584</v>
      </c>
      <c r="I24" s="153">
        <f>IF(ISBLANK((VLOOKUP(G24,'Master FINAL 2024 8-19-24'!A:H,8,FALSE)))=TRUE,"",VLOOKUP(G24,'Master FINAL 2024 8-19-24'!A:H,8,FALSE))</f>
        <v>3</v>
      </c>
      <c r="J24" s="183">
        <f>IF(ISBLANK((VLOOKUP(G24,'Master FINAL 2024 8-19-24'!A:I,9,FALSE)))=TRUE,"",VLOOKUP(G24,'Master FINAL 2024 8-19-24'!A:I,9,FALSE))</f>
        <v>0.5</v>
      </c>
      <c r="K24" s="169" t="str">
        <f>VLOOKUP(G24,'Master FINAL 2024 8-19-24'!A:L,12,FALSE)</f>
        <v>U-8 HU Vipers</v>
      </c>
      <c r="L24" s="177" t="s">
        <v>849</v>
      </c>
      <c r="M24" s="177" t="str">
        <f>VLOOKUP(G24,'Master FINAL 2024 8-19-24'!A:O,15,FALSE)</f>
        <v>U-8 SL Earthquakes</v>
      </c>
      <c r="N24" s="154" t="str">
        <f>VLOOKUP(K24,'Team Info'!J:L,3,FALSE)</f>
        <v>Terry Fies</v>
      </c>
      <c r="O24" s="154" t="str">
        <f>VLOOKUP(K24,'Team Info'!J:M,4,FALSE)</f>
        <v>262-483-5467</v>
      </c>
      <c r="P24" s="154" t="str">
        <f>VLOOKUP(K24,'Team Info'!J:N,5,FALSE)</f>
        <v>tnfies@gmail.com</v>
      </c>
      <c r="Q24" s="188" t="str">
        <f>VLOOKUP(M24,'Team Info'!J:L,3,FALSE)</f>
        <v>Andy Kempf</v>
      </c>
      <c r="R24" s="188" t="str">
        <f>VLOOKUP(M24,'Team Info'!J:M,4,FALSE)</f>
        <v>262-705-6344</v>
      </c>
      <c r="S24" s="188" t="str">
        <f>VLOOKUP(M24,'Team Info'!J:N,5,FALSE)</f>
        <v>andykempf@icloud.com</v>
      </c>
      <c r="T24" t="str">
        <f t="shared" si="1"/>
        <v>45584U-8 HU VipersU-8 SL Earthquakes</v>
      </c>
    </row>
    <row r="25" spans="1:20" x14ac:dyDescent="0.3">
      <c r="A25" s="154" t="str">
        <f t="shared" si="4"/>
        <v>HU1043</v>
      </c>
      <c r="B25" s="154" t="str">
        <f>VLOOKUP(A25,'Team Info'!E:J,6,FALSE)</f>
        <v>U-8 HU Vipers</v>
      </c>
      <c r="C25" s="154" t="str">
        <f>VLOOKUP(A25,'Team Info'!E:L,8,FALSE)</f>
        <v>Terry Fies</v>
      </c>
      <c r="D25" s="154" t="str">
        <f>VLOOKUP(A25,'Team Info'!E:M,9,FALSE)</f>
        <v>262-483-5467</v>
      </c>
      <c r="E25" s="154" t="str">
        <f>VLOOKUP(A25,'Team Info'!E:N,10,FALSE)</f>
        <v>tnfies@gmail.com</v>
      </c>
      <c r="F25" s="180" t="str">
        <f t="shared" si="0"/>
        <v>Sat</v>
      </c>
      <c r="G25" s="180">
        <v>156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Field #3</v>
      </c>
      <c r="J25" s="183">
        <f>IF(ISBLANK((VLOOKUP(G25,'Master FINAL 2024 8-19-24'!A:I,9,FALSE)))=TRUE,"",VLOOKUP(G25,'Master FINAL 2024 8-19-24'!A:I,9,FALSE))</f>
        <v>0.4375</v>
      </c>
      <c r="K25" s="169" t="str">
        <f>VLOOKUP(G25,'Master FINAL 2024 8-19-24'!A:L,12,FALSE)</f>
        <v>U-8 ER Shamrocks</v>
      </c>
      <c r="L25" s="177" t="s">
        <v>849</v>
      </c>
      <c r="M25" s="177" t="str">
        <f>VLOOKUP(G25,'Master FINAL 2024 8-19-24'!A:O,15,FALSE)</f>
        <v>U-8 HU Vipers</v>
      </c>
      <c r="N25" s="154" t="str">
        <f>VLOOKUP(K25,'Team Info'!J:L,3,FALSE)</f>
        <v>Tony Johnson</v>
      </c>
      <c r="O25" s="154">
        <f>VLOOKUP(K25,'Team Info'!J:M,4,FALSE)</f>
        <v>0</v>
      </c>
      <c r="P25" s="154" t="str">
        <f>VLOOKUP(K25,'Team Info'!J:N,5,FALSE)</f>
        <v>tjohnson@aquapoly.com</v>
      </c>
      <c r="Q25" s="188" t="str">
        <f>VLOOKUP(M25,'Team Info'!J:L,3,FALSE)</f>
        <v>Terry Fies</v>
      </c>
      <c r="R25" s="188" t="str">
        <f>VLOOKUP(M25,'Team Info'!J:M,4,FALSE)</f>
        <v>262-483-5467</v>
      </c>
      <c r="S25" s="188" t="str">
        <f>VLOOKUP(M25,'Team Info'!J:N,5,FALSE)</f>
        <v>tnfies@gmail.com</v>
      </c>
      <c r="T25" t="str">
        <f t="shared" si="1"/>
        <v>45591U-8 ER ShamrocksU-8 HU Vipers</v>
      </c>
    </row>
    <row r="26" spans="1:20" x14ac:dyDescent="0.3">
      <c r="A26" s="154" t="s">
        <v>1727</v>
      </c>
      <c r="B26" s="154" t="str">
        <f>VLOOKUP(A26,'Team Info'!E:J,6,FALSE)</f>
        <v>U-8 HU Stingers</v>
      </c>
      <c r="C26" s="154" t="str">
        <f>VLOOKUP(A26,'Team Info'!E:L,8,FALSE)</f>
        <v>Trisha Neu</v>
      </c>
      <c r="D26" s="154" t="str">
        <f>VLOOKUP(A26,'Team Info'!E:M,9,FALSE)</f>
        <v>920-344-0432</v>
      </c>
      <c r="E26" s="154" t="str">
        <f>VLOOKUP(A26,'Team Info'!E:N,10,FALSE)</f>
        <v>trisha.neu@orbiscorporation.com</v>
      </c>
      <c r="F26" s="180" t="str">
        <f t="shared" si="0"/>
        <v>Sat</v>
      </c>
      <c r="G26" s="180">
        <v>158</v>
      </c>
      <c r="H26" s="184">
        <f>VLOOKUP(G26,'Master FINAL 2024 8-19-24'!A:G,7,FALSE)</f>
        <v>45542</v>
      </c>
      <c r="I26" s="153" t="str">
        <f>IF(ISBLANK((VLOOKUP(G26,'Master FINAL 2024 8-19-24'!A:H,8,FALSE)))=TRUE,"",VLOOKUP(G26,'Master FINAL 2024 8-19-24'!A:H,8,FALSE))</f>
        <v>Hickory Lane #1B</v>
      </c>
      <c r="J26" s="183">
        <f>IF(ISBLANK((VLOOKUP(G26,'Master FINAL 2024 8-19-24'!A:I,9,FALSE)))=TRUE,"",VLOOKUP(G26,'Master FINAL 2024 8-19-24'!A:I,9,FALSE))</f>
        <v>0.375</v>
      </c>
      <c r="K26" s="169" t="str">
        <f>VLOOKUP(G26,'Master FINAL 2024 8-19-24'!A:L,12,FALSE)</f>
        <v>U-8 HU Stingers</v>
      </c>
      <c r="L26" s="177" t="s">
        <v>849</v>
      </c>
      <c r="M26" s="177" t="str">
        <f>VLOOKUP(G26,'Master FINAL 2024 8-19-24'!A:O,15,FALSE)</f>
        <v>U-8 JK Spurs</v>
      </c>
      <c r="N26" s="154" t="str">
        <f>VLOOKUP(K26,'Team Info'!J:L,3,FALSE)</f>
        <v>Trisha Neu</v>
      </c>
      <c r="O26" s="154" t="str">
        <f>VLOOKUP(K26,'Team Info'!J:M,4,FALSE)</f>
        <v>920-344-0432</v>
      </c>
      <c r="P26" s="154" t="str">
        <f>VLOOKUP(K26,'Team Info'!J:N,5,FALSE)</f>
        <v>trisha.neu@orbiscorporation.com</v>
      </c>
      <c r="Q26" s="188" t="str">
        <f>VLOOKUP(M26,'Team Info'!J:L,3,FALSE)</f>
        <v>Katie Puestow</v>
      </c>
      <c r="R26" s="188" t="str">
        <f>VLOOKUP(M26,'Team Info'!J:M,4,FALSE)</f>
        <v>262-689-9822</v>
      </c>
      <c r="S26" s="188" t="str">
        <f>VLOOKUP(M26,'Team Info'!J:N,5,FALSE)</f>
        <v>kpuestow10@outlook.com</v>
      </c>
      <c r="T26" t="str">
        <f t="shared" si="1"/>
        <v>45542U-8 HU StingersU-8 JK Spurs</v>
      </c>
    </row>
    <row r="27" spans="1:20" x14ac:dyDescent="0.3">
      <c r="A27" s="154" t="str">
        <f t="shared" ref="A27:A33" si="5">A26</f>
        <v>HU1044</v>
      </c>
      <c r="B27" s="154" t="str">
        <f>VLOOKUP(A27,'Team Info'!E:J,6,FALSE)</f>
        <v>U-8 HU Stingers</v>
      </c>
      <c r="C27" s="154" t="str">
        <f>VLOOKUP(A27,'Team Info'!E:L,8,FALSE)</f>
        <v>Trisha Neu</v>
      </c>
      <c r="D27" s="154" t="str">
        <f>VLOOKUP(A27,'Team Info'!E:M,9,FALSE)</f>
        <v>920-344-0432</v>
      </c>
      <c r="E27" s="154" t="str">
        <f>VLOOKUP(A27,'Team Info'!E:N,10,FALSE)</f>
        <v>trisha.neu@orbiscorporation.com</v>
      </c>
      <c r="F27" s="180" t="str">
        <f>IF(WEEKDAY(H27)=7,"Sat",IF(WEEKDAY(H27)=6,"Fri",IF(WEEKDAY(H27)=5,"Thu",IF(WEEKDAY(H27)=4,"Wed",IF(WEEKDAY(H27)=3,"Tue",IF(WEEKDAY(H27)=2,"Mon",IF(WEEKDAY(H27)=1,"Sun")))))))</f>
        <v>Sat</v>
      </c>
      <c r="G27" s="180">
        <v>162</v>
      </c>
      <c r="H27" s="184">
        <f>VLOOKUP(G27,'Master FINAL 2024 8-19-24'!A:G,7,FALSE)</f>
        <v>45549</v>
      </c>
      <c r="I27" s="153" t="str">
        <f>IF(ISBLANK((VLOOKUP(G27,'Master FINAL 2024 8-19-24'!A:H,8,FALSE)))=TRUE,"",VLOOKUP(G27,'Master FINAL 2024 8-19-24'!A:H,8,FALSE))</f>
        <v>Field #3</v>
      </c>
      <c r="J27" s="183">
        <f>IF(ISBLANK((VLOOKUP(G27,'Master FINAL 2024 8-19-24'!A:I,9,FALSE)))=TRUE,"",VLOOKUP(G27,'Master FINAL 2024 8-19-24'!A:I,9,FALSE))</f>
        <v>0.4375</v>
      </c>
      <c r="K27" s="169" t="str">
        <f>VLOOKUP(G27,'Master FINAL 2024 8-19-24'!A:L,12,FALSE)</f>
        <v>U-8 HT Baby Sharks</v>
      </c>
      <c r="L27" s="177" t="s">
        <v>849</v>
      </c>
      <c r="M27" s="177" t="str">
        <f>VLOOKUP(G27,'Master FINAL 2024 8-19-24'!A:O,15,FALSE)</f>
        <v>U-8 HU Stingers</v>
      </c>
      <c r="N27" s="154" t="str">
        <f>VLOOKUP(K27,'Team Info'!J:L,3,FALSE)</f>
        <v>Jonathan Harris</v>
      </c>
      <c r="O27" s="154" t="str">
        <f>VLOOKUP(K27,'Team Info'!J:M,4,FALSE)</f>
        <v>414-239-2003</v>
      </c>
      <c r="P27" s="154" t="str">
        <f>VLOOKUP(K27,'Team Info'!J:N,5,FALSE)</f>
        <v>jonathaneharris7@gmail.com</v>
      </c>
      <c r="Q27" s="188" t="str">
        <f>VLOOKUP(M27,'Team Info'!J:L,3,FALSE)</f>
        <v>Trisha Neu</v>
      </c>
      <c r="R27" s="188" t="str">
        <f>VLOOKUP(M27,'Team Info'!J:M,4,FALSE)</f>
        <v>920-344-0432</v>
      </c>
      <c r="S27" s="188" t="str">
        <f>VLOOKUP(M27,'Team Info'!J:N,5,FALSE)</f>
        <v>trisha.neu@orbiscorporation.com</v>
      </c>
      <c r="T27" t="str">
        <f>H27&amp;K27&amp;M27</f>
        <v>45549U-8 HT Baby SharksU-8 HU Stingers</v>
      </c>
    </row>
    <row r="28" spans="1:20" x14ac:dyDescent="0.3">
      <c r="A28" s="154" t="str">
        <f>A33</f>
        <v>HU1044</v>
      </c>
      <c r="B28" s="154" t="str">
        <f>VLOOKUP(A28,'Team Info'!E:J,6,FALSE)</f>
        <v>U-8 HU Stingers</v>
      </c>
      <c r="C28" s="154" t="str">
        <f>VLOOKUP(A28,'Team Info'!E:L,8,FALSE)</f>
        <v>Trisha Neu</v>
      </c>
      <c r="D28" s="154" t="str">
        <f>VLOOKUP(A28,'Team Info'!E:M,9,FALSE)</f>
        <v>920-344-0432</v>
      </c>
      <c r="E28" s="154" t="str">
        <f>VLOOKUP(A28,'Team Info'!E:N,10,FALSE)</f>
        <v>trisha.neu@orbiscorporation.com</v>
      </c>
      <c r="F28" s="180" t="str">
        <f>IF(WEEKDAY(H28)=7,"Sat",IF(WEEKDAY(H28)=6,"Fri",IF(WEEKDAY(H28)=5,"Thu",IF(WEEKDAY(H28)=4,"Wed",IF(WEEKDAY(H28)=3,"Tue",IF(WEEKDAY(H28)=2,"Mon",IF(WEEKDAY(H28)=1,"Sun")))))))</f>
        <v>Mon</v>
      </c>
      <c r="G28" s="180">
        <v>175</v>
      </c>
      <c r="H28" s="184">
        <f>VLOOKUP(G28,'Master FINAL 2024 8-19-24'!A:G,7,FALSE)</f>
        <v>45551</v>
      </c>
      <c r="I28" s="153">
        <f>IF(ISBLANK((VLOOKUP(G28,'Master FINAL 2024 8-19-24'!A:H,8,FALSE)))=TRUE,"",VLOOKUP(G28,'Master FINAL 2024 8-19-24'!A:H,8,FALSE))</f>
        <v>3</v>
      </c>
      <c r="J28" s="183">
        <f>IF(ISBLANK((VLOOKUP(G28,'Master FINAL 2024 8-19-24'!A:I,9,FALSE)))=TRUE,"",VLOOKUP(G28,'Master FINAL 2024 8-19-24'!A:I,9,FALSE))</f>
        <v>0.73958333333333337</v>
      </c>
      <c r="K28" s="169" t="str">
        <f>VLOOKUP(G28,'Master FINAL 2024 8-19-24'!A:L,12,FALSE)</f>
        <v>U-8 HU Stingers</v>
      </c>
      <c r="L28" s="177" t="s">
        <v>849</v>
      </c>
      <c r="M28" s="177" t="str">
        <f>VLOOKUP(G28,'Master FINAL 2024 8-19-24'!A:O,15,FALSE)</f>
        <v>U-8 SL Volcanoes</v>
      </c>
      <c r="N28" s="154" t="str">
        <f>VLOOKUP(K28,'Team Info'!J:L,3,FALSE)</f>
        <v>Trisha Neu</v>
      </c>
      <c r="O28" s="154" t="str">
        <f>VLOOKUP(K28,'Team Info'!J:M,4,FALSE)</f>
        <v>920-344-0432</v>
      </c>
      <c r="P28" s="154" t="str">
        <f>VLOOKUP(K28,'Team Info'!J:N,5,FALSE)</f>
        <v>trisha.neu@orbiscorporation.com</v>
      </c>
      <c r="Q28" s="188" t="str">
        <f>VLOOKUP(M28,'Team Info'!J:L,3,FALSE)</f>
        <v>Peter Nichols</v>
      </c>
      <c r="R28" s="188" t="str">
        <f>VLOOKUP(M28,'Team Info'!J:M,4,FALSE)</f>
        <v>262-617-6831</v>
      </c>
      <c r="S28" s="188" t="str">
        <f>VLOOKUP(M28,'Team Info'!J:N,5,FALSE)</f>
        <v>pete@statzrestoration.com</v>
      </c>
      <c r="T28" t="str">
        <f>H28&amp;K28&amp;M28</f>
        <v>45551U-8 HU StingersU-8 SL Volcanoes</v>
      </c>
    </row>
    <row r="29" spans="1:20" x14ac:dyDescent="0.3">
      <c r="A29" s="154" t="str">
        <f>A27</f>
        <v>HU1044</v>
      </c>
      <c r="B29" s="154" t="str">
        <f>VLOOKUP(A29,'Team Info'!E:J,6,FALSE)</f>
        <v>U-8 HU Stingers</v>
      </c>
      <c r="C29" s="154" t="str">
        <f>VLOOKUP(A29,'Team Info'!E:L,8,FALSE)</f>
        <v>Trisha Neu</v>
      </c>
      <c r="D29" s="154" t="str">
        <f>VLOOKUP(A29,'Team Info'!E:M,9,FALSE)</f>
        <v>920-344-0432</v>
      </c>
      <c r="E29" s="154" t="str">
        <f>VLOOKUP(A29,'Team Info'!E:N,10,FALSE)</f>
        <v>trisha.neu@orbiscorporation.com</v>
      </c>
      <c r="F29" s="180" t="str">
        <f t="shared" si="0"/>
        <v>Sat</v>
      </c>
      <c r="G29" s="180">
        <v>167</v>
      </c>
      <c r="H29" s="184">
        <f>VLOOKUP(G29,'Master FINAL 2024 8-19-24'!A:G,7,FALSE)</f>
        <v>45556</v>
      </c>
      <c r="I29" s="153" t="str">
        <f>IF(ISBLANK((VLOOKUP(G29,'Master FINAL 2024 8-19-24'!A:H,8,FALSE)))=TRUE,"",VLOOKUP(G29,'Master FINAL 2024 8-19-24'!A:H,8,FALSE))</f>
        <v>Field 1</v>
      </c>
      <c r="J29" s="183">
        <f>IF(ISBLANK((VLOOKUP(G29,'Master FINAL 2024 8-19-24'!A:I,9,FALSE)))=TRUE,"",VLOOKUP(G29,'Master FINAL 2024 8-19-24'!A:I,9,FALSE))</f>
        <v>0.41666666666666669</v>
      </c>
      <c r="K29" s="169" t="str">
        <f>VLOOKUP(G29,'Master FINAL 2024 8-19-24'!A:L,12,FALSE)</f>
        <v>U-8 HU Stingers</v>
      </c>
      <c r="L29" s="177" t="s">
        <v>849</v>
      </c>
      <c r="M29" s="177" t="str">
        <f>VLOOKUP(G29,'Master FINAL 2024 8-19-24'!A:O,15,FALSE)</f>
        <v>U-8 JU Juneau Rage U8 Purple</v>
      </c>
      <c r="N29" s="154" t="str">
        <f>VLOOKUP(K29,'Team Info'!J:L,3,FALSE)</f>
        <v>Trisha Neu</v>
      </c>
      <c r="O29" s="154" t="str">
        <f>VLOOKUP(K29,'Team Info'!J:M,4,FALSE)</f>
        <v>920-344-0432</v>
      </c>
      <c r="P29" s="154" t="str">
        <f>VLOOKUP(K29,'Team Info'!J:N,5,FALSE)</f>
        <v>trisha.neu@orbiscorporation.com</v>
      </c>
      <c r="Q29" s="188" t="str">
        <f>VLOOKUP(M29,'Team Info'!J:L,3,FALSE)</f>
        <v>Kevin Klueger</v>
      </c>
      <c r="R29" s="188" t="str">
        <f>VLOOKUP(M29,'Team Info'!J:M,4,FALSE)</f>
        <v>920-960-0192</v>
      </c>
      <c r="S29" s="188" t="str">
        <f>VLOOKUP(M29,'Team Info'!J:N,5,FALSE)</f>
        <v>kluegerk@gmail.com</v>
      </c>
      <c r="T29" t="str">
        <f t="shared" si="1"/>
        <v>45556U-8 HU StingersU-8 JU Juneau Rage U8 Purple</v>
      </c>
    </row>
    <row r="30" spans="1:20" x14ac:dyDescent="0.3">
      <c r="A30" s="154" t="str">
        <f t="shared" si="5"/>
        <v>HU1044</v>
      </c>
      <c r="B30" s="154" t="str">
        <f>VLOOKUP(A30,'Team Info'!E:J,6,FALSE)</f>
        <v>U-8 HU Stingers</v>
      </c>
      <c r="C30" s="154" t="str">
        <f>VLOOKUP(A30,'Team Info'!E:L,8,FALSE)</f>
        <v>Trisha Neu</v>
      </c>
      <c r="D30" s="154" t="str">
        <f>VLOOKUP(A30,'Team Info'!E:M,9,FALSE)</f>
        <v>920-344-0432</v>
      </c>
      <c r="E30" s="154" t="str">
        <f>VLOOKUP(A30,'Team Info'!E:N,10,FALSE)</f>
        <v>trisha.neu@orbiscorporation.com</v>
      </c>
      <c r="F30" s="180" t="str">
        <f t="shared" si="0"/>
        <v>Sat</v>
      </c>
      <c r="G30" s="180">
        <v>179</v>
      </c>
      <c r="H30" s="184">
        <f>VLOOKUP(G30,'Master FINAL 2024 8-19-24'!A:G,7,FALSE)</f>
        <v>45570</v>
      </c>
      <c r="I30" s="153" t="str">
        <f>IF(ISBLANK((VLOOKUP(G30,'Master FINAL 2024 8-19-24'!A:H,8,FALSE)))=TRUE,"",VLOOKUP(G30,'Master FINAL 2024 8-19-24'!A:H,8,FALSE))</f>
        <v>Field #3</v>
      </c>
      <c r="J30" s="183">
        <f>IF(ISBLANK((VLOOKUP(G30,'Master FINAL 2024 8-19-24'!A:I,9,FALSE)))=TRUE,"",VLOOKUP(G30,'Master FINAL 2024 8-19-24'!A:I,9,FALSE))</f>
        <v>0.4375</v>
      </c>
      <c r="K30" s="169" t="str">
        <f>VLOOKUP(G30,'Master FINAL 2024 8-19-24'!A:L,12,FALSE)</f>
        <v>U-8 SL Cyclones</v>
      </c>
      <c r="L30" s="177" t="s">
        <v>849</v>
      </c>
      <c r="M30" s="177" t="str">
        <f>VLOOKUP(G30,'Master FINAL 2024 8-19-24'!A:O,15,FALSE)</f>
        <v>U-8 HU Stingers</v>
      </c>
      <c r="N30" s="154" t="str">
        <f>VLOOKUP(K30,'Team Info'!J:L,3,FALSE)</f>
        <v>Cyle Schneider</v>
      </c>
      <c r="O30" s="154" t="str">
        <f>VLOOKUP(K30,'Team Info'!J:M,4,FALSE)</f>
        <v>920-428-2739</v>
      </c>
      <c r="P30" s="154" t="str">
        <f>VLOOKUP(K30,'Team Info'!J:N,5,FALSE)</f>
        <v>cyle.schneider@gmail.com</v>
      </c>
      <c r="Q30" s="188" t="str">
        <f>VLOOKUP(M30,'Team Info'!J:L,3,FALSE)</f>
        <v>Trisha Neu</v>
      </c>
      <c r="R30" s="188" t="str">
        <f>VLOOKUP(M30,'Team Info'!J:M,4,FALSE)</f>
        <v>920-344-0432</v>
      </c>
      <c r="S30" s="188" t="str">
        <f>VLOOKUP(M30,'Team Info'!J:N,5,FALSE)</f>
        <v>trisha.neu@orbiscorporation.com</v>
      </c>
      <c r="T30" t="str">
        <f t="shared" si="1"/>
        <v>45570U-8 SL CyclonesU-8 HU Stingers</v>
      </c>
    </row>
    <row r="31" spans="1:20" x14ac:dyDescent="0.3">
      <c r="A31" s="154" t="str">
        <f t="shared" si="5"/>
        <v>HU1044</v>
      </c>
      <c r="B31" s="154" t="str">
        <f>VLOOKUP(A31,'Team Info'!E:J,6,FALSE)</f>
        <v>U-8 HU Stingers</v>
      </c>
      <c r="C31" s="154" t="str">
        <f>VLOOKUP(A31,'Team Info'!E:L,8,FALSE)</f>
        <v>Trisha Neu</v>
      </c>
      <c r="D31" s="154" t="str">
        <f>VLOOKUP(A31,'Team Info'!E:M,9,FALSE)</f>
        <v>920-344-0432</v>
      </c>
      <c r="E31" s="154" t="str">
        <f>VLOOKUP(A31,'Team Info'!E:N,10,FALSE)</f>
        <v>trisha.neu@orbiscorporation.com</v>
      </c>
      <c r="F31" s="180" t="str">
        <f t="shared" ref="F31:F58" si="6">IF(WEEKDAY(H31)=7,"Sat",IF(WEEKDAY(H31)=6,"Fri",IF(WEEKDAY(H31)=5,"Thu",IF(WEEKDAY(H31)=4,"Wed",IF(WEEKDAY(H31)=3,"Tue",IF(WEEKDAY(H31)=2,"Mon",IF(WEEKDAY(H31)=1,"Sun")))))))</f>
        <v>Sat</v>
      </c>
      <c r="G31" s="180">
        <v>183</v>
      </c>
      <c r="H31" s="184">
        <f>VLOOKUP(G31,'Master FINAL 2024 8-19-24'!A:G,7,FALSE)</f>
        <v>45577</v>
      </c>
      <c r="I31" s="153" t="str">
        <f>IF(ISBLANK((VLOOKUP(G31,'Master FINAL 2024 8-19-24'!A:H,8,FALSE)))=TRUE,"",VLOOKUP(G31,'Master FINAL 2024 8-19-24'!A:H,8,FALSE))</f>
        <v>Field #3</v>
      </c>
      <c r="J31" s="183">
        <f>IF(ISBLANK((VLOOKUP(G31,'Master FINAL 2024 8-19-24'!A:I,9,FALSE)))=TRUE,"",VLOOKUP(G31,'Master FINAL 2024 8-19-24'!A:I,9,FALSE))</f>
        <v>0.5</v>
      </c>
      <c r="K31" s="169" t="str">
        <f>VLOOKUP(G31,'Master FINAL 2024 8-19-24'!A:L,12,FALSE)</f>
        <v>U-8 RF Challengers</v>
      </c>
      <c r="L31" s="177" t="s">
        <v>849</v>
      </c>
      <c r="M31" s="177" t="str">
        <f>VLOOKUP(G31,'Master FINAL 2024 8-19-24'!A:O,15,FALSE)</f>
        <v>U-8 HU Stingers</v>
      </c>
      <c r="N31" s="154" t="str">
        <f>VLOOKUP(K31,'Team Info'!J:L,3,FALSE)</f>
        <v>John Bourque</v>
      </c>
      <c r="O31" s="154" t="str">
        <f>VLOOKUP(K31,'Team Info'!J:M,4,FALSE)</f>
        <v>414-305-0871</v>
      </c>
      <c r="P31" s="154" t="str">
        <f>VLOOKUP(K31,'Team Info'!J:N,5,FALSE)</f>
        <v>j2bourque@gmail.com</v>
      </c>
      <c r="Q31" s="188" t="str">
        <f>VLOOKUP(M31,'Team Info'!J:L,3,FALSE)</f>
        <v>Trisha Neu</v>
      </c>
      <c r="R31" s="188" t="str">
        <f>VLOOKUP(M31,'Team Info'!J:M,4,FALSE)</f>
        <v>920-344-0432</v>
      </c>
      <c r="S31" s="188" t="str">
        <f>VLOOKUP(M31,'Team Info'!J:N,5,FALSE)</f>
        <v>trisha.neu@orbiscorporation.com</v>
      </c>
      <c r="T31" t="str">
        <f t="shared" si="1"/>
        <v>45577U-8 RF ChallengersU-8 HU Stingers</v>
      </c>
    </row>
    <row r="32" spans="1:20" x14ac:dyDescent="0.3">
      <c r="A32" s="154" t="str">
        <f t="shared" si="5"/>
        <v>HU1044</v>
      </c>
      <c r="B32" s="154" t="str">
        <f>VLOOKUP(A32,'Team Info'!E:J,6,FALSE)</f>
        <v>U-8 HU Stingers</v>
      </c>
      <c r="C32" s="154" t="str">
        <f>VLOOKUP(A32,'Team Info'!E:L,8,FALSE)</f>
        <v>Trisha Neu</v>
      </c>
      <c r="D32" s="154" t="str">
        <f>VLOOKUP(A32,'Team Info'!E:M,9,FALSE)</f>
        <v>920-344-0432</v>
      </c>
      <c r="E32" s="154" t="str">
        <f>VLOOKUP(A32,'Team Info'!E:N,10,FALSE)</f>
        <v>trisha.neu@orbiscorporation.com</v>
      </c>
      <c r="F32" s="180" t="str">
        <f t="shared" si="6"/>
        <v>Sat</v>
      </c>
      <c r="G32" s="180">
        <v>190</v>
      </c>
      <c r="H32" s="184">
        <f>VLOOKUP(G32,'Master FINAL 2024 8-19-24'!A:G,7,FALSE)</f>
        <v>45584</v>
      </c>
      <c r="I32" s="153" t="str">
        <f>IF(ISBLANK((VLOOKUP(G32,'Master FINAL 2024 8-19-24'!A:H,8,FALSE)))=TRUE,"",VLOOKUP(G32,'Master FINAL 2024 8-19-24'!A:H,8,FALSE))</f>
        <v>KW 1</v>
      </c>
      <c r="J32" s="183">
        <f>IF(ISBLANK((VLOOKUP(G32,'Master FINAL 2024 8-19-24'!A:I,9,FALSE)))=TRUE,"",VLOOKUP(G32,'Master FINAL 2024 8-19-24'!A:I,9,FALSE))</f>
        <v>0.375</v>
      </c>
      <c r="K32" s="169" t="str">
        <f>VLOOKUP(G32,'Master FINAL 2024 8-19-24'!A:L,12,FALSE)</f>
        <v>U-8 HU Stingers</v>
      </c>
      <c r="L32" s="177" t="s">
        <v>849</v>
      </c>
      <c r="M32" s="177" t="str">
        <f>VLOOKUP(G32,'Master FINAL 2024 8-19-24'!A:O,15,FALSE)</f>
        <v>U-8 KW Inferno</v>
      </c>
      <c r="N32" s="154" t="str">
        <f>VLOOKUP(K32,'Team Info'!J:L,3,FALSE)</f>
        <v>Trisha Neu</v>
      </c>
      <c r="O32" s="154" t="str">
        <f>VLOOKUP(K32,'Team Info'!J:M,4,FALSE)</f>
        <v>920-344-0432</v>
      </c>
      <c r="P32" s="154" t="str">
        <f>VLOOKUP(K32,'Team Info'!J:N,5,FALSE)</f>
        <v>trisha.neu@orbiscorporation.com</v>
      </c>
      <c r="Q32" s="188" t="str">
        <f>VLOOKUP(M32,'Team Info'!J:L,3,FALSE)</f>
        <v>Maggie Lijewski</v>
      </c>
      <c r="R32" s="188" t="str">
        <f>VLOOKUP(M32,'Team Info'!J:M,4,FALSE)</f>
        <v>262-707-5948</v>
      </c>
      <c r="S32" s="188" t="str">
        <f>VLOOKUP(M32,'Team Info'!J:N,5,FALSE)</f>
        <v>drlijewskidc@gmail.com</v>
      </c>
      <c r="T32" t="str">
        <f t="shared" si="1"/>
        <v>45584U-8 HU StingersU-8 KW Inferno</v>
      </c>
    </row>
    <row r="33" spans="1:20" x14ac:dyDescent="0.3">
      <c r="A33" s="154" t="str">
        <f t="shared" si="5"/>
        <v>HU1044</v>
      </c>
      <c r="B33" s="154" t="str">
        <f>VLOOKUP(A33,'Team Info'!E:J,6,FALSE)</f>
        <v>U-8 HU Stingers</v>
      </c>
      <c r="C33" s="154" t="str">
        <f>VLOOKUP(A33,'Team Info'!E:L,8,FALSE)</f>
        <v>Trisha Neu</v>
      </c>
      <c r="D33" s="154" t="str">
        <f>VLOOKUP(A33,'Team Info'!E:M,9,FALSE)</f>
        <v>920-344-0432</v>
      </c>
      <c r="E33" s="154" t="str">
        <f>VLOOKUP(A33,'Team Info'!E:N,10,FALSE)</f>
        <v>trisha.neu@orbiscorporation.com</v>
      </c>
      <c r="F33" s="180" t="str">
        <f t="shared" si="6"/>
        <v>Sat</v>
      </c>
      <c r="G33" s="180">
        <v>195</v>
      </c>
      <c r="H33" s="184">
        <f>VLOOKUP(G33,'Master FINAL 2024 8-19-24'!A:G,7,FALSE)</f>
        <v>45591</v>
      </c>
      <c r="I33" s="153" t="str">
        <f>IF(ISBLANK((VLOOKUP(G33,'Master FINAL 2024 8-19-24'!A:H,8,FALSE)))=TRUE,"",VLOOKUP(G33,'Master FINAL 2024 8-19-24'!A:H,8,FALSE))</f>
        <v>Field #2</v>
      </c>
      <c r="J33" s="183">
        <f>IF(ISBLANK((VLOOKUP(G33,'Master FINAL 2024 8-19-24'!A:I,9,FALSE)))=TRUE,"",VLOOKUP(G33,'Master FINAL 2024 8-19-24'!A:I,9,FALSE))</f>
        <v>0.4375</v>
      </c>
      <c r="K33" s="169" t="str">
        <f>VLOOKUP(G33,'Master FINAL 2024 8-19-24'!A:L,12,FALSE)</f>
        <v>U-8 SL Volcanoes</v>
      </c>
      <c r="L33" s="177" t="s">
        <v>849</v>
      </c>
      <c r="M33" s="177" t="str">
        <f>VLOOKUP(G33,'Master FINAL 2024 8-19-24'!A:O,15,FALSE)</f>
        <v>U-8 HU Stingers</v>
      </c>
      <c r="N33" s="154" t="str">
        <f>VLOOKUP(K33,'Team Info'!J:L,3,FALSE)</f>
        <v>Peter Nichols</v>
      </c>
      <c r="O33" s="154" t="str">
        <f>VLOOKUP(K33,'Team Info'!J:M,4,FALSE)</f>
        <v>262-617-6831</v>
      </c>
      <c r="P33" s="154" t="str">
        <f>VLOOKUP(K33,'Team Info'!J:N,5,FALSE)</f>
        <v>pete@statzrestoration.com</v>
      </c>
      <c r="Q33" s="188" t="str">
        <f>VLOOKUP(M33,'Team Info'!J:L,3,FALSE)</f>
        <v>Trisha Neu</v>
      </c>
      <c r="R33" s="188" t="str">
        <f>VLOOKUP(M33,'Team Info'!J:M,4,FALSE)</f>
        <v>920-344-0432</v>
      </c>
      <c r="S33" s="188" t="str">
        <f>VLOOKUP(M33,'Team Info'!J:N,5,FALSE)</f>
        <v>trisha.neu@orbiscorporation.com</v>
      </c>
      <c r="T33" t="str">
        <f t="shared" si="1"/>
        <v>45591U-8 SL VolcanoesU-8 HU Stingers</v>
      </c>
    </row>
    <row r="34" spans="1:20" x14ac:dyDescent="0.3">
      <c r="A34" s="154" t="s">
        <v>1728</v>
      </c>
      <c r="B34" s="154" t="str">
        <f>VLOOKUP(A34,'Team Info'!E:J,6,FALSE)</f>
        <v>U-8 HU Lightning</v>
      </c>
      <c r="C34" s="154" t="str">
        <f>VLOOKUP(A34,'Team Info'!E:L,8,FALSE)</f>
        <v>Tanya Wyse</v>
      </c>
      <c r="D34" s="154" t="str">
        <f>VLOOKUP(A34,'Team Info'!E:M,9,FALSE)</f>
        <v>920-285-0509</v>
      </c>
      <c r="E34" s="154" t="str">
        <f>VLOOKUP(A34,'Team Info'!E:N,10,FALSE)</f>
        <v>urban24educator@hotmail.com</v>
      </c>
      <c r="F34" s="180" t="str">
        <f t="shared" si="6"/>
        <v>Sat</v>
      </c>
      <c r="G34" s="180">
        <v>230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Field #3</v>
      </c>
      <c r="J34" s="183">
        <f>IF(ISBLANK((VLOOKUP(G34,'Master FINAL 2024 8-19-24'!A:I,9,FALSE)))=TRUE,"",VLOOKUP(G34,'Master FINAL 2024 8-19-24'!A:I,9,FALSE))</f>
        <v>0.375</v>
      </c>
      <c r="K34" s="169" t="str">
        <f>VLOOKUP(G34,'Master FINAL 2024 8-19-24'!A:L,12,FALSE)</f>
        <v>U-8 KW Vortex</v>
      </c>
      <c r="L34" s="177" t="s">
        <v>849</v>
      </c>
      <c r="M34" s="177" t="str">
        <f>VLOOKUP(G34,'Master FINAL 2024 8-19-24'!A:O,15,FALSE)</f>
        <v>U-8 HU Lightning</v>
      </c>
      <c r="N34" s="154" t="str">
        <f>VLOOKUP(K34,'Team Info'!J:L,3,FALSE)</f>
        <v>Lindsay Mirsberger</v>
      </c>
      <c r="O34" s="154" t="str">
        <f>VLOOKUP(K34,'Team Info'!J:M,4,FALSE)</f>
        <v>414-530-3489</v>
      </c>
      <c r="P34" s="154" t="str">
        <f>VLOOKUP(K34,'Team Info'!J:N,5,FALSE)</f>
        <v>lindsay.mirsberger@outlook.com</v>
      </c>
      <c r="Q34" s="188" t="str">
        <f>VLOOKUP(M34,'Team Info'!J:L,3,FALSE)</f>
        <v>Tanya Wyse</v>
      </c>
      <c r="R34" s="188" t="str">
        <f>VLOOKUP(M34,'Team Info'!J:M,4,FALSE)</f>
        <v>920-285-0509</v>
      </c>
      <c r="S34" s="188" t="str">
        <f>VLOOKUP(M34,'Team Info'!J:N,5,FALSE)</f>
        <v>urban24educator@hotmail.com</v>
      </c>
      <c r="T34" t="str">
        <f t="shared" si="1"/>
        <v>45542U-8 KW VortexU-8 HU Lightning</v>
      </c>
    </row>
    <row r="35" spans="1:20" x14ac:dyDescent="0.3">
      <c r="A35" s="154" t="str">
        <f>A41</f>
        <v>HU1045</v>
      </c>
      <c r="B35" s="154" t="str">
        <f>VLOOKUP(A35,'Team Info'!E:J,6,FALSE)</f>
        <v>U-8 HU Lightning</v>
      </c>
      <c r="C35" s="154" t="str">
        <f>VLOOKUP(A35,'Team Info'!E:L,8,FALSE)</f>
        <v>Tanya Wyse</v>
      </c>
      <c r="D35" s="154" t="str">
        <f>VLOOKUP(A35,'Team Info'!E:M,9,FALSE)</f>
        <v>920-285-0509</v>
      </c>
      <c r="E35" s="154" t="str">
        <f>VLOOKUP(A35,'Team Info'!E:N,10,FALSE)</f>
        <v>urban24educator@hotmail.com</v>
      </c>
      <c r="F35" s="180" t="str">
        <f>IF(WEEKDAY(H35)=7,"Sat",IF(WEEKDAY(H35)=6,"Fri",IF(WEEKDAY(H35)=5,"Thu",IF(WEEKDAY(H35)=4,"Wed",IF(WEEKDAY(H35)=3,"Tue",IF(WEEKDAY(H35)=2,"Mon",IF(WEEKDAY(H35)=1,"Sun")))))))</f>
        <v>Wed</v>
      </c>
      <c r="G35" s="180">
        <v>255</v>
      </c>
      <c r="H35" s="184">
        <f>VLOOKUP(G35,'Master FINAL 2024 8-19-24'!A:G,7,FALSE)</f>
        <v>45546</v>
      </c>
      <c r="I35" s="153" t="str">
        <f>IF(ISBLANK((VLOOKUP(G35,'Master FINAL 2024 8-19-24'!A:H,8,FALSE)))=TRUE,"",VLOOKUP(G35,'Master FINAL 2024 8-19-24'!A:H,8,FALSE))</f>
        <v>RF 1</v>
      </c>
      <c r="J35" s="183">
        <f>IF(ISBLANK((VLOOKUP(G35,'Master FINAL 2024 8-19-24'!A:I,9,FALSE)))=TRUE,"",VLOOKUP(G35,'Master FINAL 2024 8-19-24'!A:I,9,FALSE))</f>
        <v>0.75</v>
      </c>
      <c r="K35" s="169" t="str">
        <f>VLOOKUP(G35,'Master FINAL 2024 8-19-24'!A:L,12,FALSE)</f>
        <v>U-8 HU Lightning</v>
      </c>
      <c r="L35" s="177" t="s">
        <v>849</v>
      </c>
      <c r="M35" s="177" t="str">
        <f>VLOOKUP(G35,'Master FINAL 2024 8-19-24'!A:O,15,FALSE)</f>
        <v>U-8 RF Hornets</v>
      </c>
      <c r="N35" s="154" t="str">
        <f>VLOOKUP(K35,'Team Info'!J:L,3,FALSE)</f>
        <v>Tanya Wyse</v>
      </c>
      <c r="O35" s="154" t="str">
        <f>VLOOKUP(K35,'Team Info'!J:M,4,FALSE)</f>
        <v>920-285-0509</v>
      </c>
      <c r="P35" s="154" t="str">
        <f>VLOOKUP(K35,'Team Info'!J:N,5,FALSE)</f>
        <v>urban24educator@hotmail.com</v>
      </c>
      <c r="Q35" s="188" t="str">
        <f>VLOOKUP(M35,'Team Info'!J:L,3,FALSE)</f>
        <v>Andrew Bindl</v>
      </c>
      <c r="R35" s="188" t="str">
        <f>VLOOKUP(M35,'Team Info'!J:M,4,FALSE)</f>
        <v>303-505-8409</v>
      </c>
      <c r="S35" s="188" t="str">
        <f>VLOOKUP(M35,'Team Info'!J:N,5,FALSE)</f>
        <v>coloradobindls@gmail.com</v>
      </c>
      <c r="T35" t="str">
        <f>H35&amp;K35&amp;M35</f>
        <v>45546U-8 HU LightningU-8 RF Hornets</v>
      </c>
    </row>
    <row r="36" spans="1:20" x14ac:dyDescent="0.3">
      <c r="A36" s="154" t="str">
        <f>A34</f>
        <v>HU1045</v>
      </c>
      <c r="B36" s="154" t="str">
        <f>VLOOKUP(A36,'Team Info'!E:J,6,FALSE)</f>
        <v>U-8 HU Lightning</v>
      </c>
      <c r="C36" s="154" t="str">
        <f>VLOOKUP(A36,'Team Info'!E:L,8,FALSE)</f>
        <v>Tanya Wyse</v>
      </c>
      <c r="D36" s="154" t="str">
        <f>VLOOKUP(A36,'Team Info'!E:M,9,FALSE)</f>
        <v>920-285-0509</v>
      </c>
      <c r="E36" s="154" t="str">
        <f>VLOOKUP(A36,'Team Info'!E:N,10,FALSE)</f>
        <v>urban24educator@hotmail.com</v>
      </c>
      <c r="F36" s="180" t="str">
        <f t="shared" si="6"/>
        <v>Wed</v>
      </c>
      <c r="G36" s="180">
        <v>234</v>
      </c>
      <c r="H36" s="184">
        <f>VLOOKUP(G36,'Master FINAL 2024 8-19-24'!A:G,7,FALSE)</f>
        <v>45553</v>
      </c>
      <c r="I36" s="153" t="str">
        <f>IF(ISBLANK((VLOOKUP(G36,'Master FINAL 2024 8-19-24'!A:H,8,FALSE)))=TRUE,"",VLOOKUP(G36,'Master FINAL 2024 8-19-24'!A:H,8,FALSE))</f>
        <v>Field #3</v>
      </c>
      <c r="J36" s="183">
        <f>IF(ISBLANK((VLOOKUP(G36,'Master FINAL 2024 8-19-24'!A:I,9,FALSE)))=TRUE,"",VLOOKUP(G36,'Master FINAL 2024 8-19-24'!A:I,9,FALSE))</f>
        <v>0.75</v>
      </c>
      <c r="K36" s="169" t="str">
        <f>VLOOKUP(G36,'Master FINAL 2024 8-19-24'!A:L,12,FALSE)</f>
        <v>U-8 HT Lions</v>
      </c>
      <c r="L36" s="177" t="s">
        <v>849</v>
      </c>
      <c r="M36" s="177" t="str">
        <f>VLOOKUP(G36,'Master FINAL 2024 8-19-24'!A:O,15,FALSE)</f>
        <v>U-8 HU Lightning</v>
      </c>
      <c r="N36" s="154" t="str">
        <f>VLOOKUP(K36,'Team Info'!J:L,3,FALSE)</f>
        <v>Bernardo Lezama</v>
      </c>
      <c r="O36" s="154" t="str">
        <f>VLOOKUP(K36,'Team Info'!J:M,4,FALSE)</f>
        <v>262-365-3089</v>
      </c>
      <c r="P36" s="154" t="str">
        <f>VLOOKUP(K36,'Team Info'!J:N,5,FALSE)</f>
        <v>ber10lezama@gmail.com</v>
      </c>
      <c r="Q36" s="188" t="str">
        <f>VLOOKUP(M36,'Team Info'!J:L,3,FALSE)</f>
        <v>Tanya Wyse</v>
      </c>
      <c r="R36" s="188" t="str">
        <f>VLOOKUP(M36,'Team Info'!J:M,4,FALSE)</f>
        <v>920-285-0509</v>
      </c>
      <c r="S36" s="188" t="str">
        <f>VLOOKUP(M36,'Team Info'!J:N,5,FALSE)</f>
        <v>urban24educator@hotmail.com</v>
      </c>
      <c r="T36" t="str">
        <f t="shared" si="1"/>
        <v>45553U-8 HT LionsU-8 HU Lightning</v>
      </c>
    </row>
    <row r="37" spans="1:20" x14ac:dyDescent="0.3">
      <c r="A37" s="154" t="str">
        <f t="shared" ref="A37:A41" si="7">A36</f>
        <v>HU1045</v>
      </c>
      <c r="B37" s="154" t="str">
        <f>VLOOKUP(A37,'Team Info'!E:J,6,FALSE)</f>
        <v>U-8 HU Lightning</v>
      </c>
      <c r="C37" s="154" t="str">
        <f>VLOOKUP(A37,'Team Info'!E:L,8,FALSE)</f>
        <v>Tanya Wyse</v>
      </c>
      <c r="D37" s="154" t="str">
        <f>VLOOKUP(A37,'Team Info'!E:M,9,FALSE)</f>
        <v>920-285-0509</v>
      </c>
      <c r="E37" s="154" t="str">
        <f>VLOOKUP(A37,'Team Info'!E:N,10,FALSE)</f>
        <v>urban24educator@hotmail.com</v>
      </c>
      <c r="F37" s="180" t="str">
        <f t="shared" si="6"/>
        <v>Sat</v>
      </c>
      <c r="G37" s="180">
        <v>237</v>
      </c>
      <c r="H37" s="184">
        <f>VLOOKUP(G37,'Master FINAL 2024 8-19-24'!A:G,7,FALSE)</f>
        <v>45556</v>
      </c>
      <c r="I37" s="153" t="str">
        <f>IF(ISBLANK((VLOOKUP(G37,'Master FINAL 2024 8-19-24'!A:H,8,FALSE)))=TRUE,"",VLOOKUP(G37,'Master FINAL 2024 8-19-24'!A:H,8,FALSE))</f>
        <v>HT #3A</v>
      </c>
      <c r="J37" s="183">
        <f>IF(ISBLANK((VLOOKUP(G37,'Master FINAL 2024 8-19-24'!A:I,9,FALSE)))=TRUE,"",VLOOKUP(G37,'Master FINAL 2024 8-19-24'!A:I,9,FALSE))</f>
        <v>0.375</v>
      </c>
      <c r="K37" s="169" t="str">
        <f>VLOOKUP(G37,'Master FINAL 2024 8-19-24'!A:L,12,FALSE)</f>
        <v>U-8 HU Lightning</v>
      </c>
      <c r="L37" s="177" t="s">
        <v>849</v>
      </c>
      <c r="M37" s="177" t="str">
        <f>VLOOKUP(G37,'Master FINAL 2024 8-19-24'!A:O,15,FALSE)</f>
        <v>U-8 HT Lions</v>
      </c>
      <c r="N37" s="154" t="str">
        <f>VLOOKUP(K37,'Team Info'!J:L,3,FALSE)</f>
        <v>Tanya Wyse</v>
      </c>
      <c r="O37" s="154" t="str">
        <f>VLOOKUP(K37,'Team Info'!J:M,4,FALSE)</f>
        <v>920-285-0509</v>
      </c>
      <c r="P37" s="154" t="str">
        <f>VLOOKUP(K37,'Team Info'!J:N,5,FALSE)</f>
        <v>urban24educator@hotmail.com</v>
      </c>
      <c r="Q37" s="188" t="str">
        <f>VLOOKUP(M37,'Team Info'!J:L,3,FALSE)</f>
        <v>Bernardo Lezama</v>
      </c>
      <c r="R37" s="188" t="str">
        <f>VLOOKUP(M37,'Team Info'!J:M,4,FALSE)</f>
        <v>262-365-3089</v>
      </c>
      <c r="S37" s="188" t="str">
        <f>VLOOKUP(M37,'Team Info'!J:N,5,FALSE)</f>
        <v>ber10lezama@gmail.com</v>
      </c>
      <c r="T37" t="str">
        <f t="shared" si="1"/>
        <v>45556U-8 HU LightningU-8 HT Lions</v>
      </c>
    </row>
    <row r="38" spans="1:20" x14ac:dyDescent="0.3">
      <c r="A38" s="154" t="str">
        <f t="shared" si="7"/>
        <v>HU1045</v>
      </c>
      <c r="B38" s="154" t="str">
        <f>VLOOKUP(A38,'Team Info'!E:J,6,FALSE)</f>
        <v>U-8 HU Lightning</v>
      </c>
      <c r="C38" s="154" t="str">
        <f>VLOOKUP(A38,'Team Info'!E:L,8,FALSE)</f>
        <v>Tanya Wyse</v>
      </c>
      <c r="D38" s="154" t="str">
        <f>VLOOKUP(A38,'Team Info'!E:M,9,FALSE)</f>
        <v>920-285-0509</v>
      </c>
      <c r="E38" s="154" t="str">
        <f>VLOOKUP(A38,'Team Info'!E:N,10,FALSE)</f>
        <v>urban24educator@hotmail.com</v>
      </c>
      <c r="F38" s="180" t="str">
        <f t="shared" si="6"/>
        <v>Sat</v>
      </c>
      <c r="G38" s="180">
        <v>242</v>
      </c>
      <c r="H38" s="184">
        <f>VLOOKUP(G38,'Master FINAL 2024 8-19-24'!A:G,7,FALSE)</f>
        <v>45563</v>
      </c>
      <c r="I38" s="153" t="str">
        <f>IF(ISBLANK((VLOOKUP(G38,'Master FINAL 2024 8-19-24'!A:H,8,FALSE)))=TRUE,"",VLOOKUP(G38,'Master FINAL 2024 8-19-24'!A:H,8,FALSE))</f>
        <v>Field #3</v>
      </c>
      <c r="J38" s="183">
        <f>IF(ISBLANK((VLOOKUP(G38,'Master FINAL 2024 8-19-24'!A:I,9,FALSE)))=TRUE,"",VLOOKUP(G38,'Master FINAL 2024 8-19-24'!A:I,9,FALSE))</f>
        <v>0.375</v>
      </c>
      <c r="K38" s="169" t="str">
        <f>VLOOKUP(G38,'Master FINAL 2024 8-19-24'!A:L,12,FALSE)</f>
        <v>U-8 RF Hornets</v>
      </c>
      <c r="L38" s="177" t="s">
        <v>849</v>
      </c>
      <c r="M38" s="177" t="str">
        <f>VLOOKUP(G38,'Master FINAL 2024 8-19-24'!A:O,15,FALSE)</f>
        <v>U-8 HU Lightning</v>
      </c>
      <c r="N38" s="154" t="str">
        <f>VLOOKUP(K38,'Team Info'!J:L,3,FALSE)</f>
        <v>Andrew Bindl</v>
      </c>
      <c r="O38" s="154" t="str">
        <f>VLOOKUP(K38,'Team Info'!J:M,4,FALSE)</f>
        <v>303-505-8409</v>
      </c>
      <c r="P38" s="154" t="str">
        <f>VLOOKUP(K38,'Team Info'!J:N,5,FALSE)</f>
        <v>coloradobindls@gmail.com</v>
      </c>
      <c r="Q38" s="188" t="str">
        <f>VLOOKUP(M38,'Team Info'!J:L,3,FALSE)</f>
        <v>Tanya Wyse</v>
      </c>
      <c r="R38" s="188" t="str">
        <f>VLOOKUP(M38,'Team Info'!J:M,4,FALSE)</f>
        <v>920-285-0509</v>
      </c>
      <c r="S38" s="188" t="str">
        <f>VLOOKUP(M38,'Team Info'!J:N,5,FALSE)</f>
        <v>urban24educator@hotmail.com</v>
      </c>
      <c r="T38" t="str">
        <f t="shared" si="1"/>
        <v>45563U-8 RF HornetsU-8 HU Lightning</v>
      </c>
    </row>
    <row r="39" spans="1:20" x14ac:dyDescent="0.3">
      <c r="A39" s="154" t="str">
        <f t="shared" si="7"/>
        <v>HU1045</v>
      </c>
      <c r="B39" s="154" t="str">
        <f>VLOOKUP(A39,'Team Info'!E:J,6,FALSE)</f>
        <v>U-8 HU Lightning</v>
      </c>
      <c r="C39" s="154" t="str">
        <f>VLOOKUP(A39,'Team Info'!E:L,8,FALSE)</f>
        <v>Tanya Wyse</v>
      </c>
      <c r="D39" s="154" t="str">
        <f>VLOOKUP(A39,'Team Info'!E:M,9,FALSE)</f>
        <v>920-285-0509</v>
      </c>
      <c r="E39" s="154" t="str">
        <f>VLOOKUP(A39,'Team Info'!E:N,10,FALSE)</f>
        <v>urban24educator@hotmail.com</v>
      </c>
      <c r="F39" s="180" t="str">
        <f t="shared" si="6"/>
        <v>Sat</v>
      </c>
      <c r="G39" s="180">
        <v>246</v>
      </c>
      <c r="H39" s="184">
        <f>VLOOKUP(G39,'Master FINAL 2024 8-19-24'!A:G,7,FALSE)</f>
        <v>45570</v>
      </c>
      <c r="I39" s="153" t="str">
        <f>IF(ISBLANK((VLOOKUP(G39,'Master FINAL 2024 8-19-24'!A:H,8,FALSE)))=TRUE,"",VLOOKUP(G39,'Master FINAL 2024 8-19-24'!A:H,8,FALSE))</f>
        <v>RF 2</v>
      </c>
      <c r="J39" s="183">
        <f>IF(ISBLANK((VLOOKUP(G39,'Master FINAL 2024 8-19-24'!A:I,9,FALSE)))=TRUE,"",VLOOKUP(G39,'Master FINAL 2024 8-19-24'!A:I,9,FALSE))</f>
        <v>0.375</v>
      </c>
      <c r="K39" s="169" t="str">
        <f>VLOOKUP(G39,'Master FINAL 2024 8-19-24'!A:L,12,FALSE)</f>
        <v>U-8 HU Lightning</v>
      </c>
      <c r="L39" s="177" t="s">
        <v>849</v>
      </c>
      <c r="M39" s="177" t="str">
        <f>VLOOKUP(G39,'Master FINAL 2024 8-19-24'!A:O,15,FALSE)</f>
        <v>U-8 RF Rich City</v>
      </c>
      <c r="N39" s="154" t="str">
        <f>VLOOKUP(K39,'Team Info'!J:L,3,FALSE)</f>
        <v>Tanya Wyse</v>
      </c>
      <c r="O39" s="154" t="str">
        <f>VLOOKUP(K39,'Team Info'!J:M,4,FALSE)</f>
        <v>920-285-0509</v>
      </c>
      <c r="P39" s="154" t="str">
        <f>VLOOKUP(K39,'Team Info'!J:N,5,FALSE)</f>
        <v>urban24educator@hotmail.com</v>
      </c>
      <c r="Q39" s="188" t="str">
        <f>VLOOKUP(M39,'Team Info'!J:L,3,FALSE)</f>
        <v>Brad Peterson</v>
      </c>
      <c r="R39" s="188" t="str">
        <f>VLOOKUP(M39,'Team Info'!J:M,4,FALSE)</f>
        <v>920-217-6792</v>
      </c>
      <c r="S39" s="188" t="str">
        <f>VLOOKUP(M39,'Team Info'!J:N,5,FALSE)</f>
        <v>bradpeterson27@gmail.com</v>
      </c>
      <c r="T39" t="str">
        <f t="shared" si="1"/>
        <v>45570U-8 HU LightningU-8 RF Rich City</v>
      </c>
    </row>
    <row r="40" spans="1:20" x14ac:dyDescent="0.3">
      <c r="A40" s="154" t="str">
        <f t="shared" si="7"/>
        <v>HU1045</v>
      </c>
      <c r="B40" s="154" t="str">
        <f>VLOOKUP(A40,'Team Info'!E:J,6,FALSE)</f>
        <v>U-8 HU Lightning</v>
      </c>
      <c r="C40" s="154" t="str">
        <f>VLOOKUP(A40,'Team Info'!E:L,8,FALSE)</f>
        <v>Tanya Wyse</v>
      </c>
      <c r="D40" s="154" t="str">
        <f>VLOOKUP(A40,'Team Info'!E:M,9,FALSE)</f>
        <v>920-285-0509</v>
      </c>
      <c r="E40" s="154" t="str">
        <f>VLOOKUP(A40,'Team Info'!E:N,10,FALSE)</f>
        <v>urban24educator@hotmail.com</v>
      </c>
      <c r="F40" s="180" t="str">
        <f t="shared" si="6"/>
        <v>Sat</v>
      </c>
      <c r="G40" s="180">
        <v>250</v>
      </c>
      <c r="H40" s="184">
        <f>VLOOKUP(G40,'Master FINAL 2024 8-19-24'!A:G,7,FALSE)</f>
        <v>45577</v>
      </c>
      <c r="I40" s="153">
        <f>IF(ISBLANK((VLOOKUP(G40,'Master FINAL 2024 8-19-24'!A:H,8,FALSE)))=TRUE,"",VLOOKUP(G40,'Master FINAL 2024 8-19-24'!A:H,8,FALSE))</f>
        <v>4</v>
      </c>
      <c r="J40" s="183">
        <f>IF(ISBLANK((VLOOKUP(G40,'Master FINAL 2024 8-19-24'!A:I,9,FALSE)))=TRUE,"",VLOOKUP(G40,'Master FINAL 2024 8-19-24'!A:I,9,FALSE))</f>
        <v>0.625</v>
      </c>
      <c r="K40" s="169" t="str">
        <f>VLOOKUP(G40,'Master FINAL 2024 8-19-24'!A:L,12,FALSE)</f>
        <v>U-8 HU Lightning</v>
      </c>
      <c r="L40" s="177" t="s">
        <v>849</v>
      </c>
      <c r="M40" s="177" t="str">
        <f>VLOOKUP(G40,'Master FINAL 2024 8-19-24'!A:O,15,FALSE)</f>
        <v>U-8 SL Hurricanes</v>
      </c>
      <c r="N40" s="154" t="str">
        <f>VLOOKUP(K40,'Team Info'!J:L,3,FALSE)</f>
        <v>Tanya Wyse</v>
      </c>
      <c r="O40" s="154" t="str">
        <f>VLOOKUP(K40,'Team Info'!J:M,4,FALSE)</f>
        <v>920-285-0509</v>
      </c>
      <c r="P40" s="154" t="str">
        <f>VLOOKUP(K40,'Team Info'!J:N,5,FALSE)</f>
        <v>urban24educator@hotmail.com</v>
      </c>
      <c r="Q40" s="188" t="str">
        <f>VLOOKUP(M40,'Team Info'!J:L,3,FALSE)</f>
        <v>Kale Wenzel</v>
      </c>
      <c r="R40" s="188" t="str">
        <f>VLOOKUP(M40,'Team Info'!J:M,4,FALSE)</f>
        <v>262-891-2731</v>
      </c>
      <c r="S40" s="188" t="str">
        <f>VLOOKUP(M40,'Team Info'!J:N,5,FALSE)</f>
        <v>Kalewenzel@gmail.com</v>
      </c>
      <c r="T40" t="str">
        <f t="shared" si="1"/>
        <v>45577U-8 HU LightningU-8 SL Hurricanes</v>
      </c>
    </row>
    <row r="41" spans="1:20" x14ac:dyDescent="0.3">
      <c r="A41" s="154" t="str">
        <f t="shared" si="7"/>
        <v>HU1045</v>
      </c>
      <c r="B41" s="154" t="str">
        <f>VLOOKUP(A41,'Team Info'!E:J,6,FALSE)</f>
        <v>U-8 HU Lightning</v>
      </c>
      <c r="C41" s="154" t="str">
        <f>VLOOKUP(A41,'Team Info'!E:L,8,FALSE)</f>
        <v>Tanya Wyse</v>
      </c>
      <c r="D41" s="154" t="str">
        <f>VLOOKUP(A41,'Team Info'!E:M,9,FALSE)</f>
        <v>920-285-0509</v>
      </c>
      <c r="E41" s="154" t="str">
        <f>VLOOKUP(A41,'Team Info'!E:N,10,FALSE)</f>
        <v>urban24educator@hotmail.com</v>
      </c>
      <c r="F41" s="180" t="str">
        <f t="shared" si="6"/>
        <v>Sat</v>
      </c>
      <c r="G41" s="180">
        <v>254</v>
      </c>
      <c r="H41" s="184">
        <f>VLOOKUP(G41,'Master FINAL 2024 8-19-24'!A:G,7,FALSE)</f>
        <v>45584</v>
      </c>
      <c r="I41" s="153" t="str">
        <f>IF(ISBLANK((VLOOKUP(G41,'Master FINAL 2024 8-19-24'!A:H,8,FALSE)))=TRUE,"",VLOOKUP(G41,'Master FINAL 2024 8-19-24'!A:H,8,FALSE))</f>
        <v>Field #3</v>
      </c>
      <c r="J41" s="183">
        <f>IF(ISBLANK((VLOOKUP(G41,'Master FINAL 2024 8-19-24'!A:I,9,FALSE)))=TRUE,"",VLOOKUP(G41,'Master FINAL 2024 8-19-24'!A:I,9,FALSE))</f>
        <v>0.375</v>
      </c>
      <c r="K41" s="169" t="str">
        <f>VLOOKUP(G41,'Master FINAL 2024 8-19-24'!A:L,12,FALSE)</f>
        <v>U-8 SL Blizzards</v>
      </c>
      <c r="L41" s="177" t="s">
        <v>849</v>
      </c>
      <c r="M41" s="177" t="str">
        <f>VLOOKUP(G41,'Master FINAL 2024 8-19-24'!A:O,15,FALSE)</f>
        <v>U-8 HU Lightning</v>
      </c>
      <c r="N41" s="154" t="str">
        <f>VLOOKUP(K41,'Team Info'!J:L,3,FALSE)</f>
        <v>Andrew Gradisher</v>
      </c>
      <c r="O41" s="154" t="str">
        <f>VLOOKUP(K41,'Team Info'!J:M,4,FALSE)</f>
        <v>262-388-1879</v>
      </c>
      <c r="P41" s="154" t="str">
        <f>VLOOKUP(K41,'Team Info'!J:N,5,FALSE)</f>
        <v>fishsfd@gmail.com</v>
      </c>
      <c r="Q41" s="188" t="str">
        <f>VLOOKUP(M41,'Team Info'!J:L,3,FALSE)</f>
        <v>Tanya Wyse</v>
      </c>
      <c r="R41" s="188" t="str">
        <f>VLOOKUP(M41,'Team Info'!J:M,4,FALSE)</f>
        <v>920-285-0509</v>
      </c>
      <c r="S41" s="188" t="str">
        <f>VLOOKUP(M41,'Team Info'!J:N,5,FALSE)</f>
        <v>urban24educator@hotmail.com</v>
      </c>
      <c r="T41" t="str">
        <f t="shared" si="1"/>
        <v>45584U-8 SL BlizzardsU-8 HU Lightning</v>
      </c>
    </row>
    <row r="42" spans="1:20" x14ac:dyDescent="0.3">
      <c r="A42" s="154" t="s">
        <v>1729</v>
      </c>
      <c r="B42" s="154" t="str">
        <f>VLOOKUP(A42,'Team Info'!E:J,6,FALSE)</f>
        <v>U-9 HU Cyclones</v>
      </c>
      <c r="C42" s="154" t="str">
        <f>VLOOKUP(A42,'Team Info'!E:L,8,FALSE)</f>
        <v>Brian Braun</v>
      </c>
      <c r="D42" s="154" t="str">
        <f>VLOOKUP(A42,'Team Info'!E:M,9,FALSE)</f>
        <v>920-583-0627</v>
      </c>
      <c r="E42" s="154" t="str">
        <f>VLOOKUP(A42,'Team Info'!E:N,10,FALSE)</f>
        <v>brinebraun@hotmail.com</v>
      </c>
      <c r="F42" s="180" t="str">
        <f t="shared" si="6"/>
        <v>Sat</v>
      </c>
      <c r="G42" s="180">
        <v>421</v>
      </c>
      <c r="H42" s="184">
        <f>VLOOKUP(G42,'Master FINAL 2024 8-19-24'!A:G,7,FALSE)</f>
        <v>45542</v>
      </c>
      <c r="I42" s="153" t="str">
        <f>IF(ISBLANK((VLOOKUP(G42,'Master FINAL 2024 8-19-24'!A:H,8,FALSE)))=TRUE,"",VLOOKUP(G42,'Master FINAL 2024 8-19-24'!A:H,8,FALSE))</f>
        <v>HT #5B</v>
      </c>
      <c r="J42" s="183">
        <f>IF(ISBLANK((VLOOKUP(G42,'Master FINAL 2024 8-19-24'!A:I,9,FALSE)))=TRUE,"",VLOOKUP(G42,'Master FINAL 2024 8-19-24'!A:I,9,FALSE))</f>
        <v>0.5</v>
      </c>
      <c r="K42" s="169" t="str">
        <f>VLOOKUP(G42,'Master FINAL 2024 8-19-24'!A:L,12,FALSE)</f>
        <v>U-9 HU Cyclones</v>
      </c>
      <c r="L42" s="177" t="s">
        <v>849</v>
      </c>
      <c r="M42" s="177" t="str">
        <f>VLOOKUP(G42,'Master FINAL 2024 8-19-24'!A:O,15,FALSE)</f>
        <v>U-9 HT Warriors</v>
      </c>
      <c r="N42" s="154" t="str">
        <f>VLOOKUP(K42,'Team Info'!J:L,3,FALSE)</f>
        <v>Brian Braun</v>
      </c>
      <c r="O42" s="154" t="str">
        <f>VLOOKUP(K42,'Team Info'!J:M,4,FALSE)</f>
        <v>920-583-0627</v>
      </c>
      <c r="P42" s="154" t="str">
        <f>VLOOKUP(K42,'Team Info'!J:N,5,FALSE)</f>
        <v>brinebraun@hotmail.com</v>
      </c>
      <c r="Q42" s="188" t="str">
        <f>VLOOKUP(M42,'Team Info'!J:L,3,FALSE)</f>
        <v>Brandon Bishop</v>
      </c>
      <c r="R42" s="188" t="str">
        <f>VLOOKUP(M42,'Team Info'!J:M,4,FALSE)</f>
        <v>414-719-8187</v>
      </c>
      <c r="S42" s="188" t="str">
        <f>VLOOKUP(M42,'Team Info'!J:N,5,FALSE)</f>
        <v>USAF_Bishop89@outlook.com</v>
      </c>
      <c r="T42" t="str">
        <f t="shared" si="1"/>
        <v>45542U-9 HU CyclonesU-9 HT Warriors</v>
      </c>
    </row>
    <row r="43" spans="1:20" x14ac:dyDescent="0.3">
      <c r="A43" s="154" t="str">
        <f>A49</f>
        <v>HU1046</v>
      </c>
      <c r="B43" s="154" t="str">
        <f>VLOOKUP(A43,'Team Info'!E:J,6,FALSE)</f>
        <v>U-9 HU Cyclones</v>
      </c>
      <c r="C43" s="154" t="str">
        <f>VLOOKUP(A43,'Team Info'!E:L,8,FALSE)</f>
        <v>Brian Braun</v>
      </c>
      <c r="D43" s="154" t="str">
        <f>VLOOKUP(A43,'Team Info'!E:M,9,FALSE)</f>
        <v>920-583-0627</v>
      </c>
      <c r="E43" s="154" t="str">
        <f>VLOOKUP(A43,'Team Info'!E:N,10,FALSE)</f>
        <v>brinebraun@hotmail.com</v>
      </c>
      <c r="F43" s="180" t="str">
        <f>IF(WEEKDAY(H43)=7,"Sat",IF(WEEKDAY(H43)=6,"Fri",IF(WEEKDAY(H43)=5,"Thu",IF(WEEKDAY(H43)=4,"Wed",IF(WEEKDAY(H43)=3,"Tue",IF(WEEKDAY(H43)=2,"Mon",IF(WEEKDAY(H43)=1,"Sun")))))))</f>
        <v>Wed</v>
      </c>
      <c r="G43" s="180">
        <v>459</v>
      </c>
      <c r="H43" s="184">
        <f>VLOOKUP(G43,'Master FINAL 2024 8-19-24'!A:G,7,FALSE)</f>
        <v>45546</v>
      </c>
      <c r="I43" s="153" t="str">
        <f>IF(ISBLANK((VLOOKUP(G43,'Master FINAL 2024 8-19-24'!A:H,8,FALSE)))=TRUE,"",VLOOKUP(G43,'Master FINAL 2024 8-19-24'!A:H,8,FALSE))</f>
        <v>Field #1</v>
      </c>
      <c r="J43" s="183">
        <f>IF(ISBLANK((VLOOKUP(G43,'Master FINAL 2024 8-19-24'!A:I,9,FALSE)))=TRUE,"",VLOOKUP(G43,'Master FINAL 2024 8-19-24'!A:I,9,FALSE))</f>
        <v>0.75</v>
      </c>
      <c r="K43" s="169" t="str">
        <f>VLOOKUP(G43,'Master FINAL 2024 8-19-24'!A:L,12,FALSE)</f>
        <v>U-9 RF Cheetahs</v>
      </c>
      <c r="L43" s="177" t="s">
        <v>849</v>
      </c>
      <c r="M43" s="177" t="str">
        <f>VLOOKUP(G43,'Master FINAL 2024 8-19-24'!A:O,15,FALSE)</f>
        <v>U-9 HU Cyclones</v>
      </c>
      <c r="N43" s="154" t="str">
        <f>VLOOKUP(K43,'Team Info'!J:L,3,FALSE)</f>
        <v>Amanda Lee</v>
      </c>
      <c r="O43" s="154" t="str">
        <f>VLOOKUP(K43,'Team Info'!J:M,4,FALSE)</f>
        <v>608-215-1292</v>
      </c>
      <c r="P43" s="154" t="str">
        <f>VLOOKUP(K43,'Team Info'!J:N,5,FALSE)</f>
        <v>amanda.lee263@gmail.com</v>
      </c>
      <c r="Q43" s="188" t="str">
        <f>VLOOKUP(M43,'Team Info'!J:L,3,FALSE)</f>
        <v>Brian Braun</v>
      </c>
      <c r="R43" s="188" t="str">
        <f>VLOOKUP(M43,'Team Info'!J:M,4,FALSE)</f>
        <v>920-583-0627</v>
      </c>
      <c r="S43" s="188" t="str">
        <f>VLOOKUP(M43,'Team Info'!J:N,5,FALSE)</f>
        <v>brinebraun@hotmail.com</v>
      </c>
      <c r="T43" t="str">
        <f>H43&amp;K43&amp;M43</f>
        <v>45546U-9 RF CheetahsU-9 HU Cyclones</v>
      </c>
    </row>
    <row r="44" spans="1:20" x14ac:dyDescent="0.3">
      <c r="A44" s="154" t="str">
        <f>A42</f>
        <v>HU1046</v>
      </c>
      <c r="B44" s="154" t="str">
        <f>VLOOKUP(A44,'Team Info'!E:J,6,FALSE)</f>
        <v>U-9 HU Cyclones</v>
      </c>
      <c r="C44" s="154" t="str">
        <f>VLOOKUP(A44,'Team Info'!E:L,8,FALSE)</f>
        <v>Brian Braun</v>
      </c>
      <c r="D44" s="154" t="str">
        <f>VLOOKUP(A44,'Team Info'!E:M,9,FALSE)</f>
        <v>920-583-0627</v>
      </c>
      <c r="E44" s="154" t="str">
        <f>VLOOKUP(A44,'Team Info'!E:N,10,FALSE)</f>
        <v>brinebraun@hotmail.com</v>
      </c>
      <c r="F44" s="180" t="str">
        <f t="shared" si="6"/>
        <v>Sat</v>
      </c>
      <c r="G44" s="180">
        <v>430</v>
      </c>
      <c r="H44" s="184">
        <f>VLOOKUP(G44,'Master FINAL 2024 8-19-24'!A:G,7,FALSE)</f>
        <v>45549</v>
      </c>
      <c r="I44" s="153" t="str">
        <f>IF(ISBLANK((VLOOKUP(G44,'Master FINAL 2024 8-19-24'!A:H,8,FALSE)))=TRUE,"",VLOOKUP(G44,'Master FINAL 2024 8-19-24'!A:H,8,FALSE))</f>
        <v>Field #1</v>
      </c>
      <c r="J44" s="183">
        <f>IF(ISBLANK((VLOOKUP(G44,'Master FINAL 2024 8-19-24'!A:I,9,FALSE)))=TRUE,"",VLOOKUP(G44,'Master FINAL 2024 8-19-24'!A:I,9,FALSE))</f>
        <v>0.4375</v>
      </c>
      <c r="K44" s="169" t="str">
        <f>VLOOKUP(G44,'Master FINAL 2024 8-19-24'!A:L,12,FALSE)</f>
        <v>U-9 SL Barcelona (Flames)</v>
      </c>
      <c r="L44" s="177" t="s">
        <v>849</v>
      </c>
      <c r="M44" s="177" t="str">
        <f>VLOOKUP(G44,'Master FINAL 2024 8-19-24'!A:O,15,FALSE)</f>
        <v>U-9 HU Cyclones</v>
      </c>
      <c r="N44" s="154" t="str">
        <f>VLOOKUP(K44,'Team Info'!J:L,3,FALSE)</f>
        <v>Matt Schmitz</v>
      </c>
      <c r="O44" s="154" t="str">
        <f>VLOOKUP(K44,'Team Info'!J:M,4,FALSE)</f>
        <v>608-658-5156</v>
      </c>
      <c r="P44" s="154" t="str">
        <f>VLOOKUP(K44,'Team Info'!J:N,5,FALSE)</f>
        <v>schmitz.matthew@gmail.com</v>
      </c>
      <c r="Q44" s="188" t="str">
        <f>VLOOKUP(M44,'Team Info'!J:L,3,FALSE)</f>
        <v>Brian Braun</v>
      </c>
      <c r="R44" s="188" t="str">
        <f>VLOOKUP(M44,'Team Info'!J:M,4,FALSE)</f>
        <v>920-583-0627</v>
      </c>
      <c r="S44" s="188" t="str">
        <f>VLOOKUP(M44,'Team Info'!J:N,5,FALSE)</f>
        <v>brinebraun@hotmail.com</v>
      </c>
      <c r="T44" t="str">
        <f t="shared" si="1"/>
        <v>45549U-9 SL Barcelona (Flames)U-9 HU Cyclones</v>
      </c>
    </row>
    <row r="45" spans="1:20" x14ac:dyDescent="0.3">
      <c r="A45" s="154" t="str">
        <f t="shared" ref="A45:A49" si="8">A44</f>
        <v>HU1046</v>
      </c>
      <c r="B45" s="154" t="str">
        <f>VLOOKUP(A45,'Team Info'!E:J,6,FALSE)</f>
        <v>U-9 HU Cyclones</v>
      </c>
      <c r="C45" s="154" t="str">
        <f>VLOOKUP(A45,'Team Info'!E:L,8,FALSE)</f>
        <v>Brian Braun</v>
      </c>
      <c r="D45" s="154" t="str">
        <f>VLOOKUP(A45,'Team Info'!E:M,9,FALSE)</f>
        <v>920-583-0627</v>
      </c>
      <c r="E45" s="154" t="str">
        <f>VLOOKUP(A45,'Team Info'!E:N,10,FALSE)</f>
        <v>brinebraun@hotmail.com</v>
      </c>
      <c r="F45" s="180" t="str">
        <f t="shared" si="6"/>
        <v>Sat</v>
      </c>
      <c r="G45" s="180">
        <v>432</v>
      </c>
      <c r="H45" s="184">
        <f>VLOOKUP(G45,'Master FINAL 2024 8-19-24'!A:G,7,FALSE)</f>
        <v>45556</v>
      </c>
      <c r="I45" s="153" t="str">
        <f>IF(ISBLANK((VLOOKUP(G45,'Master FINAL 2024 8-19-24'!A:H,8,FALSE)))=TRUE,"",VLOOKUP(G45,'Master FINAL 2024 8-19-24'!A:H,8,FALSE))</f>
        <v>Hickory Lane #2</v>
      </c>
      <c r="J45" s="183">
        <f>IF(ISBLANK((VLOOKUP(G45,'Master FINAL 2024 8-19-24'!A:I,9,FALSE)))=TRUE,"",VLOOKUP(G45,'Master FINAL 2024 8-19-24'!A:I,9,FALSE))</f>
        <v>0.33333333333333331</v>
      </c>
      <c r="K45" s="169" t="str">
        <f>VLOOKUP(G45,'Master FINAL 2024 8-19-24'!A:L,12,FALSE)</f>
        <v>U-9 HU Cyclones</v>
      </c>
      <c r="L45" s="177" t="s">
        <v>849</v>
      </c>
      <c r="M45" s="177" t="str">
        <f>VLOOKUP(G45,'Master FINAL 2024 8-19-24'!A:O,15,FALSE)</f>
        <v>U-9 JK Avalanche</v>
      </c>
      <c r="N45" s="154" t="str">
        <f>VLOOKUP(K45,'Team Info'!J:L,3,FALSE)</f>
        <v>Brian Braun</v>
      </c>
      <c r="O45" s="154" t="str">
        <f>VLOOKUP(K45,'Team Info'!J:M,4,FALSE)</f>
        <v>920-583-0627</v>
      </c>
      <c r="P45" s="154" t="str">
        <f>VLOOKUP(K45,'Team Info'!J:N,5,FALSE)</f>
        <v>brinebraun@hotmail.com</v>
      </c>
      <c r="Q45" s="188" t="str">
        <f>VLOOKUP(M45,'Team Info'!J:L,3,FALSE)</f>
        <v>Brian Kikkert</v>
      </c>
      <c r="R45" s="188" t="str">
        <f>VLOOKUP(M45,'Team Info'!J:M,4,FALSE)</f>
        <v>262-483-7543</v>
      </c>
      <c r="S45" s="188" t="str">
        <f>VLOOKUP(M45,'Team Info'!J:N,5,FALSE)</f>
        <v>brian.kikkert@gmail.com</v>
      </c>
      <c r="T45" t="str">
        <f t="shared" si="1"/>
        <v>45556U-9 HU CyclonesU-9 JK Avalanche</v>
      </c>
    </row>
    <row r="46" spans="1:20" x14ac:dyDescent="0.3">
      <c r="A46" s="154" t="str">
        <f t="shared" si="8"/>
        <v>HU1046</v>
      </c>
      <c r="B46" s="154" t="str">
        <f>VLOOKUP(A46,'Team Info'!E:J,6,FALSE)</f>
        <v>U-9 HU Cyclones</v>
      </c>
      <c r="C46" s="154" t="str">
        <f>VLOOKUP(A46,'Team Info'!E:L,8,FALSE)</f>
        <v>Brian Braun</v>
      </c>
      <c r="D46" s="154" t="str">
        <f>VLOOKUP(A46,'Team Info'!E:M,9,FALSE)</f>
        <v>920-583-0627</v>
      </c>
      <c r="E46" s="154" t="str">
        <f>VLOOKUP(A46,'Team Info'!E:N,10,FALSE)</f>
        <v>brinebraun@hotmail.com</v>
      </c>
      <c r="F46" s="180" t="str">
        <f t="shared" si="6"/>
        <v>Sat</v>
      </c>
      <c r="G46" s="180">
        <v>437</v>
      </c>
      <c r="H46" s="184">
        <f>VLOOKUP(G46,'Master FINAL 2024 8-19-24'!A:G,7,FALSE)</f>
        <v>45563</v>
      </c>
      <c r="I46" s="153" t="str">
        <f>IF(ISBLANK((VLOOKUP(G46,'Master FINAL 2024 8-19-24'!A:H,8,FALSE)))=TRUE,"",VLOOKUP(G46,'Master FINAL 2024 8-19-24'!A:H,8,FALSE))</f>
        <v>Field #1</v>
      </c>
      <c r="J46" s="183">
        <f>IF(ISBLANK((VLOOKUP(G46,'Master FINAL 2024 8-19-24'!A:I,9,FALSE)))=TRUE,"",VLOOKUP(G46,'Master FINAL 2024 8-19-24'!A:I,9,FALSE))</f>
        <v>0.375</v>
      </c>
      <c r="K46" s="169" t="str">
        <f>VLOOKUP(G46,'Master FINAL 2024 8-19-24'!A:L,12,FALSE)</f>
        <v>U-9 RF Eagles</v>
      </c>
      <c r="L46" s="177" t="s">
        <v>849</v>
      </c>
      <c r="M46" s="177" t="str">
        <f>VLOOKUP(G46,'Master FINAL 2024 8-19-24'!A:O,15,FALSE)</f>
        <v>U-9 HU Cyclones</v>
      </c>
      <c r="N46" s="154" t="str">
        <f>VLOOKUP(K46,'Team Info'!J:L,3,FALSE)</f>
        <v>Tyce Kearl</v>
      </c>
      <c r="O46" s="154" t="str">
        <f>VLOOKUP(K46,'Team Info'!J:M,4,FALSE)</f>
        <v>435-494-8529</v>
      </c>
      <c r="P46" s="154" t="str">
        <f>VLOOKUP(K46,'Team Info'!J:N,5,FALSE)</f>
        <v>docs_flat@hotmail.com</v>
      </c>
      <c r="Q46" s="188" t="str">
        <f>VLOOKUP(M46,'Team Info'!J:L,3,FALSE)</f>
        <v>Brian Braun</v>
      </c>
      <c r="R46" s="188" t="str">
        <f>VLOOKUP(M46,'Team Info'!J:M,4,FALSE)</f>
        <v>920-583-0627</v>
      </c>
      <c r="S46" s="188" t="str">
        <f>VLOOKUP(M46,'Team Info'!J:N,5,FALSE)</f>
        <v>brinebraun@hotmail.com</v>
      </c>
      <c r="T46" t="str">
        <f t="shared" si="1"/>
        <v>45563U-9 RF EaglesU-9 HU Cyclones</v>
      </c>
    </row>
    <row r="47" spans="1:20" x14ac:dyDescent="0.3">
      <c r="A47" s="154" t="str">
        <f t="shared" si="8"/>
        <v>HU1046</v>
      </c>
      <c r="B47" s="154" t="str">
        <f>VLOOKUP(A47,'Team Info'!E:J,6,FALSE)</f>
        <v>U-9 HU Cyclones</v>
      </c>
      <c r="C47" s="154" t="str">
        <f>VLOOKUP(A47,'Team Info'!E:L,8,FALSE)</f>
        <v>Brian Braun</v>
      </c>
      <c r="D47" s="154" t="str">
        <f>VLOOKUP(A47,'Team Info'!E:M,9,FALSE)</f>
        <v>920-583-0627</v>
      </c>
      <c r="E47" s="154" t="str">
        <f>VLOOKUP(A47,'Team Info'!E:N,10,FALSE)</f>
        <v>brinebraun@hotmail.com</v>
      </c>
      <c r="F47" s="180" t="str">
        <f t="shared" si="6"/>
        <v>Sat</v>
      </c>
      <c r="G47" s="180">
        <v>444</v>
      </c>
      <c r="H47" s="184">
        <f>VLOOKUP(G47,'Master FINAL 2024 8-19-24'!A:G,7,FALSE)</f>
        <v>45570</v>
      </c>
      <c r="I47" s="153" t="str">
        <f>IF(ISBLANK((VLOOKUP(G47,'Master FINAL 2024 8-19-24'!A:H,8,FALSE)))=TRUE,"",VLOOKUP(G47,'Master FINAL 2024 8-19-24'!A:H,8,FALSE))</f>
        <v>RF 6</v>
      </c>
      <c r="J47" s="183">
        <f>IF(ISBLANK((VLOOKUP(G47,'Master FINAL 2024 8-19-24'!A:I,9,FALSE)))=TRUE,"",VLOOKUP(G47,'Master FINAL 2024 8-19-24'!A:I,9,FALSE))</f>
        <v>0.4375</v>
      </c>
      <c r="K47" s="169" t="str">
        <f>VLOOKUP(G47,'Master FINAL 2024 8-19-24'!A:L,12,FALSE)</f>
        <v>U-9 HU Cyclones</v>
      </c>
      <c r="L47" s="177" t="s">
        <v>849</v>
      </c>
      <c r="M47" s="177" t="str">
        <f>VLOOKUP(G47,'Master FINAL 2024 8-19-24'!A:O,15,FALSE)</f>
        <v>U-9 RF Cheetahs</v>
      </c>
      <c r="N47" s="154" t="str">
        <f>VLOOKUP(K47,'Team Info'!J:L,3,FALSE)</f>
        <v>Brian Braun</v>
      </c>
      <c r="O47" s="154" t="str">
        <f>VLOOKUP(K47,'Team Info'!J:M,4,FALSE)</f>
        <v>920-583-0627</v>
      </c>
      <c r="P47" s="154" t="str">
        <f>VLOOKUP(K47,'Team Info'!J:N,5,FALSE)</f>
        <v>brinebraun@hotmail.com</v>
      </c>
      <c r="Q47" s="188" t="str">
        <f>VLOOKUP(M47,'Team Info'!J:L,3,FALSE)</f>
        <v>Amanda Lee</v>
      </c>
      <c r="R47" s="188" t="str">
        <f>VLOOKUP(M47,'Team Info'!J:M,4,FALSE)</f>
        <v>608-215-1292</v>
      </c>
      <c r="S47" s="188" t="str">
        <f>VLOOKUP(M47,'Team Info'!J:N,5,FALSE)</f>
        <v>amanda.lee263@gmail.com</v>
      </c>
      <c r="T47" t="str">
        <f t="shared" si="1"/>
        <v>45570U-9 HU CyclonesU-9 RF Cheetahs</v>
      </c>
    </row>
    <row r="48" spans="1:20" x14ac:dyDescent="0.3">
      <c r="A48" s="154" t="str">
        <f t="shared" si="8"/>
        <v>HU1046</v>
      </c>
      <c r="B48" s="154" t="str">
        <f>VLOOKUP(A48,'Team Info'!E:J,6,FALSE)</f>
        <v>U-9 HU Cyclones</v>
      </c>
      <c r="C48" s="154" t="str">
        <f>VLOOKUP(A48,'Team Info'!E:L,8,FALSE)</f>
        <v>Brian Braun</v>
      </c>
      <c r="D48" s="154" t="str">
        <f>VLOOKUP(A48,'Team Info'!E:M,9,FALSE)</f>
        <v>920-583-0627</v>
      </c>
      <c r="E48" s="154" t="str">
        <f>VLOOKUP(A48,'Team Info'!E:N,10,FALSE)</f>
        <v>brinebraun@hotmail.com</v>
      </c>
      <c r="F48" s="180" t="str">
        <f t="shared" si="6"/>
        <v>Sat</v>
      </c>
      <c r="G48" s="180">
        <v>450</v>
      </c>
      <c r="H48" s="184">
        <f>VLOOKUP(G48,'Master FINAL 2024 8-19-24'!A:G,7,FALSE)</f>
        <v>45577</v>
      </c>
      <c r="I48" s="153" t="str">
        <f>IF(ISBLANK((VLOOKUP(G48,'Master FINAL 2024 8-19-24'!A:H,8,FALSE)))=TRUE,"",VLOOKUP(G48,'Master FINAL 2024 8-19-24'!A:H,8,FALSE))</f>
        <v>Field #1</v>
      </c>
      <c r="J48" s="183">
        <f>IF(ISBLANK((VLOOKUP(G48,'Master FINAL 2024 8-19-24'!A:I,9,FALSE)))=TRUE,"",VLOOKUP(G48,'Master FINAL 2024 8-19-24'!A:I,9,FALSE))</f>
        <v>0.4375</v>
      </c>
      <c r="K48" s="169" t="str">
        <f>VLOOKUP(G48,'Master FINAL 2024 8-19-24'!A:L,12,FALSE)</f>
        <v>U-9 JK Avalanche</v>
      </c>
      <c r="L48" s="177" t="s">
        <v>849</v>
      </c>
      <c r="M48" s="177" t="str">
        <f>VLOOKUP(G48,'Master FINAL 2024 8-19-24'!A:O,15,FALSE)</f>
        <v>U-9 HU Cyclones</v>
      </c>
      <c r="N48" s="154" t="str">
        <f>VLOOKUP(K48,'Team Info'!J:L,3,FALSE)</f>
        <v>Brian Kikkert</v>
      </c>
      <c r="O48" s="154" t="str">
        <f>VLOOKUP(K48,'Team Info'!J:M,4,FALSE)</f>
        <v>262-483-7543</v>
      </c>
      <c r="P48" s="154" t="str">
        <f>VLOOKUP(K48,'Team Info'!J:N,5,FALSE)</f>
        <v>brian.kikkert@gmail.com</v>
      </c>
      <c r="Q48" s="188" t="str">
        <f>VLOOKUP(M48,'Team Info'!J:L,3,FALSE)</f>
        <v>Brian Braun</v>
      </c>
      <c r="R48" s="188" t="str">
        <f>VLOOKUP(M48,'Team Info'!J:M,4,FALSE)</f>
        <v>920-583-0627</v>
      </c>
      <c r="S48" s="188" t="str">
        <f>VLOOKUP(M48,'Team Info'!J:N,5,FALSE)</f>
        <v>brinebraun@hotmail.com</v>
      </c>
      <c r="T48" t="str">
        <f t="shared" si="1"/>
        <v>45577U-9 JK AvalancheU-9 HU Cyclones</v>
      </c>
    </row>
    <row r="49" spans="1:20" x14ac:dyDescent="0.3">
      <c r="A49" s="154" t="str">
        <f t="shared" si="8"/>
        <v>HU1046</v>
      </c>
      <c r="B49" s="154" t="str">
        <f>VLOOKUP(A49,'Team Info'!E:J,6,FALSE)</f>
        <v>U-9 HU Cyclones</v>
      </c>
      <c r="C49" s="154" t="str">
        <f>VLOOKUP(A49,'Team Info'!E:L,8,FALSE)</f>
        <v>Brian Braun</v>
      </c>
      <c r="D49" s="154" t="str">
        <f>VLOOKUP(A49,'Team Info'!E:M,9,FALSE)</f>
        <v>920-583-0627</v>
      </c>
      <c r="E49" s="154" t="str">
        <f>VLOOKUP(A49,'Team Info'!E:N,10,FALSE)</f>
        <v>brinebraun@hotmail.com</v>
      </c>
      <c r="F49" s="180" t="str">
        <f t="shared" si="6"/>
        <v>Sat</v>
      </c>
      <c r="G49" s="180">
        <v>455</v>
      </c>
      <c r="H49" s="184">
        <f>VLOOKUP(G49,'Master FINAL 2024 8-19-24'!A:G,7,FALSE)</f>
        <v>45584</v>
      </c>
      <c r="I49" s="153">
        <f>IF(ISBLANK((VLOOKUP(G49,'Master FINAL 2024 8-19-24'!A:H,8,FALSE)))=TRUE,"",VLOOKUP(G49,'Master FINAL 2024 8-19-24'!A:H,8,FALSE))</f>
        <v>2</v>
      </c>
      <c r="J49" s="183">
        <f>IF(ISBLANK((VLOOKUP(G49,'Master FINAL 2024 8-19-24'!A:I,9,FALSE)))=TRUE,"",VLOOKUP(G49,'Master FINAL 2024 8-19-24'!A:I,9,FALSE))</f>
        <v>0.4375</v>
      </c>
      <c r="K49" s="169" t="str">
        <f>VLOOKUP(G49,'Master FINAL 2024 8-19-24'!A:L,12,FALSE)</f>
        <v>U-9 HU Cyclones</v>
      </c>
      <c r="L49" s="177" t="s">
        <v>849</v>
      </c>
      <c r="M49" s="177" t="str">
        <f>VLOOKUP(G49,'Master FINAL 2024 8-19-24'!A:O,15,FALSE)</f>
        <v>U-9 SL Cowboys (Bulldogs)</v>
      </c>
      <c r="N49" s="154" t="str">
        <f>VLOOKUP(K49,'Team Info'!J:L,3,FALSE)</f>
        <v>Brian Braun</v>
      </c>
      <c r="O49" s="154" t="str">
        <f>VLOOKUP(K49,'Team Info'!J:M,4,FALSE)</f>
        <v>920-583-0627</v>
      </c>
      <c r="P49" s="154" t="str">
        <f>VLOOKUP(K49,'Team Info'!J:N,5,FALSE)</f>
        <v>brinebraun@hotmail.com</v>
      </c>
      <c r="Q49" s="188" t="str">
        <f>VLOOKUP(M49,'Team Info'!J:L,3,FALSE)</f>
        <v>Nicole Knuckles</v>
      </c>
      <c r="R49" s="188" t="str">
        <f>VLOOKUP(M49,'Team Info'!J:M,4,FALSE)</f>
        <v>805-610-2531</v>
      </c>
      <c r="S49" s="188" t="str">
        <f>VLOOKUP(M49,'Team Info'!J:N,5,FALSE)</f>
        <v>nicolemragain@gmail.com</v>
      </c>
      <c r="T49" t="str">
        <f t="shared" si="1"/>
        <v>45584U-9 HU CyclonesU-9 SL Cowboys (Bulldogs)</v>
      </c>
    </row>
    <row r="50" spans="1:20" x14ac:dyDescent="0.3">
      <c r="A50" s="154" t="str">
        <f>A48</f>
        <v>HU1046</v>
      </c>
      <c r="B50" s="154" t="str">
        <f>VLOOKUP(A50,'Team Info'!E:J,6,FALSE)</f>
        <v>U-9 HU Cyclones</v>
      </c>
      <c r="C50" s="154" t="str">
        <f>VLOOKUP(A50,'Team Info'!E:L,8,FALSE)</f>
        <v>Brian Braun</v>
      </c>
      <c r="D50" s="154" t="str">
        <f>VLOOKUP(A50,'Team Info'!E:M,9,FALSE)</f>
        <v>920-583-0627</v>
      </c>
      <c r="E50" s="154" t="str">
        <f>VLOOKUP(A50,'Team Info'!E:N,10,FALSE)</f>
        <v>brinebraun@hotmail.com</v>
      </c>
      <c r="F50" s="180" t="str">
        <f t="shared" ref="F50" si="9">IF(WEEKDAY(H50)=7,"Sat",IF(WEEKDAY(H50)=6,"Fri",IF(WEEKDAY(H50)=5,"Thu",IF(WEEKDAY(H50)=4,"Wed",IF(WEEKDAY(H50)=3,"Tue",IF(WEEKDAY(H50)=2,"Mon",IF(WEEKDAY(H50)=1,"Sun")))))))</f>
        <v>Sat</v>
      </c>
      <c r="G50" s="180">
        <v>1007</v>
      </c>
      <c r="H50" s="184">
        <f>VLOOKUP(G50,'Master FINAL 2024 8-19-24'!A:G,7,FALSE)</f>
        <v>45591</v>
      </c>
      <c r="I50" s="153" t="str">
        <f>IF(ISBLANK((VLOOKUP(G50,'Master FINAL 2024 8-19-24'!A:H,8,FALSE)))=TRUE,"",VLOOKUP(G50,'Master FINAL 2024 8-19-24'!A:H,8,FALSE))</f>
        <v>Hickory Lane #2</v>
      </c>
      <c r="J50" s="183">
        <f>IF(ISBLANK((VLOOKUP(G50,'Master FINAL 2024 8-19-24'!A:I,9,FALSE)))=TRUE,"",VLOOKUP(G50,'Master FINAL 2024 8-19-24'!A:I,9,FALSE))</f>
        <v>0.375</v>
      </c>
      <c r="K50" s="169" t="str">
        <f>VLOOKUP(G50,'Master FINAL 2024 8-19-24'!A:L,12,FALSE)</f>
        <v>U-9 HU Cyclones</v>
      </c>
      <c r="L50" s="177" t="s">
        <v>849</v>
      </c>
      <c r="M50" s="177" t="str">
        <f>VLOOKUP(G50,'Master FINAL 2024 8-19-24'!A:O,15,FALSE)</f>
        <v>U-9 JK Adrenaline</v>
      </c>
      <c r="N50" s="154" t="str">
        <f>VLOOKUP(K50,'Team Info'!J:L,3,FALSE)</f>
        <v>Brian Braun</v>
      </c>
      <c r="O50" s="154" t="str">
        <f>VLOOKUP(K50,'Team Info'!J:M,4,FALSE)</f>
        <v>920-583-0627</v>
      </c>
      <c r="P50" s="154" t="str">
        <f>VLOOKUP(K50,'Team Info'!J:N,5,FALSE)</f>
        <v>brinebraun@hotmail.com</v>
      </c>
      <c r="Q50" s="188" t="str">
        <f>VLOOKUP(M50,'Team Info'!J:L,3,FALSE)</f>
        <v>Steven Samuel</v>
      </c>
      <c r="R50" s="188" t="str">
        <f>VLOOKUP(M50,'Team Info'!J:M,4,FALSE)</f>
        <v>262-844-5749</v>
      </c>
      <c r="S50" s="188" t="str">
        <f>VLOOKUP(M50,'Team Info'!J:N,5,FALSE)</f>
        <v>sds5617@gmail.com</v>
      </c>
      <c r="T50" t="str">
        <f t="shared" ref="T50" si="10">H50&amp;K50&amp;M50</f>
        <v>45591U-9 HU CyclonesU-9 JK Adrenaline</v>
      </c>
    </row>
    <row r="51" spans="1:20" x14ac:dyDescent="0.3">
      <c r="A51" s="154" t="s">
        <v>1730</v>
      </c>
      <c r="B51" s="154" t="str">
        <f>VLOOKUP(A51,'Team Info'!E:J,6,FALSE)</f>
        <v>U10 HU Panthers</v>
      </c>
      <c r="C51" s="154" t="str">
        <f>VLOOKUP(A51,'Team Info'!E:L,8,FALSE)</f>
        <v>Kale Falkenthal</v>
      </c>
      <c r="D51" s="154" t="str">
        <f>VLOOKUP(A51,'Team Info'!E:M,9,FALSE)</f>
        <v>920-988-9589</v>
      </c>
      <c r="E51" s="154" t="str">
        <f>VLOOKUP(A51,'Team Info'!E:N,10,FALSE)</f>
        <v>kale.falkenthal@gmail.com</v>
      </c>
      <c r="F51" s="180" t="str">
        <f t="shared" si="6"/>
        <v>Sat</v>
      </c>
      <c r="G51" s="180">
        <v>570</v>
      </c>
      <c r="H51" s="184">
        <f>VLOOKUP(G51,'Master FINAL 2024 8-19-24'!A:G,7,FALSE)</f>
        <v>45542</v>
      </c>
      <c r="I51" s="153" t="str">
        <f>IF(ISBLANK((VLOOKUP(G51,'Master FINAL 2024 8-19-24'!A:H,8,FALSE)))=TRUE,"",VLOOKUP(G51,'Master FINAL 2024 8-19-24'!A:H,8,FALSE))</f>
        <v>Hickory Lane #2</v>
      </c>
      <c r="J51" s="183">
        <f>IF(ISBLANK((VLOOKUP(G51,'Master FINAL 2024 8-19-24'!A:I,9,FALSE)))=TRUE,"",VLOOKUP(G51,'Master FINAL 2024 8-19-24'!A:I,9,FALSE))</f>
        <v>0.41666666666666669</v>
      </c>
      <c r="K51" s="169" t="str">
        <f>VLOOKUP(G51,'Master FINAL 2024 8-19-24'!A:L,12,FALSE)</f>
        <v>U10 HU Panthers</v>
      </c>
      <c r="L51" s="177" t="s">
        <v>849</v>
      </c>
      <c r="M51" s="177" t="str">
        <f>VLOOKUP(G51,'Master FINAL 2024 8-19-24'!A:O,15,FALSE)</f>
        <v>U10 JK Black Widows</v>
      </c>
      <c r="N51" s="154" t="str">
        <f>VLOOKUP(K51,'Team Info'!J:L,3,FALSE)</f>
        <v>Kale Falkenthal</v>
      </c>
      <c r="O51" s="154" t="str">
        <f>VLOOKUP(K51,'Team Info'!J:M,4,FALSE)</f>
        <v>920-988-9589</v>
      </c>
      <c r="P51" s="154" t="str">
        <f>VLOOKUP(K51,'Team Info'!J:N,5,FALSE)</f>
        <v>kale.falkenthal@gmail.com</v>
      </c>
      <c r="Q51" s="188" t="str">
        <f>VLOOKUP(M51,'Team Info'!J:L,3,FALSE)</f>
        <v>Erika Zarenana</v>
      </c>
      <c r="R51" s="188" t="str">
        <f>VLOOKUP(M51,'Team Info'!J:M,4,FALSE)</f>
        <v>262-808-9771</v>
      </c>
      <c r="S51" s="188" t="str">
        <f>VLOOKUP(M51,'Team Info'!J:N,5,FALSE)</f>
        <v>e.zarenana91@gmail.com</v>
      </c>
      <c r="T51" t="str">
        <f t="shared" si="1"/>
        <v>45542U10 HU PanthersU10 JK Black Widows</v>
      </c>
    </row>
    <row r="52" spans="1:20" x14ac:dyDescent="0.3">
      <c r="A52" s="154" t="str">
        <f t="shared" ref="A52:A58" si="11">A51</f>
        <v>HU1047</v>
      </c>
      <c r="B52" s="154" t="str">
        <f>VLOOKUP(A52,'Team Info'!E:J,6,FALSE)</f>
        <v>U10 HU Panthers</v>
      </c>
      <c r="C52" s="154" t="str">
        <f>VLOOKUP(A52,'Team Info'!E:L,8,FALSE)</f>
        <v>Kale Falkenthal</v>
      </c>
      <c r="D52" s="154" t="str">
        <f>VLOOKUP(A52,'Team Info'!E:M,9,FALSE)</f>
        <v>920-988-9589</v>
      </c>
      <c r="E52" s="154" t="str">
        <f>VLOOKUP(A52,'Team Info'!E:N,10,FALSE)</f>
        <v>kale.falkenthal@gmail.com</v>
      </c>
      <c r="F52" s="180" t="str">
        <f t="shared" si="6"/>
        <v>Sat</v>
      </c>
      <c r="G52" s="180">
        <v>573</v>
      </c>
      <c r="H52" s="184">
        <f>VLOOKUP(G52,'Master FINAL 2024 8-19-24'!A:G,7,FALSE)</f>
        <v>45549</v>
      </c>
      <c r="I52" s="153" t="str">
        <f>IF(ISBLANK((VLOOKUP(G52,'Master FINAL 2024 8-19-24'!A:H,8,FALSE)))=TRUE,"",VLOOKUP(G52,'Master FINAL 2024 8-19-24'!A:H,8,FALSE))</f>
        <v>Field #1</v>
      </c>
      <c r="J52" s="183">
        <f>IF(ISBLANK((VLOOKUP(G52,'Master FINAL 2024 8-19-24'!A:I,9,FALSE)))=TRUE,"",VLOOKUP(G52,'Master FINAL 2024 8-19-24'!A:I,9,FALSE))</f>
        <v>0.5</v>
      </c>
      <c r="K52" s="169" t="str">
        <f>VLOOKUP(G52,'Master FINAL 2024 8-19-24'!A:L,12,FALSE)</f>
        <v>U10 HT Bolts</v>
      </c>
      <c r="L52" s="177" t="s">
        <v>849</v>
      </c>
      <c r="M52" s="177" t="str">
        <f>VLOOKUP(G52,'Master FINAL 2024 8-19-24'!A:O,15,FALSE)</f>
        <v>U10 HU Panthers</v>
      </c>
      <c r="N52" s="154" t="str">
        <f>VLOOKUP(K52,'Team Info'!J:L,3,FALSE)</f>
        <v>Allison Hejdak</v>
      </c>
      <c r="O52" s="154" t="str">
        <f>VLOOKUP(K52,'Team Info'!J:M,4,FALSE)</f>
        <v>414-520-2145</v>
      </c>
      <c r="P52" s="154" t="str">
        <f>VLOOKUP(K52,'Team Info'!J:N,5,FALSE)</f>
        <v>allisonhejdak@yahoo.com</v>
      </c>
      <c r="Q52" s="188" t="str">
        <f>VLOOKUP(M52,'Team Info'!J:L,3,FALSE)</f>
        <v>Kale Falkenthal</v>
      </c>
      <c r="R52" s="188" t="str">
        <f>VLOOKUP(M52,'Team Info'!J:M,4,FALSE)</f>
        <v>920-988-9589</v>
      </c>
      <c r="S52" s="188" t="str">
        <f>VLOOKUP(M52,'Team Info'!J:N,5,FALSE)</f>
        <v>kale.falkenthal@gmail.com</v>
      </c>
      <c r="T52" t="str">
        <f t="shared" si="1"/>
        <v>45549U10 HT BoltsU10 HU Panthers</v>
      </c>
    </row>
    <row r="53" spans="1:20" x14ac:dyDescent="0.3">
      <c r="A53" s="154" t="str">
        <f>A55</f>
        <v>HU1047</v>
      </c>
      <c r="B53" s="154" t="str">
        <f>VLOOKUP(A53,'Team Info'!E:J,6,FALSE)</f>
        <v>U10 HU Panthers</v>
      </c>
      <c r="C53" s="154" t="str">
        <f>VLOOKUP(A53,'Team Info'!E:L,8,FALSE)</f>
        <v>Kale Falkenthal</v>
      </c>
      <c r="D53" s="154" t="str">
        <f>VLOOKUP(A53,'Team Info'!E:M,9,FALSE)</f>
        <v>920-988-9589</v>
      </c>
      <c r="E53" s="154" t="str">
        <f>VLOOKUP(A53,'Team Info'!E:N,10,FALSE)</f>
        <v>kale.falkenthal@gmail.com</v>
      </c>
      <c r="F53" s="180" t="str">
        <f>IF(WEEKDAY(H53)=7,"Sat",IF(WEEKDAY(H53)=6,"Fri",IF(WEEKDAY(H53)=5,"Thu",IF(WEEKDAY(H53)=4,"Wed",IF(WEEKDAY(H53)=3,"Tue",IF(WEEKDAY(H53)=2,"Mon",IF(WEEKDAY(H53)=1,"Sun")))))))</f>
        <v>Wed</v>
      </c>
      <c r="G53" s="180">
        <v>600</v>
      </c>
      <c r="H53" s="184">
        <f>VLOOKUP(G53,'Master FINAL 2024 8-19-24'!A:G,7,FALSE)</f>
        <v>45553</v>
      </c>
      <c r="I53" s="153" t="str">
        <f>IF(ISBLANK((VLOOKUP(G53,'Master FINAL 2024 8-19-24'!A:H,8,FALSE)))=TRUE,"",VLOOKUP(G53,'Master FINAL 2024 8-19-24'!A:H,8,FALSE))</f>
        <v>Field #1</v>
      </c>
      <c r="J53" s="183">
        <f>IF(ISBLANK((VLOOKUP(G53,'Master FINAL 2024 8-19-24'!A:I,9,FALSE)))=TRUE,"",VLOOKUP(G53,'Master FINAL 2024 8-19-24'!A:I,9,FALSE))</f>
        <v>0.75</v>
      </c>
      <c r="K53" s="169" t="str">
        <f>VLOOKUP(G53,'Master FINAL 2024 8-19-24'!A:L,12,FALSE)</f>
        <v>U10 JU Juneau Rage U10</v>
      </c>
      <c r="L53" s="177" t="s">
        <v>849</v>
      </c>
      <c r="M53" s="177" t="str">
        <f>VLOOKUP(G53,'Master FINAL 2024 8-19-24'!A:O,15,FALSE)</f>
        <v>U10 HU Panthers</v>
      </c>
      <c r="N53" s="154" t="str">
        <f>VLOOKUP(K53,'Team Info'!J:L,3,FALSE)</f>
        <v>Jenny Wolter</v>
      </c>
      <c r="O53" s="154" t="str">
        <f>VLOOKUP(K53,'Team Info'!J:M,4,FALSE)</f>
        <v>262-224-3482</v>
      </c>
      <c r="P53" s="154" t="str">
        <f>VLOOKUP(K53,'Team Info'!J:N,5,FALSE)</f>
        <v>Jenwolter@hotmail.com</v>
      </c>
      <c r="Q53" s="188" t="str">
        <f>VLOOKUP(M53,'Team Info'!J:L,3,FALSE)</f>
        <v>Kale Falkenthal</v>
      </c>
      <c r="R53" s="188" t="str">
        <f>VLOOKUP(M53,'Team Info'!J:M,4,FALSE)</f>
        <v>920-988-9589</v>
      </c>
      <c r="S53" s="188" t="str">
        <f>VLOOKUP(M53,'Team Info'!J:N,5,FALSE)</f>
        <v>kale.falkenthal@gmail.com</v>
      </c>
      <c r="T53" t="str">
        <f>H53&amp;K53&amp;M53</f>
        <v>45553U10 JU Juneau Rage U10U10 HU Panthers</v>
      </c>
    </row>
    <row r="54" spans="1:20" x14ac:dyDescent="0.3">
      <c r="A54" s="154" t="str">
        <f>A52</f>
        <v>HU1047</v>
      </c>
      <c r="B54" s="154" t="str">
        <f>VLOOKUP(A54,'Team Info'!E:J,6,FALSE)</f>
        <v>U10 HU Panthers</v>
      </c>
      <c r="C54" s="154" t="str">
        <f>VLOOKUP(A54,'Team Info'!E:L,8,FALSE)</f>
        <v>Kale Falkenthal</v>
      </c>
      <c r="D54" s="154" t="str">
        <f>VLOOKUP(A54,'Team Info'!E:M,9,FALSE)</f>
        <v>920-988-9589</v>
      </c>
      <c r="E54" s="154" t="str">
        <f>VLOOKUP(A54,'Team Info'!E:N,10,FALSE)</f>
        <v>kale.falkenthal@gmail.com</v>
      </c>
      <c r="F54" s="180" t="str">
        <f t="shared" si="6"/>
        <v>Sat</v>
      </c>
      <c r="G54" s="180">
        <v>577</v>
      </c>
      <c r="H54" s="184">
        <f>VLOOKUP(G54,'Master FINAL 2024 8-19-24'!A:G,7,FALSE)</f>
        <v>45556</v>
      </c>
      <c r="I54" s="153" t="str">
        <f>IF(ISBLANK((VLOOKUP(G54,'Master FINAL 2024 8-19-24'!A:H,8,FALSE)))=TRUE,"",VLOOKUP(G54,'Master FINAL 2024 8-19-24'!A:H,8,FALSE))</f>
        <v>Field 3</v>
      </c>
      <c r="J54" s="183">
        <f>IF(ISBLANK((VLOOKUP(G54,'Master FINAL 2024 8-19-24'!A:I,9,FALSE)))=TRUE,"",VLOOKUP(G54,'Master FINAL 2024 8-19-24'!A:I,9,FALSE))</f>
        <v>0.45833333333333331</v>
      </c>
      <c r="K54" s="169" t="str">
        <f>VLOOKUP(G54,'Master FINAL 2024 8-19-24'!A:L,12,FALSE)</f>
        <v>U10 HU Panthers</v>
      </c>
      <c r="L54" s="177" t="s">
        <v>849</v>
      </c>
      <c r="M54" s="177" t="str">
        <f>VLOOKUP(G54,'Master FINAL 2024 8-19-24'!A:O,15,FALSE)</f>
        <v>U10 JU Juneau Rage U10</v>
      </c>
      <c r="N54" s="154" t="str">
        <f>VLOOKUP(K54,'Team Info'!J:L,3,FALSE)</f>
        <v>Kale Falkenthal</v>
      </c>
      <c r="O54" s="154" t="str">
        <f>VLOOKUP(K54,'Team Info'!J:M,4,FALSE)</f>
        <v>920-988-9589</v>
      </c>
      <c r="P54" s="154" t="str">
        <f>VLOOKUP(K54,'Team Info'!J:N,5,FALSE)</f>
        <v>kale.falkenthal@gmail.com</v>
      </c>
      <c r="Q54" s="188" t="str">
        <f>VLOOKUP(M54,'Team Info'!J:L,3,FALSE)</f>
        <v>Jenny Wolter</v>
      </c>
      <c r="R54" s="188" t="str">
        <f>VLOOKUP(M54,'Team Info'!J:M,4,FALSE)</f>
        <v>262-224-3482</v>
      </c>
      <c r="S54" s="188" t="str">
        <f>VLOOKUP(M54,'Team Info'!J:N,5,FALSE)</f>
        <v>Jenwolter@hotmail.com</v>
      </c>
      <c r="T54" t="str">
        <f t="shared" si="1"/>
        <v>45556U10 HU PanthersU10 JU Juneau Rage U10</v>
      </c>
    </row>
    <row r="55" spans="1:20" x14ac:dyDescent="0.3">
      <c r="A55" s="154" t="str">
        <f>A58</f>
        <v>HU1047</v>
      </c>
      <c r="B55" s="154" t="str">
        <f>VLOOKUP(A55,'Team Info'!E:J,6,FALSE)</f>
        <v>U10 HU Panthers</v>
      </c>
      <c r="C55" s="154" t="str">
        <f>VLOOKUP(A55,'Team Info'!E:L,8,FALSE)</f>
        <v>Kale Falkenthal</v>
      </c>
      <c r="D55" s="154" t="str">
        <f>VLOOKUP(A55,'Team Info'!E:M,9,FALSE)</f>
        <v>920-988-9589</v>
      </c>
      <c r="E55" s="154" t="str">
        <f>VLOOKUP(A55,'Team Info'!E:N,10,FALSE)</f>
        <v>kale.falkenthal@gmail.com</v>
      </c>
      <c r="F55" s="180" t="str">
        <f>IF(WEEKDAY(H55)=7,"Sat",IF(WEEKDAY(H55)=6,"Fri",IF(WEEKDAY(H55)=5,"Thu",IF(WEEKDAY(H55)=4,"Wed",IF(WEEKDAY(H55)=3,"Tue",IF(WEEKDAY(H55)=2,"Mon",IF(WEEKDAY(H55)=1,"Sun")))))))</f>
        <v>Tue</v>
      </c>
      <c r="G55" s="180">
        <v>584</v>
      </c>
      <c r="H55" s="184">
        <f>VLOOKUP(G55,'Master FINAL 2024 8-19-24'!A:G,7,FALSE)</f>
        <v>45573</v>
      </c>
      <c r="I55" s="153">
        <f>IF(ISBLANK((VLOOKUP(G55,'Master FINAL 2024 8-19-24'!A:H,8,FALSE)))=TRUE,"",VLOOKUP(G55,'Master FINAL 2024 8-19-24'!A:H,8,FALSE))</f>
        <v>2</v>
      </c>
      <c r="J55" s="183">
        <f>IF(ISBLANK((VLOOKUP(G55,'Master FINAL 2024 8-19-24'!A:I,9,FALSE)))=TRUE,"",VLOOKUP(G55,'Master FINAL 2024 8-19-24'!A:I,9,FALSE))</f>
        <v>0.73958333333333337</v>
      </c>
      <c r="K55" s="169" t="str">
        <f>VLOOKUP(G55,'Master FINAL 2024 8-19-24'!A:L,12,FALSE)</f>
        <v>U10 HU Panthers</v>
      </c>
      <c r="L55" s="177" t="s">
        <v>849</v>
      </c>
      <c r="M55" s="177" t="str">
        <f>VLOOKUP(G55,'Master FINAL 2024 8-19-24'!A:O,15,FALSE)</f>
        <v>U10 SL Manchester City (Chargers)</v>
      </c>
      <c r="N55" s="154" t="str">
        <f>VLOOKUP(K55,'Team Info'!J:L,3,FALSE)</f>
        <v>Kale Falkenthal</v>
      </c>
      <c r="O55" s="154" t="str">
        <f>VLOOKUP(K55,'Team Info'!J:M,4,FALSE)</f>
        <v>920-988-9589</v>
      </c>
      <c r="P55" s="154" t="str">
        <f>VLOOKUP(K55,'Team Info'!J:N,5,FALSE)</f>
        <v>kale.falkenthal@gmail.com</v>
      </c>
      <c r="Q55" s="188" t="str">
        <f>VLOOKUP(M55,'Team Info'!J:L,3,FALSE)</f>
        <v>Ben Herman</v>
      </c>
      <c r="R55" s="188" t="str">
        <f>VLOOKUP(M55,'Team Info'!J:M,4,FALSE)</f>
        <v>262-305-4773</v>
      </c>
      <c r="S55" s="188" t="str">
        <f>VLOOKUP(M55,'Team Info'!J:N,5,FALSE)</f>
        <v>ben.obc@gamil.com</v>
      </c>
      <c r="T55" t="str">
        <f>H55&amp;K55&amp;M55</f>
        <v>45573U10 HU PanthersU10 SL Manchester City (Chargers)</v>
      </c>
    </row>
    <row r="56" spans="1:20" x14ac:dyDescent="0.3">
      <c r="A56" s="154" t="str">
        <f>A54</f>
        <v>HU1047</v>
      </c>
      <c r="B56" s="154" t="str">
        <f>VLOOKUP(A56,'Team Info'!E:J,6,FALSE)</f>
        <v>U10 HU Panthers</v>
      </c>
      <c r="C56" s="154" t="str">
        <f>VLOOKUP(A56,'Team Info'!E:L,8,FALSE)</f>
        <v>Kale Falkenthal</v>
      </c>
      <c r="D56" s="154" t="str">
        <f>VLOOKUP(A56,'Team Info'!E:M,9,FALSE)</f>
        <v>920-988-9589</v>
      </c>
      <c r="E56" s="154" t="str">
        <f>VLOOKUP(A56,'Team Info'!E:N,10,FALSE)</f>
        <v>kale.falkenthal@gmail.com</v>
      </c>
      <c r="F56" s="180" t="str">
        <f t="shared" si="6"/>
        <v>Sat</v>
      </c>
      <c r="G56" s="180">
        <v>590</v>
      </c>
      <c r="H56" s="184">
        <f>VLOOKUP(G56,'Master FINAL 2024 8-19-24'!A:G,7,FALSE)</f>
        <v>45577</v>
      </c>
      <c r="I56" s="153" t="str">
        <f>IF(ISBLANK((VLOOKUP(G56,'Master FINAL 2024 8-19-24'!A:H,8,FALSE)))=TRUE,"",VLOOKUP(G56,'Master FINAL 2024 8-19-24'!A:H,8,FALSE))</f>
        <v>Field #1</v>
      </c>
      <c r="J56" s="183">
        <f>IF(ISBLANK((VLOOKUP(G56,'Master FINAL 2024 8-19-24'!A:I,9,FALSE)))=TRUE,"",VLOOKUP(G56,'Master FINAL 2024 8-19-24'!A:I,9,FALSE))</f>
        <v>0.5</v>
      </c>
      <c r="K56" s="169" t="str">
        <f>VLOOKUP(G56,'Master FINAL 2024 8-19-24'!A:L,12,FALSE)</f>
        <v>U10 KW Rays</v>
      </c>
      <c r="L56" s="177" t="s">
        <v>849</v>
      </c>
      <c r="M56" s="177" t="str">
        <f>VLOOKUP(G56,'Master FINAL 2024 8-19-24'!A:O,15,FALSE)</f>
        <v>U10 HU Panthers</v>
      </c>
      <c r="N56" s="154" t="str">
        <f>VLOOKUP(K56,'Team Info'!J:L,3,FALSE)</f>
        <v>Jamison Meister</v>
      </c>
      <c r="O56" s="154" t="str">
        <f>VLOOKUP(K56,'Team Info'!J:M,4,FALSE)</f>
        <v>262-388-5119</v>
      </c>
      <c r="P56" s="154" t="str">
        <f>VLOOKUP(K56,'Team Info'!J:N,5,FALSE)</f>
        <v>jamison.meister08@gmail.com</v>
      </c>
      <c r="Q56" s="188" t="str">
        <f>VLOOKUP(M56,'Team Info'!J:L,3,FALSE)</f>
        <v>Kale Falkenthal</v>
      </c>
      <c r="R56" s="188" t="str">
        <f>VLOOKUP(M56,'Team Info'!J:M,4,FALSE)</f>
        <v>920-988-9589</v>
      </c>
      <c r="S56" s="188" t="str">
        <f>VLOOKUP(M56,'Team Info'!J:N,5,FALSE)</f>
        <v>kale.falkenthal@gmail.com</v>
      </c>
      <c r="T56" t="str">
        <f t="shared" si="1"/>
        <v>45577U10 KW RaysU10 HU Panthers</v>
      </c>
    </row>
    <row r="57" spans="1:20" x14ac:dyDescent="0.3">
      <c r="A57" s="154" t="str">
        <f t="shared" si="11"/>
        <v>HU1047</v>
      </c>
      <c r="B57" s="154" t="str">
        <f>VLOOKUP(A57,'Team Info'!E:J,6,FALSE)</f>
        <v>U10 HU Panthers</v>
      </c>
      <c r="C57" s="154" t="str">
        <f>VLOOKUP(A57,'Team Info'!E:L,8,FALSE)</f>
        <v>Kale Falkenthal</v>
      </c>
      <c r="D57" s="154" t="str">
        <f>VLOOKUP(A57,'Team Info'!E:M,9,FALSE)</f>
        <v>920-988-9589</v>
      </c>
      <c r="E57" s="154" t="str">
        <f>VLOOKUP(A57,'Team Info'!E:N,10,FALSE)</f>
        <v>kale.falkenthal@gmail.com</v>
      </c>
      <c r="F57" s="180" t="str">
        <f t="shared" si="6"/>
        <v>Sat</v>
      </c>
      <c r="G57" s="180">
        <v>595</v>
      </c>
      <c r="H57" s="184">
        <f>VLOOKUP(G57,'Master FINAL 2024 8-19-24'!A:G,7,FALSE)</f>
        <v>45584</v>
      </c>
      <c r="I57" s="153" t="str">
        <f>IF(ISBLANK((VLOOKUP(G57,'Master FINAL 2024 8-19-24'!A:H,8,FALSE)))=TRUE,"",VLOOKUP(G57,'Master FINAL 2024 8-19-24'!A:H,8,FALSE))</f>
        <v>KW 3</v>
      </c>
      <c r="J57" s="183">
        <f>IF(ISBLANK((VLOOKUP(G57,'Master FINAL 2024 8-19-24'!A:I,9,FALSE)))=TRUE,"",VLOOKUP(G57,'Master FINAL 2024 8-19-24'!A:I,9,FALSE))</f>
        <v>0.5625</v>
      </c>
      <c r="K57" s="169" t="str">
        <f>VLOOKUP(G57,'Master FINAL 2024 8-19-24'!A:L,12,FALSE)</f>
        <v>U10 HU Panthers</v>
      </c>
      <c r="L57" s="177" t="s">
        <v>849</v>
      </c>
      <c r="M57" s="177" t="str">
        <f>VLOOKUP(G57,'Master FINAL 2024 8-19-24'!A:O,15,FALSE)</f>
        <v>U10 KW Galaxy</v>
      </c>
      <c r="N57" s="154" t="str">
        <f>VLOOKUP(K57,'Team Info'!J:L,3,FALSE)</f>
        <v>Kale Falkenthal</v>
      </c>
      <c r="O57" s="154" t="str">
        <f>VLOOKUP(K57,'Team Info'!J:M,4,FALSE)</f>
        <v>920-988-9589</v>
      </c>
      <c r="P57" s="154" t="str">
        <f>VLOOKUP(K57,'Team Info'!J:N,5,FALSE)</f>
        <v>kale.falkenthal@gmail.com</v>
      </c>
      <c r="Q57" s="188" t="str">
        <f>VLOOKUP(M57,'Team Info'!J:L,3,FALSE)</f>
        <v>Sarah Darmody</v>
      </c>
      <c r="R57" s="188" t="str">
        <f>VLOOKUP(M57,'Team Info'!J:M,4,FALSE)</f>
        <v>262-573-7992</v>
      </c>
      <c r="S57" s="188" t="str">
        <f>VLOOKUP(M57,'Team Info'!J:N,5,FALSE)</f>
        <v>sdarmody8@gmail.com</v>
      </c>
      <c r="T57" t="str">
        <f t="shared" si="1"/>
        <v>45584U10 HU PanthersU10 KW Galaxy</v>
      </c>
    </row>
    <row r="58" spans="1:20" x14ac:dyDescent="0.3">
      <c r="A58" s="154" t="str">
        <f t="shared" si="11"/>
        <v>HU1047</v>
      </c>
      <c r="B58" s="154" t="str">
        <f>VLOOKUP(A58,'Team Info'!E:J,6,FALSE)</f>
        <v>U10 HU Panthers</v>
      </c>
      <c r="C58" s="154" t="str">
        <f>VLOOKUP(A58,'Team Info'!E:L,8,FALSE)</f>
        <v>Kale Falkenthal</v>
      </c>
      <c r="D58" s="154" t="str">
        <f>VLOOKUP(A58,'Team Info'!E:M,9,FALSE)</f>
        <v>920-988-9589</v>
      </c>
      <c r="E58" s="154" t="str">
        <f>VLOOKUP(A58,'Team Info'!E:N,10,FALSE)</f>
        <v>kale.falkenthal@gmail.com</v>
      </c>
      <c r="F58" s="180" t="str">
        <f t="shared" si="6"/>
        <v>Sat</v>
      </c>
      <c r="G58" s="180">
        <v>601</v>
      </c>
      <c r="H58" s="184">
        <f>VLOOKUP(G58,'Master FINAL 2024 8-19-24'!A:G,7,FALSE)</f>
        <v>45591</v>
      </c>
      <c r="I58" s="153" t="str">
        <f>IF(ISBLANK((VLOOKUP(G58,'Master FINAL 2024 8-19-24'!A:H,8,FALSE)))=TRUE,"",VLOOKUP(G58,'Master FINAL 2024 8-19-24'!A:H,8,FALSE))</f>
        <v>Field #1</v>
      </c>
      <c r="J58" s="183">
        <f>IF(ISBLANK((VLOOKUP(G58,'Master FINAL 2024 8-19-24'!A:I,9,FALSE)))=TRUE,"",VLOOKUP(G58,'Master FINAL 2024 8-19-24'!A:I,9,FALSE))</f>
        <v>0.4375</v>
      </c>
      <c r="K58" s="169" t="str">
        <f>VLOOKUP(G58,'Master FINAL 2024 8-19-24'!A:L,12,FALSE)</f>
        <v>U10 SL Aletico Madrid (Rangers)</v>
      </c>
      <c r="L58" s="177" t="s">
        <v>849</v>
      </c>
      <c r="M58" s="177" t="str">
        <f>VLOOKUP(G58,'Master FINAL 2024 8-19-24'!A:O,15,FALSE)</f>
        <v>U10 HU Panthers</v>
      </c>
      <c r="N58" s="154" t="str">
        <f>VLOOKUP(K58,'Team Info'!J:L,3,FALSE)</f>
        <v>Jason Holz</v>
      </c>
      <c r="O58" s="154" t="str">
        <f>VLOOKUP(K58,'Team Info'!J:M,4,FALSE)</f>
        <v>262-308-6964</v>
      </c>
      <c r="P58" s="154" t="str">
        <f>VLOOKUP(K58,'Team Info'!J:N,5,FALSE)</f>
        <v>jaholz@yahoo.com</v>
      </c>
      <c r="Q58" s="188" t="str">
        <f>VLOOKUP(M58,'Team Info'!J:L,3,FALSE)</f>
        <v>Kale Falkenthal</v>
      </c>
      <c r="R58" s="188" t="str">
        <f>VLOOKUP(M58,'Team Info'!J:M,4,FALSE)</f>
        <v>920-988-9589</v>
      </c>
      <c r="S58" s="188" t="str">
        <f>VLOOKUP(M58,'Team Info'!J:N,5,FALSE)</f>
        <v>kale.falkenthal@gmail.com</v>
      </c>
      <c r="T58" t="str">
        <f t="shared" si="1"/>
        <v>45591U10 SL Aletico Madrid (Rangers)U10 HU Panthers</v>
      </c>
    </row>
    <row r="59" spans="1:20" x14ac:dyDescent="0.3">
      <c r="A59" s="154" t="s">
        <v>1667</v>
      </c>
      <c r="B59" s="154" t="str">
        <f>VLOOKUP(A59,'Team Info'!E:J,6,FALSE)</f>
        <v>U10G HU Thunder</v>
      </c>
      <c r="C59" s="154" t="str">
        <f>VLOOKUP(A59,'Team Info'!E:L,8,FALSE)</f>
        <v>Jon Tietz</v>
      </c>
      <c r="D59" s="154" t="str">
        <f>VLOOKUP(A59,'Team Info'!E:M,9,FALSE)</f>
        <v>920-342-0889</v>
      </c>
      <c r="E59" s="154" t="str">
        <f>VLOOKUP(A59,'Team Info'!E:N,10,FALSE)</f>
        <v>jontietz09@hotmail.com</v>
      </c>
      <c r="F59" s="180" t="str">
        <f t="shared" ref="F59:F66" si="12">IF(WEEKDAY(H59)=7,"Sat",IF(WEEKDAY(H59)=6,"Fri",IF(WEEKDAY(H59)=5,"Thu",IF(WEEKDAY(H59)=4,"Wed",IF(WEEKDAY(H59)=3,"Tue",IF(WEEKDAY(H59)=2,"Mon",IF(WEEKDAY(H59)=1,"Sun")))))))</f>
        <v>Sat</v>
      </c>
      <c r="G59" s="180">
        <v>31</v>
      </c>
      <c r="H59" s="184">
        <f>VLOOKUP(G59,'Master FINAL 2024 8-19-24'!A:G,7,FALSE)</f>
        <v>45542</v>
      </c>
      <c r="I59" s="153" t="str">
        <f>IF(ISBLANK((VLOOKUP(G59,'Master FINAL 2024 8-19-24'!A:H,8,FALSE)))=TRUE,"",VLOOKUP(G59,'Master FINAL 2024 8-19-24'!A:H,8,FALSE))</f>
        <v>Field #1</v>
      </c>
      <c r="J59" s="183">
        <f>IF(ISBLANK((VLOOKUP(G59,'Master FINAL 2024 8-19-24'!A:I,9,FALSE)))=TRUE,"",VLOOKUP(G59,'Master FINAL 2024 8-19-24'!A:I,9,FALSE))</f>
        <v>0.375</v>
      </c>
      <c r="K59" s="169" t="str">
        <f>VLOOKUP(G59,'Master FINAL 2024 8-19-24'!A:L,12,FALSE)</f>
        <v>U10G JK Magic</v>
      </c>
      <c r="L59" s="177" t="s">
        <v>849</v>
      </c>
      <c r="M59" s="177" t="str">
        <f>VLOOKUP(G59,'Master FINAL 2024 8-19-24'!A:O,15,FALSE)</f>
        <v>U10G HU Thunder</v>
      </c>
      <c r="N59" s="154" t="str">
        <f>VLOOKUP(K59,'Team Info'!J:L,3,FALSE)</f>
        <v>Tim Reyburn</v>
      </c>
      <c r="O59" s="154" t="str">
        <f>VLOOKUP(K59,'Team Info'!J:M,4,FALSE)</f>
        <v>920-573-1824</v>
      </c>
      <c r="P59" s="154" t="str">
        <f>VLOOKUP(K59,'Team Info'!J:N,5,FALSE)</f>
        <v>timothyreyburn@gmail.com</v>
      </c>
      <c r="Q59" s="188" t="str">
        <f>VLOOKUP(M59,'Team Info'!J:L,3,FALSE)</f>
        <v>Jon Tietz</v>
      </c>
      <c r="R59" s="188" t="str">
        <f>VLOOKUP(M59,'Team Info'!J:M,4,FALSE)</f>
        <v>920-342-0889</v>
      </c>
      <c r="S59" s="188" t="str">
        <f>VLOOKUP(M59,'Team Info'!J:N,5,FALSE)</f>
        <v>jontietz09@hotmail.com</v>
      </c>
      <c r="T59" t="str">
        <f t="shared" ref="T59:T66" si="13">H59&amp;K59&amp;M59</f>
        <v>45542U10G JK MagicU10G HU Thunder</v>
      </c>
    </row>
    <row r="60" spans="1:20" x14ac:dyDescent="0.3">
      <c r="A60" s="154" t="str">
        <f t="shared" ref="A60:A66" si="14">A59</f>
        <v>HU1048</v>
      </c>
      <c r="B60" s="154" t="str">
        <f>VLOOKUP(A60,'Team Info'!E:J,6,FALSE)</f>
        <v>U10G HU Thunder</v>
      </c>
      <c r="C60" s="154" t="str">
        <f>VLOOKUP(A60,'Team Info'!E:L,8,FALSE)</f>
        <v>Jon Tietz</v>
      </c>
      <c r="D60" s="154" t="str">
        <f>VLOOKUP(A60,'Team Info'!E:M,9,FALSE)</f>
        <v>920-342-0889</v>
      </c>
      <c r="E60" s="154" t="str">
        <f>VLOOKUP(A60,'Team Info'!E:N,10,FALSE)</f>
        <v>jontietz09@hotmail.com</v>
      </c>
      <c r="F60" s="180" t="str">
        <f t="shared" si="12"/>
        <v>Sat</v>
      </c>
      <c r="G60" s="180">
        <v>34</v>
      </c>
      <c r="H60" s="184">
        <f>VLOOKUP(G60,'Master FINAL 2024 8-19-24'!A:G,7,FALSE)</f>
        <v>45549</v>
      </c>
      <c r="I60" s="153" t="str">
        <f>IF(ISBLANK((VLOOKUP(G60,'Master FINAL 2024 8-19-24'!A:H,8,FALSE)))=TRUE,"",VLOOKUP(G60,'Master FINAL 2024 8-19-24'!A:H,8,FALSE))</f>
        <v>Field #1</v>
      </c>
      <c r="J60" s="183">
        <f>IF(ISBLANK((VLOOKUP(G60,'Master FINAL 2024 8-19-24'!A:I,9,FALSE)))=TRUE,"",VLOOKUP(G60,'Master FINAL 2024 8-19-24'!A:I,9,FALSE))</f>
        <v>0.375</v>
      </c>
      <c r="K60" s="169" t="str">
        <f>VLOOKUP(G60,'Master FINAL 2024 8-19-24'!A:L,12,FALSE)</f>
        <v>U10G JK Power</v>
      </c>
      <c r="L60" s="177" t="s">
        <v>849</v>
      </c>
      <c r="M60" s="177" t="str">
        <f>VLOOKUP(G60,'Master FINAL 2024 8-19-24'!A:O,15,FALSE)</f>
        <v>U10G HU Thunder</v>
      </c>
      <c r="N60" s="154" t="str">
        <f>VLOOKUP(K60,'Team Info'!J:L,3,FALSE)</f>
        <v>Jeffrey Hoerchner</v>
      </c>
      <c r="O60" s="154" t="str">
        <f>VLOOKUP(K60,'Team Info'!J:M,4,FALSE)</f>
        <v>262-689-3341</v>
      </c>
      <c r="P60" s="154" t="str">
        <f>VLOOKUP(K60,'Team Info'!J:N,5,FALSE)</f>
        <v>jeff60h@yahoo.com</v>
      </c>
      <c r="Q60" s="188" t="str">
        <f>VLOOKUP(M60,'Team Info'!J:L,3,FALSE)</f>
        <v>Jon Tietz</v>
      </c>
      <c r="R60" s="188" t="str">
        <f>VLOOKUP(M60,'Team Info'!J:M,4,FALSE)</f>
        <v>920-342-0889</v>
      </c>
      <c r="S60" s="188" t="str">
        <f>VLOOKUP(M60,'Team Info'!J:N,5,FALSE)</f>
        <v>jontietz09@hotmail.com</v>
      </c>
      <c r="T60" t="str">
        <f t="shared" si="13"/>
        <v>45549U10G JK PowerU10G HU Thunder</v>
      </c>
    </row>
    <row r="61" spans="1:20" x14ac:dyDescent="0.3">
      <c r="A61" s="154" t="str">
        <f>A66</f>
        <v>HU1048</v>
      </c>
      <c r="B61" s="154" t="str">
        <f>VLOOKUP(A61,'Team Info'!E:J,6,FALSE)</f>
        <v>U10G HU Thunder</v>
      </c>
      <c r="C61" s="154" t="str">
        <f>VLOOKUP(A61,'Team Info'!E:L,8,FALSE)</f>
        <v>Jon Tietz</v>
      </c>
      <c r="D61" s="154" t="str">
        <f>VLOOKUP(A61,'Team Info'!E:M,9,FALSE)</f>
        <v>920-342-0889</v>
      </c>
      <c r="E61" s="154" t="str">
        <f>VLOOKUP(A61,'Team Info'!E:N,10,FALSE)</f>
        <v>jontietz09@hotmail.com</v>
      </c>
      <c r="F61" s="180" t="str">
        <f>IF(WEEKDAY(H61)=7,"Sat",IF(WEEKDAY(H61)=6,"Fri",IF(WEEKDAY(H61)=5,"Thu",IF(WEEKDAY(H61)=4,"Wed",IF(WEEKDAY(H61)=3,"Tue",IF(WEEKDAY(H61)=2,"Mon",IF(WEEKDAY(H61)=1,"Sun")))))))</f>
        <v>Tue</v>
      </c>
      <c r="G61" s="180">
        <v>37</v>
      </c>
      <c r="H61" s="184">
        <f>VLOOKUP(G61,'Master FINAL 2024 8-19-24'!A:G,7,FALSE)</f>
        <v>45552</v>
      </c>
      <c r="I61" s="153" t="str">
        <f>IF(ISBLANK((VLOOKUP(G61,'Master FINAL 2024 8-19-24'!A:H,8,FALSE)))=TRUE,"",VLOOKUP(G61,'Master FINAL 2024 8-19-24'!A:H,8,FALSE))</f>
        <v>HT #5B</v>
      </c>
      <c r="J61" s="183">
        <f>IF(ISBLANK((VLOOKUP(G61,'Master FINAL 2024 8-19-24'!A:I,9,FALSE)))=TRUE,"",VLOOKUP(G61,'Master FINAL 2024 8-19-24'!A:I,9,FALSE))</f>
        <v>0.73958333333333337</v>
      </c>
      <c r="K61" s="169" t="str">
        <f>VLOOKUP(G61,'Master FINAL 2024 8-19-24'!A:L,12,FALSE)</f>
        <v>U10G HU Thunder</v>
      </c>
      <c r="L61" s="177" t="s">
        <v>849</v>
      </c>
      <c r="M61" s="177" t="str">
        <f>VLOOKUP(G61,'Master FINAL 2024 8-19-24'!A:O,15,FALSE)</f>
        <v>U10G HT Wildcats</v>
      </c>
      <c r="N61" s="154" t="str">
        <f>VLOOKUP(K61,'Team Info'!J:L,3,FALSE)</f>
        <v>Jon Tietz</v>
      </c>
      <c r="O61" s="154" t="str">
        <f>VLOOKUP(K61,'Team Info'!J:M,4,FALSE)</f>
        <v>920-342-0889</v>
      </c>
      <c r="P61" s="154" t="str">
        <f>VLOOKUP(K61,'Team Info'!J:N,5,FALSE)</f>
        <v>jontietz09@hotmail.com</v>
      </c>
      <c r="Q61" s="188" t="str">
        <f>VLOOKUP(M61,'Team Info'!J:L,3,FALSE)</f>
        <v>Ozzie Fuentes</v>
      </c>
      <c r="R61" s="188" t="str">
        <f>VLOOKUP(M61,'Team Info'!J:M,4,FALSE)</f>
        <v>908-510-9954</v>
      </c>
      <c r="S61" s="188" t="str">
        <f>VLOOKUP(M61,'Team Info'!J:N,5,FALSE)</f>
        <v>ozzie@oacc.com</v>
      </c>
      <c r="T61" t="str">
        <f>H61&amp;K61&amp;M61</f>
        <v>45552U10G HU ThunderU10G HT Wildcats</v>
      </c>
    </row>
    <row r="62" spans="1:20" x14ac:dyDescent="0.3">
      <c r="A62" s="154" t="str">
        <f>A60</f>
        <v>HU1048</v>
      </c>
      <c r="B62" s="154" t="str">
        <f>VLOOKUP(A62,'Team Info'!E:J,6,FALSE)</f>
        <v>U10G HU Thunder</v>
      </c>
      <c r="C62" s="154" t="str">
        <f>VLOOKUP(A62,'Team Info'!E:L,8,FALSE)</f>
        <v>Jon Tietz</v>
      </c>
      <c r="D62" s="154" t="str">
        <f>VLOOKUP(A62,'Team Info'!E:M,9,FALSE)</f>
        <v>920-342-0889</v>
      </c>
      <c r="E62" s="154" t="str">
        <f>VLOOKUP(A62,'Team Info'!E:N,10,FALSE)</f>
        <v>jontietz09@hotmail.com</v>
      </c>
      <c r="F62" s="180" t="str">
        <f t="shared" si="12"/>
        <v>Sat</v>
      </c>
      <c r="G62" s="180">
        <v>42</v>
      </c>
      <c r="H62" s="184">
        <f>VLOOKUP(G62,'Master FINAL 2024 8-19-24'!A:G,7,FALSE)</f>
        <v>45563</v>
      </c>
      <c r="I62" s="153" t="str">
        <f>IF(ISBLANK((VLOOKUP(G62,'Master FINAL 2024 8-19-24'!A:H,8,FALSE)))=TRUE,"",VLOOKUP(G62,'Master FINAL 2024 8-19-24'!A:H,8,FALSE))</f>
        <v>Field #1</v>
      </c>
      <c r="J62" s="183">
        <f>IF(ISBLANK((VLOOKUP(G62,'Master FINAL 2024 8-19-24'!A:I,9,FALSE)))=TRUE,"",VLOOKUP(G62,'Master FINAL 2024 8-19-24'!A:I,9,FALSE))</f>
        <v>0.5</v>
      </c>
      <c r="K62" s="169" t="str">
        <f>VLOOKUP(G62,'Master FINAL 2024 8-19-24'!A:L,12,FALSE)</f>
        <v>U10G RF Wildcats</v>
      </c>
      <c r="L62" s="177" t="s">
        <v>849</v>
      </c>
      <c r="M62" s="177" t="str">
        <f>VLOOKUP(G62,'Master FINAL 2024 8-19-24'!A:O,15,FALSE)</f>
        <v>U10G HU Thunder</v>
      </c>
      <c r="N62" s="154" t="str">
        <f>VLOOKUP(K62,'Team Info'!J:L,3,FALSE)</f>
        <v>Brian Gould</v>
      </c>
      <c r="O62" s="154" t="str">
        <f>VLOOKUP(K62,'Team Info'!J:M,4,FALSE)</f>
        <v>262-751-7093</v>
      </c>
      <c r="P62" s="154" t="str">
        <f>VLOOKUP(K62,'Team Info'!J:N,5,FALSE)</f>
        <v>bsballplya@aol.com</v>
      </c>
      <c r="Q62" s="188" t="str">
        <f>VLOOKUP(M62,'Team Info'!J:L,3,FALSE)</f>
        <v>Jon Tietz</v>
      </c>
      <c r="R62" s="188" t="str">
        <f>VLOOKUP(M62,'Team Info'!J:M,4,FALSE)</f>
        <v>920-342-0889</v>
      </c>
      <c r="S62" s="188" t="str">
        <f>VLOOKUP(M62,'Team Info'!J:N,5,FALSE)</f>
        <v>jontietz09@hotmail.com</v>
      </c>
      <c r="T62" t="str">
        <f t="shared" si="13"/>
        <v>45563U10G RF WildcatsU10G HU Thunder</v>
      </c>
    </row>
    <row r="63" spans="1:20" x14ac:dyDescent="0.3">
      <c r="A63" s="154" t="str">
        <f t="shared" si="14"/>
        <v>HU1048</v>
      </c>
      <c r="B63" s="154" t="str">
        <f>VLOOKUP(A63,'Team Info'!E:J,6,FALSE)</f>
        <v>U10G HU Thunder</v>
      </c>
      <c r="C63" s="154" t="str">
        <f>VLOOKUP(A63,'Team Info'!E:L,8,FALSE)</f>
        <v>Jon Tietz</v>
      </c>
      <c r="D63" s="154" t="str">
        <f>VLOOKUP(A63,'Team Info'!E:M,9,FALSE)</f>
        <v>920-342-0889</v>
      </c>
      <c r="E63" s="154" t="str">
        <f>VLOOKUP(A63,'Team Info'!E:N,10,FALSE)</f>
        <v>jontietz09@hotmail.com</v>
      </c>
      <c r="F63" s="180" t="str">
        <f t="shared" si="12"/>
        <v>Sat</v>
      </c>
      <c r="G63" s="180">
        <v>46</v>
      </c>
      <c r="H63" s="184">
        <f>VLOOKUP(G63,'Master FINAL 2024 8-19-24'!A:G,7,FALSE)</f>
        <v>45570</v>
      </c>
      <c r="I63" s="153" t="str">
        <f>IF(ISBLANK((VLOOKUP(G63,'Master FINAL 2024 8-19-24'!A:H,8,FALSE)))=TRUE,"",VLOOKUP(G63,'Master FINAL 2024 8-19-24'!A:H,8,FALSE))</f>
        <v>KW 3</v>
      </c>
      <c r="J63" s="183">
        <f>IF(ISBLANK((VLOOKUP(G63,'Master FINAL 2024 8-19-24'!A:I,9,FALSE)))=TRUE,"",VLOOKUP(G63,'Master FINAL 2024 8-19-24'!A:I,9,FALSE))</f>
        <v>0.375</v>
      </c>
      <c r="K63" s="169" t="str">
        <f>VLOOKUP(G63,'Master FINAL 2024 8-19-24'!A:L,12,FALSE)</f>
        <v>U10G HU Thunder</v>
      </c>
      <c r="L63" s="177" t="s">
        <v>849</v>
      </c>
      <c r="M63" s="177" t="str">
        <f>VLOOKUP(G63,'Master FINAL 2024 8-19-24'!A:O,15,FALSE)</f>
        <v>U10G KW Sparks</v>
      </c>
      <c r="N63" s="154" t="str">
        <f>VLOOKUP(K63,'Team Info'!J:L,3,FALSE)</f>
        <v>Jon Tietz</v>
      </c>
      <c r="O63" s="154" t="str">
        <f>VLOOKUP(K63,'Team Info'!J:M,4,FALSE)</f>
        <v>920-342-0889</v>
      </c>
      <c r="P63" s="154" t="str">
        <f>VLOOKUP(K63,'Team Info'!J:N,5,FALSE)</f>
        <v>jontietz09@hotmail.com</v>
      </c>
      <c r="Q63" s="188" t="str">
        <f>VLOOKUP(M63,'Team Info'!J:L,3,FALSE)</f>
        <v>Justin Goehring</v>
      </c>
      <c r="R63" s="188" t="str">
        <f>VLOOKUP(M63,'Team Info'!J:M,4,FALSE)</f>
        <v>920-946-1661</v>
      </c>
      <c r="S63" s="188" t="str">
        <f>VLOOKUP(M63,'Team Info'!J:N,5,FALSE)</f>
        <v>justingoehring@gmail.com</v>
      </c>
      <c r="T63" t="str">
        <f t="shared" si="13"/>
        <v>45570U10G HU ThunderU10G KW Sparks</v>
      </c>
    </row>
    <row r="64" spans="1:20" x14ac:dyDescent="0.3">
      <c r="A64" s="154" t="str">
        <f t="shared" si="14"/>
        <v>HU1048</v>
      </c>
      <c r="B64" s="154" t="str">
        <f>VLOOKUP(A64,'Team Info'!E:J,6,FALSE)</f>
        <v>U10G HU Thunder</v>
      </c>
      <c r="C64" s="154" t="str">
        <f>VLOOKUP(A64,'Team Info'!E:L,8,FALSE)</f>
        <v>Jon Tietz</v>
      </c>
      <c r="D64" s="154" t="str">
        <f>VLOOKUP(A64,'Team Info'!E:M,9,FALSE)</f>
        <v>920-342-0889</v>
      </c>
      <c r="E64" s="154" t="str">
        <f>VLOOKUP(A64,'Team Info'!E:N,10,FALSE)</f>
        <v>jontietz09@hotmail.com</v>
      </c>
      <c r="F64" s="180" t="str">
        <f t="shared" si="12"/>
        <v>Sat</v>
      </c>
      <c r="G64" s="180">
        <v>50</v>
      </c>
      <c r="H64" s="184">
        <f>VLOOKUP(G64,'Master FINAL 2024 8-19-24'!A:G,7,FALSE)</f>
        <v>45577</v>
      </c>
      <c r="I64" s="153">
        <f>IF(ISBLANK((VLOOKUP(G64,'Master FINAL 2024 8-19-24'!A:H,8,FALSE)))=TRUE,"",VLOOKUP(G64,'Master FINAL 2024 8-19-24'!A:H,8,FALSE))</f>
        <v>2</v>
      </c>
      <c r="J64" s="183">
        <f>IF(ISBLANK((VLOOKUP(G64,'Master FINAL 2024 8-19-24'!A:I,9,FALSE)))=TRUE,"",VLOOKUP(G64,'Master FINAL 2024 8-19-24'!A:I,9,FALSE))</f>
        <v>0.375</v>
      </c>
      <c r="K64" s="169" t="str">
        <f>VLOOKUP(G64,'Master FINAL 2024 8-19-24'!A:L,12,FALSE)</f>
        <v>U10G HU Thunder</v>
      </c>
      <c r="L64" s="177" t="s">
        <v>849</v>
      </c>
      <c r="M64" s="177" t="str">
        <f>VLOOKUP(G64,'Master FINAL 2024 8-19-24'!A:O,15,FALSE)</f>
        <v>U10G SL Arsenal</v>
      </c>
      <c r="N64" s="154" t="str">
        <f>VLOOKUP(K64,'Team Info'!J:L,3,FALSE)</f>
        <v>Jon Tietz</v>
      </c>
      <c r="O64" s="154" t="str">
        <f>VLOOKUP(K64,'Team Info'!J:M,4,FALSE)</f>
        <v>920-342-0889</v>
      </c>
      <c r="P64" s="154" t="str">
        <f>VLOOKUP(K64,'Team Info'!J:N,5,FALSE)</f>
        <v>jontietz09@hotmail.com</v>
      </c>
      <c r="Q64" s="188" t="str">
        <f>VLOOKUP(M64,'Team Info'!J:L,3,FALSE)</f>
        <v>Brian Kiley</v>
      </c>
      <c r="R64" s="188" t="str">
        <f>VLOOKUP(M64,'Team Info'!J:M,4,FALSE)</f>
        <v>262-224-1796</v>
      </c>
      <c r="S64" s="188" t="str">
        <f>VLOOKUP(M64,'Team Info'!J:N,5,FALSE)</f>
        <v>bnkiley@gmail.com</v>
      </c>
      <c r="T64" t="str">
        <f t="shared" si="13"/>
        <v>45577U10G HU ThunderU10G SL Arsenal</v>
      </c>
    </row>
    <row r="65" spans="1:20" x14ac:dyDescent="0.3">
      <c r="A65" s="154" t="str">
        <f t="shared" si="14"/>
        <v>HU1048</v>
      </c>
      <c r="B65" s="154" t="str">
        <f>VLOOKUP(A65,'Team Info'!E:J,6,FALSE)</f>
        <v>U10G HU Thunder</v>
      </c>
      <c r="C65" s="154" t="str">
        <f>VLOOKUP(A65,'Team Info'!E:L,8,FALSE)</f>
        <v>Jon Tietz</v>
      </c>
      <c r="D65" s="154" t="str">
        <f>VLOOKUP(A65,'Team Info'!E:M,9,FALSE)</f>
        <v>920-342-0889</v>
      </c>
      <c r="E65" s="154" t="str">
        <f>VLOOKUP(A65,'Team Info'!E:N,10,FALSE)</f>
        <v>jontietz09@hotmail.com</v>
      </c>
      <c r="F65" s="180" t="str">
        <f t="shared" si="12"/>
        <v>Sat</v>
      </c>
      <c r="G65" s="180">
        <v>54</v>
      </c>
      <c r="H65" s="184">
        <f>VLOOKUP(G65,'Master FINAL 2024 8-19-24'!A:G,7,FALSE)</f>
        <v>45584</v>
      </c>
      <c r="I65" s="153" t="str">
        <f>IF(ISBLANK((VLOOKUP(G65,'Master FINAL 2024 8-19-24'!A:H,8,FALSE)))=TRUE,"",VLOOKUP(G65,'Master FINAL 2024 8-19-24'!A:H,8,FALSE))</f>
        <v>Field #1</v>
      </c>
      <c r="J65" s="183">
        <f>IF(ISBLANK((VLOOKUP(G65,'Master FINAL 2024 8-19-24'!A:I,9,FALSE)))=TRUE,"",VLOOKUP(G65,'Master FINAL 2024 8-19-24'!A:I,9,FALSE))</f>
        <v>0.5</v>
      </c>
      <c r="K65" s="169" t="str">
        <f>VLOOKUP(G65,'Master FINAL 2024 8-19-24'!A:L,12,FALSE)</f>
        <v>U10G SL Lady Owlets (Tigers)</v>
      </c>
      <c r="L65" s="177" t="s">
        <v>849</v>
      </c>
      <c r="M65" s="177" t="str">
        <f>VLOOKUP(G65,'Master FINAL 2024 8-19-24'!A:O,15,FALSE)</f>
        <v>U10G HU Thunder</v>
      </c>
      <c r="N65" s="154" t="str">
        <f>VLOOKUP(K65,'Team Info'!J:L,3,FALSE)</f>
        <v>Dave Zukowski</v>
      </c>
      <c r="O65" s="154" t="str">
        <f>VLOOKUP(K65,'Team Info'!J:M,4,FALSE)</f>
        <v>414-324-9256</v>
      </c>
      <c r="P65" s="154" t="str">
        <f>VLOOKUP(K65,'Team Info'!J:N,5,FALSE)</f>
        <v>bevndave@outlook.com</v>
      </c>
      <c r="Q65" s="188" t="str">
        <f>VLOOKUP(M65,'Team Info'!J:L,3,FALSE)</f>
        <v>Jon Tietz</v>
      </c>
      <c r="R65" s="188" t="str">
        <f>VLOOKUP(M65,'Team Info'!J:M,4,FALSE)</f>
        <v>920-342-0889</v>
      </c>
      <c r="S65" s="188" t="str">
        <f>VLOOKUP(M65,'Team Info'!J:N,5,FALSE)</f>
        <v>jontietz09@hotmail.com</v>
      </c>
      <c r="T65" t="str">
        <f t="shared" si="13"/>
        <v>45584U10G SL Lady Owlets (Tigers)U10G HU Thunder</v>
      </c>
    </row>
    <row r="66" spans="1:20" x14ac:dyDescent="0.3">
      <c r="A66" s="154" t="str">
        <f t="shared" si="14"/>
        <v>HU1048</v>
      </c>
      <c r="B66" s="154" t="str">
        <f>VLOOKUP(A66,'Team Info'!E:J,6,FALSE)</f>
        <v>U10G HU Thunder</v>
      </c>
      <c r="C66" s="154" t="str">
        <f>VLOOKUP(A66,'Team Info'!E:L,8,FALSE)</f>
        <v>Jon Tietz</v>
      </c>
      <c r="D66" s="154" t="str">
        <f>VLOOKUP(A66,'Team Info'!E:M,9,FALSE)</f>
        <v>920-342-0889</v>
      </c>
      <c r="E66" s="154" t="str">
        <f>VLOOKUP(A66,'Team Info'!E:N,10,FALSE)</f>
        <v>jontietz09@hotmail.com</v>
      </c>
      <c r="F66" s="180" t="str">
        <f t="shared" si="12"/>
        <v>Sat</v>
      </c>
      <c r="G66" s="180">
        <v>58</v>
      </c>
      <c r="H66" s="184">
        <f>VLOOKUP(G66,'Master FINAL 2024 8-19-24'!A:G,7,FALSE)</f>
        <v>45591</v>
      </c>
      <c r="I66" s="153" t="str">
        <f>IF(ISBLANK((VLOOKUP(G66,'Master FINAL 2024 8-19-24'!A:H,8,FALSE)))=TRUE,"",VLOOKUP(G66,'Master FINAL 2024 8-19-24'!A:H,8,FALSE))</f>
        <v>Hickory Lane #2</v>
      </c>
      <c r="J66" s="183">
        <f>IF(ISBLANK((VLOOKUP(G66,'Master FINAL 2024 8-19-24'!A:I,9,FALSE)))=TRUE,"",VLOOKUP(G66,'Master FINAL 2024 8-19-24'!A:I,9,FALSE))</f>
        <v>0.33333333333333331</v>
      </c>
      <c r="K66" s="169" t="str">
        <f>VLOOKUP(G66,'Master FINAL 2024 8-19-24'!A:L,12,FALSE)</f>
        <v>U10G HU Thunder</v>
      </c>
      <c r="L66" s="177" t="s">
        <v>849</v>
      </c>
      <c r="M66" s="177" t="str">
        <f>VLOOKUP(G66,'Master FINAL 2024 8-19-24'!A:O,15,FALSE)</f>
        <v>U10G JK Power</v>
      </c>
      <c r="N66" s="154" t="str">
        <f>VLOOKUP(K66,'Team Info'!J:L,3,FALSE)</f>
        <v>Jon Tietz</v>
      </c>
      <c r="O66" s="154" t="str">
        <f>VLOOKUP(K66,'Team Info'!J:M,4,FALSE)</f>
        <v>920-342-0889</v>
      </c>
      <c r="P66" s="154" t="str">
        <f>VLOOKUP(K66,'Team Info'!J:N,5,FALSE)</f>
        <v>jontietz09@hotmail.com</v>
      </c>
      <c r="Q66" s="188" t="str">
        <f>VLOOKUP(M66,'Team Info'!J:L,3,FALSE)</f>
        <v>Jeffrey Hoerchner</v>
      </c>
      <c r="R66" s="188" t="str">
        <f>VLOOKUP(M66,'Team Info'!J:M,4,FALSE)</f>
        <v>262-689-3341</v>
      </c>
      <c r="S66" s="188" t="str">
        <f>VLOOKUP(M66,'Team Info'!J:N,5,FALSE)</f>
        <v>jeff60h@yahoo.com</v>
      </c>
      <c r="T66" t="str">
        <f t="shared" si="13"/>
        <v>45591U10G HU ThunderU10G JK Power</v>
      </c>
    </row>
    <row r="67" spans="1:20" x14ac:dyDescent="0.3">
      <c r="A67" s="154" t="s">
        <v>1731</v>
      </c>
      <c r="B67" s="154" t="str">
        <f>VLOOKUP(A67,'Team Info'!E:J,6,FALSE)</f>
        <v>U12 HU Cougars</v>
      </c>
      <c r="C67" s="154" t="str">
        <f>VLOOKUP(A67,'Team Info'!E:L,8,FALSE)</f>
        <v>Micah Koch</v>
      </c>
      <c r="D67" s="154" t="str">
        <f>VLOOKUP(A67,'Team Info'!E:M,9,FALSE)</f>
        <v>920-296-3385</v>
      </c>
      <c r="E67" s="154" t="str">
        <f>VLOOKUP(A67,'Team Info'!E:N,10,FALSE)</f>
        <v>mk13ss11@yahoo.com</v>
      </c>
      <c r="F67" s="180" t="str">
        <f t="shared" ref="F67:F74" si="15">IF(WEEKDAY(H67)=7,"Sat",IF(WEEKDAY(H67)=6,"Fri",IF(WEEKDAY(H67)=5,"Thu",IF(WEEKDAY(H67)=4,"Wed",IF(WEEKDAY(H67)=3,"Tue",IF(WEEKDAY(H67)=2,"Mon",IF(WEEKDAY(H67)=1,"Sun")))))))</f>
        <v>Sat</v>
      </c>
      <c r="G67" s="180">
        <v>293</v>
      </c>
      <c r="H67" s="184">
        <f>VLOOKUP(G67,'Master FINAL 2024 8-19-24'!A:G,7,FALSE)</f>
        <v>45542</v>
      </c>
      <c r="I67" s="153" t="str">
        <f>IF(ISBLANK((VLOOKUP(G67,'Master FINAL 2024 8-19-24'!A:H,8,FALSE)))=TRUE,"",VLOOKUP(G67,'Master FINAL 2024 8-19-24'!A:H,8,FALSE))</f>
        <v>HT #6</v>
      </c>
      <c r="J67" s="183">
        <f>IF(ISBLANK((VLOOKUP(G67,'Master FINAL 2024 8-19-24'!A:I,9,FALSE)))=TRUE,"",VLOOKUP(G67,'Master FINAL 2024 8-19-24'!A:I,9,FALSE))</f>
        <v>0.375</v>
      </c>
      <c r="K67" s="169" t="str">
        <f>VLOOKUP(G67,'Master FINAL 2024 8-19-24'!A:L,12,FALSE)</f>
        <v>U12 HU Cougars</v>
      </c>
      <c r="L67" s="177" t="s">
        <v>849</v>
      </c>
      <c r="M67" s="177" t="str">
        <f>VLOOKUP(G67,'Master FINAL 2024 8-19-24'!A:O,15,FALSE)</f>
        <v>U12 HT SC Hartford</v>
      </c>
      <c r="N67" s="154" t="str">
        <f>VLOOKUP(K67,'Team Info'!J:L,3,FALSE)</f>
        <v>Micah Koch</v>
      </c>
      <c r="O67" s="154" t="str">
        <f>VLOOKUP(K67,'Team Info'!J:M,4,FALSE)</f>
        <v>920-296-3385</v>
      </c>
      <c r="P67" s="154" t="str">
        <f>VLOOKUP(K67,'Team Info'!J:N,5,FALSE)</f>
        <v>mk13ss11@yahoo.com</v>
      </c>
      <c r="Q67" s="188" t="str">
        <f>VLOOKUP(M67,'Team Info'!J:L,3,FALSE)</f>
        <v>Erik Reyes</v>
      </c>
      <c r="R67" s="188" t="str">
        <f>VLOOKUP(M67,'Team Info'!J:M,4,FALSE)</f>
        <v>262-623-8134</v>
      </c>
      <c r="S67" s="188" t="str">
        <f>VLOOKUP(M67,'Team Info'!J:N,5,FALSE)</f>
        <v>erey0212@gmail.com</v>
      </c>
      <c r="T67" t="str">
        <f t="shared" ref="T67:T74" si="16">H67&amp;K67&amp;M67</f>
        <v>45542U12 HU CougarsU12 HT SC Hartford</v>
      </c>
    </row>
    <row r="68" spans="1:20" x14ac:dyDescent="0.3">
      <c r="A68" s="154" t="str">
        <f t="shared" ref="A68:A74" si="17">A67</f>
        <v>HU1049</v>
      </c>
      <c r="B68" s="154" t="str">
        <f>VLOOKUP(A68,'Team Info'!E:J,6,FALSE)</f>
        <v>U12 HU Cougars</v>
      </c>
      <c r="C68" s="154" t="str">
        <f>VLOOKUP(A68,'Team Info'!E:L,8,FALSE)</f>
        <v>Micah Koch</v>
      </c>
      <c r="D68" s="154" t="str">
        <f>VLOOKUP(A68,'Team Info'!E:M,9,FALSE)</f>
        <v>920-296-3385</v>
      </c>
      <c r="E68" s="154" t="str">
        <f>VLOOKUP(A68,'Team Info'!E:N,10,FALSE)</f>
        <v>mk13ss11@yahoo.com</v>
      </c>
      <c r="F68" s="180" t="str">
        <f t="shared" si="15"/>
        <v>Sat</v>
      </c>
      <c r="G68" s="180">
        <v>298</v>
      </c>
      <c r="H68" s="184">
        <f>VLOOKUP(G68,'Master FINAL 2024 8-19-24'!A:G,7,FALSE)</f>
        <v>45549</v>
      </c>
      <c r="I68" s="153" t="str">
        <f>IF(ISBLANK((VLOOKUP(G68,'Master FINAL 2024 8-19-24'!A:H,8,FALSE)))=TRUE,"",VLOOKUP(G68,'Master FINAL 2024 8-19-24'!A:H,8,FALSE))</f>
        <v>Field #2</v>
      </c>
      <c r="J68" s="183">
        <f>IF(ISBLANK((VLOOKUP(G68,'Master FINAL 2024 8-19-24'!A:I,9,FALSE)))=TRUE,"",VLOOKUP(G68,'Master FINAL 2024 8-19-24'!A:I,9,FALSE))</f>
        <v>0.5</v>
      </c>
      <c r="K68" s="169" t="str">
        <f>VLOOKUP(G68,'Master FINAL 2024 8-19-24'!A:L,12,FALSE)</f>
        <v>U12 HT Hornets</v>
      </c>
      <c r="L68" s="177" t="s">
        <v>849</v>
      </c>
      <c r="M68" s="177" t="str">
        <f>VLOOKUP(G68,'Master FINAL 2024 8-19-24'!A:O,15,FALSE)</f>
        <v>U12 HU Cougars</v>
      </c>
      <c r="N68" s="154" t="str">
        <f>VLOOKUP(K68,'Team Info'!J:L,3,FALSE)</f>
        <v>Jared Cronin</v>
      </c>
      <c r="O68" s="154" t="str">
        <f>VLOOKUP(K68,'Team Info'!J:M,4,FALSE)</f>
        <v>262-525-7499</v>
      </c>
      <c r="P68" s="154" t="str">
        <f>VLOOKUP(K68,'Team Info'!J:N,5,FALSE)</f>
        <v>jc_cronin@hotmail.com</v>
      </c>
      <c r="Q68" s="188" t="str">
        <f>VLOOKUP(M68,'Team Info'!J:L,3,FALSE)</f>
        <v>Micah Koch</v>
      </c>
      <c r="R68" s="188" t="str">
        <f>VLOOKUP(M68,'Team Info'!J:M,4,FALSE)</f>
        <v>920-296-3385</v>
      </c>
      <c r="S68" s="188" t="str">
        <f>VLOOKUP(M68,'Team Info'!J:N,5,FALSE)</f>
        <v>mk13ss11@yahoo.com</v>
      </c>
      <c r="T68" t="str">
        <f t="shared" si="16"/>
        <v>45549U12 HT HornetsU12 HU Cougars</v>
      </c>
    </row>
    <row r="69" spans="1:20" x14ac:dyDescent="0.3">
      <c r="A69" s="154" t="str">
        <f t="shared" si="17"/>
        <v>HU1049</v>
      </c>
      <c r="B69" s="154" t="str">
        <f>VLOOKUP(A69,'Team Info'!E:J,6,FALSE)</f>
        <v>U12 HU Cougars</v>
      </c>
      <c r="C69" s="154" t="str">
        <f>VLOOKUP(A69,'Team Info'!E:L,8,FALSE)</f>
        <v>Micah Koch</v>
      </c>
      <c r="D69" s="154" t="str">
        <f>VLOOKUP(A69,'Team Info'!E:M,9,FALSE)</f>
        <v>920-296-3385</v>
      </c>
      <c r="E69" s="154" t="str">
        <f>VLOOKUP(A69,'Team Info'!E:N,10,FALSE)</f>
        <v>mk13ss11@yahoo.com</v>
      </c>
      <c r="F69" s="180" t="str">
        <f t="shared" si="15"/>
        <v>Sat</v>
      </c>
      <c r="G69" s="180">
        <v>302</v>
      </c>
      <c r="H69" s="184">
        <f>VLOOKUP(G69,'Master FINAL 2024 8-19-24'!A:G,7,FALSE)</f>
        <v>45556</v>
      </c>
      <c r="I69" s="153" t="str">
        <f>IF(ISBLANK((VLOOKUP(G69,'Master FINAL 2024 8-19-24'!A:H,8,FALSE)))=TRUE,"",VLOOKUP(G69,'Master FINAL 2024 8-19-24'!A:H,8,FALSE))</f>
        <v>Field #2</v>
      </c>
      <c r="J69" s="183">
        <f>IF(ISBLANK((VLOOKUP(G69,'Master FINAL 2024 8-19-24'!A:I,9,FALSE)))=TRUE,"",VLOOKUP(G69,'Master FINAL 2024 8-19-24'!A:I,9,FALSE))</f>
        <v>0.375</v>
      </c>
      <c r="K69" s="169" t="str">
        <f>VLOOKUP(G69,'Master FINAL 2024 8-19-24'!A:L,12,FALSE)</f>
        <v>U12 JK Fusion</v>
      </c>
      <c r="L69" s="177" t="s">
        <v>849</v>
      </c>
      <c r="M69" s="177" t="str">
        <f>VLOOKUP(G69,'Master FINAL 2024 8-19-24'!A:O,15,FALSE)</f>
        <v>U12 HU Cougars</v>
      </c>
      <c r="N69" s="154" t="str">
        <f>VLOOKUP(K69,'Team Info'!J:L,3,FALSE)</f>
        <v>Joseph DiGangi</v>
      </c>
      <c r="O69" s="154" t="str">
        <f>VLOOKUP(K69,'Team Info'!J:M,4,FALSE)</f>
        <v>262-208-6020</v>
      </c>
      <c r="P69" s="154" t="str">
        <f>VLOOKUP(K69,'Team Info'!J:N,5,FALSE)</f>
        <v>digangijoe@hotmail.com</v>
      </c>
      <c r="Q69" s="188" t="str">
        <f>VLOOKUP(M69,'Team Info'!J:L,3,FALSE)</f>
        <v>Micah Koch</v>
      </c>
      <c r="R69" s="188" t="str">
        <f>VLOOKUP(M69,'Team Info'!J:M,4,FALSE)</f>
        <v>920-296-3385</v>
      </c>
      <c r="S69" s="188" t="str">
        <f>VLOOKUP(M69,'Team Info'!J:N,5,FALSE)</f>
        <v>mk13ss11@yahoo.com</v>
      </c>
      <c r="T69" t="str">
        <f t="shared" si="16"/>
        <v>45556U12 JK FusionU12 HU Cougars</v>
      </c>
    </row>
    <row r="70" spans="1:20" x14ac:dyDescent="0.3">
      <c r="A70" s="154" t="str">
        <f t="shared" si="17"/>
        <v>HU1049</v>
      </c>
      <c r="B70" s="154" t="str">
        <f>VLOOKUP(A70,'Team Info'!E:J,6,FALSE)</f>
        <v>U12 HU Cougars</v>
      </c>
      <c r="C70" s="154" t="str">
        <f>VLOOKUP(A70,'Team Info'!E:L,8,FALSE)</f>
        <v>Micah Koch</v>
      </c>
      <c r="D70" s="154" t="str">
        <f>VLOOKUP(A70,'Team Info'!E:M,9,FALSE)</f>
        <v>920-296-3385</v>
      </c>
      <c r="E70" s="154" t="str">
        <f>VLOOKUP(A70,'Team Info'!E:N,10,FALSE)</f>
        <v>mk13ss11@yahoo.com</v>
      </c>
      <c r="F70" s="180" t="str">
        <f t="shared" si="15"/>
        <v>Sat</v>
      </c>
      <c r="G70" s="180">
        <v>307</v>
      </c>
      <c r="H70" s="184">
        <f>VLOOKUP(G70,'Master FINAL 2024 8-19-24'!A:G,7,FALSE)</f>
        <v>45563</v>
      </c>
      <c r="I70" s="153" t="str">
        <f>IF(ISBLANK((VLOOKUP(G70,'Master FINAL 2024 8-19-24'!A:H,8,FALSE)))=TRUE,"",VLOOKUP(G70,'Master FINAL 2024 8-19-24'!A:H,8,FALSE))</f>
        <v>Field #2</v>
      </c>
      <c r="J70" s="183">
        <f>IF(ISBLANK((VLOOKUP(G70,'Master FINAL 2024 8-19-24'!A:I,9,FALSE)))=TRUE,"",VLOOKUP(G70,'Master FINAL 2024 8-19-24'!A:I,9,FALSE))</f>
        <v>0.5</v>
      </c>
      <c r="K70" s="169" t="str">
        <f>VLOOKUP(G70,'Master FINAL 2024 8-19-24'!A:L,12,FALSE)</f>
        <v>U12 RF Lightning</v>
      </c>
      <c r="L70" s="177" t="s">
        <v>849</v>
      </c>
      <c r="M70" s="177" t="str">
        <f>VLOOKUP(G70,'Master FINAL 2024 8-19-24'!A:O,15,FALSE)</f>
        <v>U12 HU Cougars</v>
      </c>
      <c r="N70" s="154" t="str">
        <f>VLOOKUP(K70,'Team Info'!J:L,3,FALSE)</f>
        <v>Andy Kryll</v>
      </c>
      <c r="O70" s="154" t="str">
        <f>VLOOKUP(K70,'Team Info'!J:M,4,FALSE)</f>
        <v>262-365-7292</v>
      </c>
      <c r="P70" s="154" t="str">
        <f>VLOOKUP(K70,'Team Info'!J:N,5,FALSE)</f>
        <v>akryll@kaarchitecturaldesign.com</v>
      </c>
      <c r="Q70" s="188" t="str">
        <f>VLOOKUP(M70,'Team Info'!J:L,3,FALSE)</f>
        <v>Micah Koch</v>
      </c>
      <c r="R70" s="188" t="str">
        <f>VLOOKUP(M70,'Team Info'!J:M,4,FALSE)</f>
        <v>920-296-3385</v>
      </c>
      <c r="S70" s="188" t="str">
        <f>VLOOKUP(M70,'Team Info'!J:N,5,FALSE)</f>
        <v>mk13ss11@yahoo.com</v>
      </c>
      <c r="T70" t="str">
        <f t="shared" si="16"/>
        <v>45563U12 RF LightningU12 HU Cougars</v>
      </c>
    </row>
    <row r="71" spans="1:20" x14ac:dyDescent="0.3">
      <c r="A71" s="154" t="str">
        <f t="shared" si="17"/>
        <v>HU1049</v>
      </c>
      <c r="B71" s="154" t="str">
        <f>VLOOKUP(A71,'Team Info'!E:J,6,FALSE)</f>
        <v>U12 HU Cougars</v>
      </c>
      <c r="C71" s="154" t="str">
        <f>VLOOKUP(A71,'Team Info'!E:L,8,FALSE)</f>
        <v>Micah Koch</v>
      </c>
      <c r="D71" s="154" t="str">
        <f>VLOOKUP(A71,'Team Info'!E:M,9,FALSE)</f>
        <v>920-296-3385</v>
      </c>
      <c r="E71" s="154" t="str">
        <f>VLOOKUP(A71,'Team Info'!E:N,10,FALSE)</f>
        <v>mk13ss11@yahoo.com</v>
      </c>
      <c r="F71" s="180" t="str">
        <f t="shared" si="15"/>
        <v>Sat</v>
      </c>
      <c r="G71" s="180">
        <v>311</v>
      </c>
      <c r="H71" s="184">
        <f>VLOOKUP(G71,'Master FINAL 2024 8-19-24'!A:G,7,FALSE)</f>
        <v>45570</v>
      </c>
      <c r="I71" s="153" t="str">
        <f>IF(ISBLANK((VLOOKUP(G71,'Master FINAL 2024 8-19-24'!A:H,8,FALSE)))=TRUE,"",VLOOKUP(G71,'Master FINAL 2024 8-19-24'!A:H,8,FALSE))</f>
        <v>RF 9</v>
      </c>
      <c r="J71" s="183">
        <f>IF(ISBLANK((VLOOKUP(G71,'Master FINAL 2024 8-19-24'!A:I,9,FALSE)))=TRUE,"",VLOOKUP(G71,'Master FINAL 2024 8-19-24'!A:I,9,FALSE))</f>
        <v>0.4375</v>
      </c>
      <c r="K71" s="169" t="str">
        <f>VLOOKUP(G71,'Master FINAL 2024 8-19-24'!A:L,12,FALSE)</f>
        <v>U12 HU Cougars</v>
      </c>
      <c r="L71" s="177" t="s">
        <v>849</v>
      </c>
      <c r="M71" s="177" t="str">
        <f>VLOOKUP(G71,'Master FINAL 2024 8-19-24'!A:O,15,FALSE)</f>
        <v>U12 RF Red Foxes</v>
      </c>
      <c r="N71" s="154" t="str">
        <f>VLOOKUP(K71,'Team Info'!J:L,3,FALSE)</f>
        <v>Micah Koch</v>
      </c>
      <c r="O71" s="154" t="str">
        <f>VLOOKUP(K71,'Team Info'!J:M,4,FALSE)</f>
        <v>920-296-3385</v>
      </c>
      <c r="P71" s="154" t="str">
        <f>VLOOKUP(K71,'Team Info'!J:N,5,FALSE)</f>
        <v>mk13ss11@yahoo.com</v>
      </c>
      <c r="Q71" s="188" t="str">
        <f>VLOOKUP(M71,'Team Info'!J:L,3,FALSE)</f>
        <v>Jamie Wolski</v>
      </c>
      <c r="R71" s="188" t="str">
        <f>VLOOKUP(M71,'Team Info'!J:M,4,FALSE)</f>
        <v>414-750-3710</v>
      </c>
      <c r="S71" s="188" t="str">
        <f>VLOOKUP(M71,'Team Info'!J:N,5,FALSE)</f>
        <v>jamie.wolski@yahoo.com</v>
      </c>
      <c r="T71" t="str">
        <f t="shared" si="16"/>
        <v>45570U12 HU CougarsU12 RF Red Foxes</v>
      </c>
    </row>
    <row r="72" spans="1:20" x14ac:dyDescent="0.3">
      <c r="A72" s="154" t="str">
        <f t="shared" si="17"/>
        <v>HU1049</v>
      </c>
      <c r="B72" s="154" t="str">
        <f>VLOOKUP(A72,'Team Info'!E:J,6,FALSE)</f>
        <v>U12 HU Cougars</v>
      </c>
      <c r="C72" s="154" t="str">
        <f>VLOOKUP(A72,'Team Info'!E:L,8,FALSE)</f>
        <v>Micah Koch</v>
      </c>
      <c r="D72" s="154" t="str">
        <f>VLOOKUP(A72,'Team Info'!E:M,9,FALSE)</f>
        <v>920-296-3385</v>
      </c>
      <c r="E72" s="154" t="str">
        <f>VLOOKUP(A72,'Team Info'!E:N,10,FALSE)</f>
        <v>mk13ss11@yahoo.com</v>
      </c>
      <c r="F72" s="180" t="str">
        <f t="shared" si="15"/>
        <v>Sat</v>
      </c>
      <c r="G72" s="180">
        <v>315</v>
      </c>
      <c r="H72" s="184">
        <f>VLOOKUP(G72,'Master FINAL 2024 8-19-24'!A:G,7,FALSE)</f>
        <v>45577</v>
      </c>
      <c r="I72" s="153" t="str">
        <f>IF(ISBLANK((VLOOKUP(G72,'Master FINAL 2024 8-19-24'!A:H,8,FALSE)))=TRUE,"",VLOOKUP(G72,'Master FINAL 2024 8-19-24'!A:H,8,FALSE))</f>
        <v>Hickory Lane #3</v>
      </c>
      <c r="J72" s="183">
        <f>IF(ISBLANK((VLOOKUP(G72,'Master FINAL 2024 8-19-24'!A:I,9,FALSE)))=TRUE,"",VLOOKUP(G72,'Master FINAL 2024 8-19-24'!A:I,9,FALSE))</f>
        <v>0.5</v>
      </c>
      <c r="K72" s="169" t="str">
        <f>VLOOKUP(G72,'Master FINAL 2024 8-19-24'!A:L,12,FALSE)</f>
        <v>U12 HU Cougars</v>
      </c>
      <c r="L72" s="177" t="s">
        <v>849</v>
      </c>
      <c r="M72" s="177" t="str">
        <f>VLOOKUP(G72,'Master FINAL 2024 8-19-24'!A:O,15,FALSE)</f>
        <v>U12 JK Stars</v>
      </c>
      <c r="N72" s="154" t="str">
        <f>VLOOKUP(K72,'Team Info'!J:L,3,FALSE)</f>
        <v>Micah Koch</v>
      </c>
      <c r="O72" s="154" t="str">
        <f>VLOOKUP(K72,'Team Info'!J:M,4,FALSE)</f>
        <v>920-296-3385</v>
      </c>
      <c r="P72" s="154" t="str">
        <f>VLOOKUP(K72,'Team Info'!J:N,5,FALSE)</f>
        <v>mk13ss11@yahoo.com</v>
      </c>
      <c r="Q72" s="188" t="str">
        <f>VLOOKUP(M72,'Team Info'!J:L,3,FALSE)</f>
        <v>Adam Kasinskas</v>
      </c>
      <c r="R72" s="188" t="str">
        <f>VLOOKUP(M72,'Team Info'!J:M,4,FALSE)</f>
        <v>262-424-5680</v>
      </c>
      <c r="S72" s="188" t="str">
        <f>VLOOKUP(M72,'Team Info'!J:N,5,FALSE)</f>
        <v>adam.kasinskas@gmail.com</v>
      </c>
      <c r="T72" t="str">
        <f t="shared" si="16"/>
        <v>45577U12 HU CougarsU12 JK Stars</v>
      </c>
    </row>
    <row r="73" spans="1:20" x14ac:dyDescent="0.3">
      <c r="A73" s="154" t="str">
        <f t="shared" si="17"/>
        <v>HU1049</v>
      </c>
      <c r="B73" s="154" t="str">
        <f>VLOOKUP(A73,'Team Info'!E:J,6,FALSE)</f>
        <v>U12 HU Cougars</v>
      </c>
      <c r="C73" s="154" t="str">
        <f>VLOOKUP(A73,'Team Info'!E:L,8,FALSE)</f>
        <v>Micah Koch</v>
      </c>
      <c r="D73" s="154" t="str">
        <f>VLOOKUP(A73,'Team Info'!E:M,9,FALSE)</f>
        <v>920-296-3385</v>
      </c>
      <c r="E73" s="154" t="str">
        <f>VLOOKUP(A73,'Team Info'!E:N,10,FALSE)</f>
        <v>mk13ss11@yahoo.com</v>
      </c>
      <c r="F73" s="180" t="str">
        <f t="shared" si="15"/>
        <v>Sat</v>
      </c>
      <c r="G73" s="180">
        <v>319</v>
      </c>
      <c r="H73" s="184">
        <f>VLOOKUP(G73,'Master FINAL 2024 8-19-24'!A:G,7,FALSE)</f>
        <v>45584</v>
      </c>
      <c r="I73" s="153" t="str">
        <f>IF(ISBLANK((VLOOKUP(G73,'Master FINAL 2024 8-19-24'!A:H,8,FALSE)))=TRUE,"",VLOOKUP(G73,'Master FINAL 2024 8-19-24'!A:H,8,FALSE))</f>
        <v>Field #2</v>
      </c>
      <c r="J73" s="183">
        <f>IF(ISBLANK((VLOOKUP(G73,'Master FINAL 2024 8-19-24'!A:I,9,FALSE)))=TRUE,"",VLOOKUP(G73,'Master FINAL 2024 8-19-24'!A:I,9,FALSE))</f>
        <v>0.4375</v>
      </c>
      <c r="K73" s="169" t="str">
        <f>VLOOKUP(G73,'Master FINAL 2024 8-19-24'!A:L,12,FALSE)</f>
        <v>U12 KW Stingrays</v>
      </c>
      <c r="L73" s="177" t="s">
        <v>849</v>
      </c>
      <c r="M73" s="177" t="str">
        <f>VLOOKUP(G73,'Master FINAL 2024 8-19-24'!A:O,15,FALSE)</f>
        <v>U12 HU Cougars</v>
      </c>
      <c r="N73" s="154" t="str">
        <f>VLOOKUP(K73,'Team Info'!J:L,3,FALSE)</f>
        <v>Sarah Vande Boom</v>
      </c>
      <c r="O73" s="154" t="str">
        <f>VLOOKUP(K73,'Team Info'!J:M,4,FALSE)</f>
        <v>262-305-3460</v>
      </c>
      <c r="P73" s="154" t="str">
        <f>VLOOKUP(K73,'Team Info'!J:N,5,FALSE)</f>
        <v>Saraholson85@gmail.com</v>
      </c>
      <c r="Q73" s="188" t="str">
        <f>VLOOKUP(M73,'Team Info'!J:L,3,FALSE)</f>
        <v>Micah Koch</v>
      </c>
      <c r="R73" s="188" t="str">
        <f>VLOOKUP(M73,'Team Info'!J:M,4,FALSE)</f>
        <v>920-296-3385</v>
      </c>
      <c r="S73" s="188" t="str">
        <f>VLOOKUP(M73,'Team Info'!J:N,5,FALSE)</f>
        <v>mk13ss11@yahoo.com</v>
      </c>
      <c r="T73" t="str">
        <f t="shared" si="16"/>
        <v>45584U12 KW StingraysU12 HU Cougars</v>
      </c>
    </row>
    <row r="74" spans="1:20" x14ac:dyDescent="0.3">
      <c r="A74" s="154" t="str">
        <f t="shared" si="17"/>
        <v>HU1049</v>
      </c>
      <c r="B74" s="154" t="str">
        <f>VLOOKUP(A74,'Team Info'!E:J,6,FALSE)</f>
        <v>U12 HU Cougars</v>
      </c>
      <c r="C74" s="154" t="str">
        <f>VLOOKUP(A74,'Team Info'!E:L,8,FALSE)</f>
        <v>Micah Koch</v>
      </c>
      <c r="D74" s="154" t="str">
        <f>VLOOKUP(A74,'Team Info'!E:M,9,FALSE)</f>
        <v>920-296-3385</v>
      </c>
      <c r="E74" s="154" t="str">
        <f>VLOOKUP(A74,'Team Info'!E:N,10,FALSE)</f>
        <v>mk13ss11@yahoo.com</v>
      </c>
      <c r="F74" s="180" t="str">
        <f t="shared" si="15"/>
        <v>Sat</v>
      </c>
      <c r="G74" s="180">
        <v>323</v>
      </c>
      <c r="H74" s="184">
        <f>VLOOKUP(G74,'Master FINAL 2024 8-19-24'!A:G,7,FALSE)</f>
        <v>45591</v>
      </c>
      <c r="I74" s="153" t="str">
        <f>IF(ISBLANK((VLOOKUP(G74,'Master FINAL 2024 8-19-24'!A:H,8,FALSE)))=TRUE,"",VLOOKUP(G74,'Master FINAL 2024 8-19-24'!A:H,8,FALSE))</f>
        <v>RF 9</v>
      </c>
      <c r="J74" s="183">
        <f>IF(ISBLANK((VLOOKUP(G74,'Master FINAL 2024 8-19-24'!A:I,9,FALSE)))=TRUE,"",VLOOKUP(G74,'Master FINAL 2024 8-19-24'!A:I,9,FALSE))</f>
        <v>0.375</v>
      </c>
      <c r="K74" s="169" t="str">
        <f>VLOOKUP(G74,'Master FINAL 2024 8-19-24'!A:L,12,FALSE)</f>
        <v>U12 HU Cougars</v>
      </c>
      <c r="L74" s="177" t="s">
        <v>849</v>
      </c>
      <c r="M74" s="177" t="str">
        <f>VLOOKUP(G74,'Master FINAL 2024 8-19-24'!A:O,15,FALSE)</f>
        <v>U12 RF Lightning</v>
      </c>
      <c r="N74" s="154" t="str">
        <f>VLOOKUP(K74,'Team Info'!J:L,3,FALSE)</f>
        <v>Micah Koch</v>
      </c>
      <c r="O74" s="154" t="str">
        <f>VLOOKUP(K74,'Team Info'!J:M,4,FALSE)</f>
        <v>920-296-3385</v>
      </c>
      <c r="P74" s="154" t="str">
        <f>VLOOKUP(K74,'Team Info'!J:N,5,FALSE)</f>
        <v>mk13ss11@yahoo.com</v>
      </c>
      <c r="Q74" s="188" t="str">
        <f>VLOOKUP(M74,'Team Info'!J:L,3,FALSE)</f>
        <v>Andy Kryll</v>
      </c>
      <c r="R74" s="188" t="str">
        <f>VLOOKUP(M74,'Team Info'!J:M,4,FALSE)</f>
        <v>262-365-7292</v>
      </c>
      <c r="S74" s="188" t="str">
        <f>VLOOKUP(M74,'Team Info'!J:N,5,FALSE)</f>
        <v>akryll@kaarchitecturaldesign.com</v>
      </c>
      <c r="T74" t="str">
        <f t="shared" si="16"/>
        <v>45591U12 HU CougarsU12 RF Lightning</v>
      </c>
    </row>
    <row r="75" spans="1:20" x14ac:dyDescent="0.3">
      <c r="A75" s="154" t="s">
        <v>1678</v>
      </c>
      <c r="B75" s="154" t="str">
        <f>VLOOKUP(A75,'Team Info'!E:J,6,FALSE)</f>
        <v>U12G HU Avengers</v>
      </c>
      <c r="C75" s="154" t="str">
        <f>VLOOKUP(A75,'Team Info'!E:L,8,FALSE)</f>
        <v>Roxanne Leitzke</v>
      </c>
      <c r="D75" s="154" t="str">
        <f>VLOOKUP(A75,'Team Info'!E:M,9,FALSE)</f>
        <v>920-988-8863</v>
      </c>
      <c r="E75" s="154" t="str">
        <f>VLOOKUP(A75,'Team Info'!E:N,10,FALSE)</f>
        <v>lytski@live.com</v>
      </c>
      <c r="F75" s="180" t="str">
        <f t="shared" ref="F75:F90" si="18">IF(WEEKDAY(H75)=7,"Sat",IF(WEEKDAY(H75)=6,"Fri",IF(WEEKDAY(H75)=5,"Thu",IF(WEEKDAY(H75)=4,"Wed",IF(WEEKDAY(H75)=3,"Tue",IF(WEEKDAY(H75)=2,"Mon",IF(WEEKDAY(H75)=1,"Sun")))))))</f>
        <v>Sat</v>
      </c>
      <c r="G75" s="180">
        <v>65</v>
      </c>
      <c r="H75" s="184">
        <f>VLOOKUP(G75,'Master FINAL 2024 8-19-24'!A:G,7,FALSE)</f>
        <v>45542</v>
      </c>
      <c r="I75" s="153" t="str">
        <f>IF(ISBLANK((VLOOKUP(G75,'Master FINAL 2024 8-19-24'!A:H,8,FALSE)))=TRUE,"",VLOOKUP(G75,'Master FINAL 2024 8-19-24'!A:H,8,FALSE))</f>
        <v>Field #2</v>
      </c>
      <c r="J75" s="183">
        <f>IF(ISBLANK((VLOOKUP(G75,'Master FINAL 2024 8-19-24'!A:I,9,FALSE)))=TRUE,"",VLOOKUP(G75,'Master FINAL 2024 8-19-24'!A:I,9,FALSE))</f>
        <v>0.4375</v>
      </c>
      <c r="K75" s="169" t="str">
        <f>VLOOKUP(G75,'Master FINAL 2024 8-19-24'!A:L,12,FALSE)</f>
        <v>U12G JK Majestics</v>
      </c>
      <c r="L75" s="177" t="s">
        <v>849</v>
      </c>
      <c r="M75" s="177" t="str">
        <f>VLOOKUP(G75,'Master FINAL 2024 8-19-24'!A:O,15,FALSE)</f>
        <v>U12G HU Avengers</v>
      </c>
      <c r="N75" s="154" t="str">
        <f>VLOOKUP(K75,'Team Info'!J:L,3,FALSE)</f>
        <v>Bradley Jacobi</v>
      </c>
      <c r="O75" s="154" t="str">
        <f>VLOOKUP(K75,'Team Info'!J:M,4,FALSE)</f>
        <v>414-573-5002</v>
      </c>
      <c r="P75" s="154" t="str">
        <f>VLOOKUP(K75,'Team Info'!J:N,5,FALSE)</f>
        <v>bjjacobi1983@yahoo.com</v>
      </c>
      <c r="Q75" s="188" t="str">
        <f>VLOOKUP(M75,'Team Info'!J:L,3,FALSE)</f>
        <v>Roxanne Leitzke</v>
      </c>
      <c r="R75" s="188" t="str">
        <f>VLOOKUP(M75,'Team Info'!J:M,4,FALSE)</f>
        <v>920-988-8863</v>
      </c>
      <c r="S75" s="188" t="str">
        <f>VLOOKUP(M75,'Team Info'!J:N,5,FALSE)</f>
        <v>lytski@live.com</v>
      </c>
      <c r="T75" t="str">
        <f t="shared" ref="T75:T90" si="19">H75&amp;K75&amp;M75</f>
        <v>45542U12G JK MajesticsU12G HU Avengers</v>
      </c>
    </row>
    <row r="76" spans="1:20" x14ac:dyDescent="0.3">
      <c r="A76" s="154" t="str">
        <f t="shared" ref="A76:A82" si="20">A75</f>
        <v>HU1050</v>
      </c>
      <c r="B76" s="154" t="str">
        <f>VLOOKUP(A76,'Team Info'!E:J,6,FALSE)</f>
        <v>U12G HU Avengers</v>
      </c>
      <c r="C76" s="154" t="str">
        <f>VLOOKUP(A76,'Team Info'!E:L,8,FALSE)</f>
        <v>Roxanne Leitzke</v>
      </c>
      <c r="D76" s="154" t="str">
        <f>VLOOKUP(A76,'Team Info'!E:M,9,FALSE)</f>
        <v>920-988-8863</v>
      </c>
      <c r="E76" s="154" t="str">
        <f>VLOOKUP(A76,'Team Info'!E:N,10,FALSE)</f>
        <v>lytski@live.com</v>
      </c>
      <c r="F76" s="180" t="str">
        <f t="shared" si="18"/>
        <v>Sat</v>
      </c>
      <c r="G76" s="180">
        <v>72</v>
      </c>
      <c r="H76" s="184">
        <f>VLOOKUP(G76,'Master FINAL 2024 8-19-24'!A:G,7,FALSE)</f>
        <v>45549</v>
      </c>
      <c r="I76" s="153" t="str">
        <f>IF(ISBLANK((VLOOKUP(G76,'Master FINAL 2024 8-19-24'!A:H,8,FALSE)))=TRUE,"",VLOOKUP(G76,'Master FINAL 2024 8-19-24'!A:H,8,FALSE))</f>
        <v>Field #2</v>
      </c>
      <c r="J76" s="183">
        <f>IF(ISBLANK((VLOOKUP(G76,'Master FINAL 2024 8-19-24'!A:I,9,FALSE)))=TRUE,"",VLOOKUP(G76,'Master FINAL 2024 8-19-24'!A:I,9,FALSE))</f>
        <v>0.4375</v>
      </c>
      <c r="K76" s="169" t="str">
        <f>VLOOKUP(G76,'Master FINAL 2024 8-19-24'!A:L,12,FALSE)</f>
        <v>U12G KW Fury</v>
      </c>
      <c r="L76" s="177" t="s">
        <v>849</v>
      </c>
      <c r="M76" s="177" t="str">
        <f>VLOOKUP(G76,'Master FINAL 2024 8-19-24'!A:O,15,FALSE)</f>
        <v>U12G HU Avengers</v>
      </c>
      <c r="N76" s="154" t="str">
        <f>VLOOKUP(K76,'Team Info'!J:L,3,FALSE)</f>
        <v>Tim Schneider</v>
      </c>
      <c r="O76" s="154" t="str">
        <f>VLOOKUP(K76,'Team Info'!J:M,4,FALSE)</f>
        <v>920-918-2754</v>
      </c>
      <c r="P76" s="154" t="str">
        <f>VLOOKUP(K76,'Team Info'!J:N,5,FALSE)</f>
        <v>timschneider22@yahoo.com</v>
      </c>
      <c r="Q76" s="188" t="str">
        <f>VLOOKUP(M76,'Team Info'!J:L,3,FALSE)</f>
        <v>Roxanne Leitzke</v>
      </c>
      <c r="R76" s="188" t="str">
        <f>VLOOKUP(M76,'Team Info'!J:M,4,FALSE)</f>
        <v>920-988-8863</v>
      </c>
      <c r="S76" s="188" t="str">
        <f>VLOOKUP(M76,'Team Info'!J:N,5,FALSE)</f>
        <v>lytski@live.com</v>
      </c>
      <c r="T76" t="str">
        <f t="shared" si="19"/>
        <v>45549U12G KW FuryU12G HU Avengers</v>
      </c>
    </row>
    <row r="77" spans="1:20" x14ac:dyDescent="0.3">
      <c r="A77" s="154" t="str">
        <f>A82</f>
        <v>HU1050</v>
      </c>
      <c r="B77" s="154" t="str">
        <f>VLOOKUP(A77,'Team Info'!E:J,6,FALSE)</f>
        <v>U12G HU Avengers</v>
      </c>
      <c r="C77" s="154" t="str">
        <f>VLOOKUP(A77,'Team Info'!E:L,8,FALSE)</f>
        <v>Roxanne Leitzke</v>
      </c>
      <c r="D77" s="154" t="str">
        <f>VLOOKUP(A77,'Team Info'!E:M,9,FALSE)</f>
        <v>920-988-8863</v>
      </c>
      <c r="E77" s="154" t="str">
        <f>VLOOKUP(A77,'Team Info'!E:N,10,FALSE)</f>
        <v>lytski@live.com</v>
      </c>
      <c r="F77" s="180" t="str">
        <f>IF(WEEKDAY(H77)=7,"Sat",IF(WEEKDAY(H77)=6,"Fri",IF(WEEKDAY(H77)=5,"Thu",IF(WEEKDAY(H77)=4,"Wed",IF(WEEKDAY(H77)=3,"Tue",IF(WEEKDAY(H77)=2,"Mon",IF(WEEKDAY(H77)=1,"Sun")))))))</f>
        <v>Tue</v>
      </c>
      <c r="G77" s="180">
        <v>80</v>
      </c>
      <c r="H77" s="184">
        <f>VLOOKUP(G77,'Master FINAL 2024 8-19-24'!A:G,7,FALSE)</f>
        <v>45559</v>
      </c>
      <c r="I77" s="153" t="str">
        <f>IF(ISBLANK((VLOOKUP(G77,'Master FINAL 2024 8-19-24'!A:H,8,FALSE)))=TRUE,"",VLOOKUP(G77,'Master FINAL 2024 8-19-24'!A:H,8,FALSE))</f>
        <v>HT #6</v>
      </c>
      <c r="J77" s="183">
        <f>IF(ISBLANK((VLOOKUP(G77,'Master FINAL 2024 8-19-24'!A:I,9,FALSE)))=TRUE,"",VLOOKUP(G77,'Master FINAL 2024 8-19-24'!A:I,9,FALSE))</f>
        <v>0.73958333333333337</v>
      </c>
      <c r="K77" s="169" t="str">
        <f>VLOOKUP(G77,'Master FINAL 2024 8-19-24'!A:L,12,FALSE)</f>
        <v>U12G HU Avengers</v>
      </c>
      <c r="L77" s="177" t="s">
        <v>849</v>
      </c>
      <c r="M77" s="177" t="str">
        <f>VLOOKUP(G77,'Master FINAL 2024 8-19-24'!A:O,15,FALSE)</f>
        <v>U12G HT Pumas</v>
      </c>
      <c r="N77" s="154" t="str">
        <f>VLOOKUP(K77,'Team Info'!J:L,3,FALSE)</f>
        <v>Roxanne Leitzke</v>
      </c>
      <c r="O77" s="154" t="str">
        <f>VLOOKUP(K77,'Team Info'!J:M,4,FALSE)</f>
        <v>920-988-8863</v>
      </c>
      <c r="P77" s="154" t="str">
        <f>VLOOKUP(K77,'Team Info'!J:N,5,FALSE)</f>
        <v>lytski@live.com</v>
      </c>
      <c r="Q77" s="188" t="str">
        <f>VLOOKUP(M77,'Team Info'!J:L,3,FALSE)</f>
        <v>Josh Crook</v>
      </c>
      <c r="R77" s="188" t="str">
        <f>VLOOKUP(M77,'Team Info'!J:M,4,FALSE)</f>
        <v>262-353-6822</v>
      </c>
      <c r="S77" s="188" t="str">
        <f>VLOOKUP(M77,'Team Info'!J:N,5,FALSE)</f>
        <v xml:space="preserve">joshcrook66@gmail.com
</v>
      </c>
      <c r="T77" t="str">
        <f>H77&amp;K77&amp;M77</f>
        <v>45559U12G HU AvengersU12G HT Pumas</v>
      </c>
    </row>
    <row r="78" spans="1:20" x14ac:dyDescent="0.3">
      <c r="A78" s="154" t="str">
        <f>A76</f>
        <v>HU1050</v>
      </c>
      <c r="B78" s="154" t="str">
        <f>VLOOKUP(A78,'Team Info'!E:J,6,FALSE)</f>
        <v>U12G HU Avengers</v>
      </c>
      <c r="C78" s="154" t="str">
        <f>VLOOKUP(A78,'Team Info'!E:L,8,FALSE)</f>
        <v>Roxanne Leitzke</v>
      </c>
      <c r="D78" s="154" t="str">
        <f>VLOOKUP(A78,'Team Info'!E:M,9,FALSE)</f>
        <v>920-988-8863</v>
      </c>
      <c r="E78" s="154" t="str">
        <f>VLOOKUP(A78,'Team Info'!E:N,10,FALSE)</f>
        <v>lytski@live.com</v>
      </c>
      <c r="F78" s="180" t="str">
        <f t="shared" si="18"/>
        <v>Sat</v>
      </c>
      <c r="G78" s="180">
        <v>86</v>
      </c>
      <c r="H78" s="184">
        <f>VLOOKUP(G78,'Master FINAL 2024 8-19-24'!A:G,7,FALSE)</f>
        <v>45563</v>
      </c>
      <c r="I78" s="153" t="str">
        <f>IF(ISBLANK((VLOOKUP(G78,'Master FINAL 2024 8-19-24'!A:H,8,FALSE)))=TRUE,"",VLOOKUP(G78,'Master FINAL 2024 8-19-24'!A:H,8,FALSE))</f>
        <v>Field #2</v>
      </c>
      <c r="J78" s="183">
        <f>IF(ISBLANK((VLOOKUP(G78,'Master FINAL 2024 8-19-24'!A:I,9,FALSE)))=TRUE,"",VLOOKUP(G78,'Master FINAL 2024 8-19-24'!A:I,9,FALSE))</f>
        <v>0.375</v>
      </c>
      <c r="K78" s="169" t="str">
        <f>VLOOKUP(G78,'Master FINAL 2024 8-19-24'!A:L,12,FALSE)</f>
        <v>U12G KW Phoenix</v>
      </c>
      <c r="L78" s="177" t="s">
        <v>849</v>
      </c>
      <c r="M78" s="177" t="str">
        <f>VLOOKUP(G78,'Master FINAL 2024 8-19-24'!A:O,15,FALSE)</f>
        <v>U12G HU Avengers</v>
      </c>
      <c r="N78" s="154" t="str">
        <f>VLOOKUP(K78,'Team Info'!J:L,3,FALSE)</f>
        <v>Andrea Flood</v>
      </c>
      <c r="O78" s="154" t="str">
        <f>VLOOKUP(K78,'Team Info'!J:M,4,FALSE)</f>
        <v>262-483-1142</v>
      </c>
      <c r="P78" s="154" t="str">
        <f>VLOOKUP(K78,'Team Info'!J:N,5,FALSE)</f>
        <v>annflood2008@yahoo.com</v>
      </c>
      <c r="Q78" s="188" t="str">
        <f>VLOOKUP(M78,'Team Info'!J:L,3,FALSE)</f>
        <v>Roxanne Leitzke</v>
      </c>
      <c r="R78" s="188" t="str">
        <f>VLOOKUP(M78,'Team Info'!J:M,4,FALSE)</f>
        <v>920-988-8863</v>
      </c>
      <c r="S78" s="188" t="str">
        <f>VLOOKUP(M78,'Team Info'!J:N,5,FALSE)</f>
        <v>lytski@live.com</v>
      </c>
      <c r="T78" t="str">
        <f t="shared" si="19"/>
        <v>45563U12G KW PhoenixU12G HU Avengers</v>
      </c>
    </row>
    <row r="79" spans="1:20" x14ac:dyDescent="0.3">
      <c r="A79" s="154" t="str">
        <f t="shared" si="20"/>
        <v>HU1050</v>
      </c>
      <c r="B79" s="154" t="str">
        <f>VLOOKUP(A79,'Team Info'!E:J,6,FALSE)</f>
        <v>U12G HU Avengers</v>
      </c>
      <c r="C79" s="154" t="str">
        <f>VLOOKUP(A79,'Team Info'!E:L,8,FALSE)</f>
        <v>Roxanne Leitzke</v>
      </c>
      <c r="D79" s="154" t="str">
        <f>VLOOKUP(A79,'Team Info'!E:M,9,FALSE)</f>
        <v>920-988-8863</v>
      </c>
      <c r="E79" s="154" t="str">
        <f>VLOOKUP(A79,'Team Info'!E:N,10,FALSE)</f>
        <v>lytski@live.com</v>
      </c>
      <c r="F79" s="180" t="str">
        <f t="shared" si="18"/>
        <v>Sat</v>
      </c>
      <c r="G79" s="180">
        <v>94</v>
      </c>
      <c r="H79" s="184">
        <f>VLOOKUP(G79,'Master FINAL 2024 8-19-24'!A:G,7,FALSE)</f>
        <v>45570</v>
      </c>
      <c r="I79" s="153" t="str">
        <f>IF(ISBLANK((VLOOKUP(G79,'Master FINAL 2024 8-19-24'!A:H,8,FALSE)))=TRUE,"",VLOOKUP(G79,'Master FINAL 2024 8-19-24'!A:H,8,FALSE))</f>
        <v>12U South</v>
      </c>
      <c r="J79" s="183">
        <f>IF(ISBLANK((VLOOKUP(G79,'Master FINAL 2024 8-19-24'!A:I,9,FALSE)))=TRUE,"",VLOOKUP(G79,'Master FINAL 2024 8-19-24'!A:I,9,FALSE))</f>
        <v>0.5</v>
      </c>
      <c r="K79" s="169" t="str">
        <f>VLOOKUP(G79,'Master FINAL 2024 8-19-24'!A:L,12,FALSE)</f>
        <v>U12G HU Avengers</v>
      </c>
      <c r="L79" s="177" t="s">
        <v>849</v>
      </c>
      <c r="M79" s="177" t="str">
        <f>VLOOKUP(G79,'Master FINAL 2024 8-19-24'!A:O,15,FALSE)</f>
        <v>U12G BR Blue Heron Yellow</v>
      </c>
      <c r="N79" s="154" t="str">
        <f>VLOOKUP(K79,'Team Info'!J:L,3,FALSE)</f>
        <v>Roxanne Leitzke</v>
      </c>
      <c r="O79" s="154" t="str">
        <f>VLOOKUP(K79,'Team Info'!J:M,4,FALSE)</f>
        <v>920-988-8863</v>
      </c>
      <c r="P79" s="154" t="str">
        <f>VLOOKUP(K79,'Team Info'!J:N,5,FALSE)</f>
        <v>lytski@live.com</v>
      </c>
      <c r="Q79" s="188" t="str">
        <f>VLOOKUP(M79,'Team Info'!J:L,3,FALSE)</f>
        <v>Josh Herring</v>
      </c>
      <c r="R79" s="188" t="str">
        <f>VLOOKUP(M79,'Team Info'!J:M,4,FALSE)</f>
        <v>920-263-0000</v>
      </c>
      <c r="S79" s="188" t="str">
        <f>VLOOKUP(M79,'Team Info'!J:N,5,FALSE)</f>
        <v>ndfsa9@gmail.com</v>
      </c>
      <c r="T79" t="str">
        <f t="shared" si="19"/>
        <v>45570U12G HU AvengersU12G BR Blue Heron Yellow</v>
      </c>
    </row>
    <row r="80" spans="1:20" x14ac:dyDescent="0.3">
      <c r="A80" s="154" t="str">
        <f t="shared" si="20"/>
        <v>HU1050</v>
      </c>
      <c r="B80" s="154" t="str">
        <f>VLOOKUP(A80,'Team Info'!E:J,6,FALSE)</f>
        <v>U12G HU Avengers</v>
      </c>
      <c r="C80" s="154" t="str">
        <f>VLOOKUP(A80,'Team Info'!E:L,8,FALSE)</f>
        <v>Roxanne Leitzke</v>
      </c>
      <c r="D80" s="154" t="str">
        <f>VLOOKUP(A80,'Team Info'!E:M,9,FALSE)</f>
        <v>920-988-8863</v>
      </c>
      <c r="E80" s="154" t="str">
        <f>VLOOKUP(A80,'Team Info'!E:N,10,FALSE)</f>
        <v>lytski@live.com</v>
      </c>
      <c r="F80" s="180" t="str">
        <f t="shared" si="18"/>
        <v>Sat</v>
      </c>
      <c r="G80" s="180">
        <v>100</v>
      </c>
      <c r="H80" s="184">
        <f>VLOOKUP(G80,'Master FINAL 2024 8-19-24'!A:G,7,FALSE)</f>
        <v>45577</v>
      </c>
      <c r="I80" s="153">
        <f>IF(ISBLANK((VLOOKUP(G80,'Master FINAL 2024 8-19-24'!A:H,8,FALSE)))=TRUE,"",VLOOKUP(G80,'Master FINAL 2024 8-19-24'!A:H,8,FALSE))</f>
        <v>5</v>
      </c>
      <c r="J80" s="183">
        <f>IF(ISBLANK((VLOOKUP(G80,'Master FINAL 2024 8-19-24'!A:I,9,FALSE)))=TRUE,"",VLOOKUP(G80,'Master FINAL 2024 8-19-24'!A:I,9,FALSE))</f>
        <v>0.5</v>
      </c>
      <c r="K80" s="169" t="str">
        <f>VLOOKUP(G80,'Master FINAL 2024 8-19-24'!A:L,12,FALSE)</f>
        <v>U12G HU Avengers</v>
      </c>
      <c r="L80" s="177" t="s">
        <v>849</v>
      </c>
      <c r="M80" s="177" t="str">
        <f>VLOOKUP(G80,'Master FINAL 2024 8-19-24'!A:O,15,FALSE)</f>
        <v>U12G SL Crush</v>
      </c>
      <c r="N80" s="154" t="str">
        <f>VLOOKUP(K80,'Team Info'!J:L,3,FALSE)</f>
        <v>Roxanne Leitzke</v>
      </c>
      <c r="O80" s="154" t="str">
        <f>VLOOKUP(K80,'Team Info'!J:M,4,FALSE)</f>
        <v>920-988-8863</v>
      </c>
      <c r="P80" s="154" t="str">
        <f>VLOOKUP(K80,'Team Info'!J:N,5,FALSE)</f>
        <v>lytski@live.com</v>
      </c>
      <c r="Q80" s="188" t="str">
        <f>VLOOKUP(M80,'Team Info'!J:L,3,FALSE)</f>
        <v>Rob Scarseth</v>
      </c>
      <c r="R80" s="188" t="str">
        <f>VLOOKUP(M80,'Team Info'!J:M,4,FALSE)</f>
        <v>262-685-7689</v>
      </c>
      <c r="S80" s="188" t="str">
        <f>VLOOKUP(M80,'Team Info'!J:N,5,FALSE)</f>
        <v>rscars@sbcglobal.net</v>
      </c>
      <c r="T80" t="str">
        <f t="shared" si="19"/>
        <v>45577U12G HU AvengersU12G SL Crush</v>
      </c>
    </row>
    <row r="81" spans="1:20" x14ac:dyDescent="0.3">
      <c r="A81" s="154" t="str">
        <f t="shared" si="20"/>
        <v>HU1050</v>
      </c>
      <c r="B81" s="154" t="str">
        <f>VLOOKUP(A81,'Team Info'!E:J,6,FALSE)</f>
        <v>U12G HU Avengers</v>
      </c>
      <c r="C81" s="154" t="str">
        <f>VLOOKUP(A81,'Team Info'!E:L,8,FALSE)</f>
        <v>Roxanne Leitzke</v>
      </c>
      <c r="D81" s="154" t="str">
        <f>VLOOKUP(A81,'Team Info'!E:M,9,FALSE)</f>
        <v>920-988-8863</v>
      </c>
      <c r="E81" s="154" t="str">
        <f>VLOOKUP(A81,'Team Info'!E:N,10,FALSE)</f>
        <v>lytski@live.com</v>
      </c>
      <c r="F81" s="180" t="str">
        <f t="shared" si="18"/>
        <v>Sat</v>
      </c>
      <c r="G81" s="180">
        <v>107</v>
      </c>
      <c r="H81" s="184">
        <f>VLOOKUP(G81,'Master FINAL 2024 8-19-24'!A:G,7,FALSE)</f>
        <v>45584</v>
      </c>
      <c r="I81" s="153" t="str">
        <f>IF(ISBLANK((VLOOKUP(G81,'Master FINAL 2024 8-19-24'!A:H,8,FALSE)))=TRUE,"",VLOOKUP(G81,'Master FINAL 2024 8-19-24'!A:H,8,FALSE))</f>
        <v>KW 4</v>
      </c>
      <c r="J81" s="183">
        <f>IF(ISBLANK((VLOOKUP(G81,'Master FINAL 2024 8-19-24'!A:I,9,FALSE)))=TRUE,"",VLOOKUP(G81,'Master FINAL 2024 8-19-24'!A:I,9,FALSE))</f>
        <v>0.375</v>
      </c>
      <c r="K81" s="169" t="str">
        <f>VLOOKUP(G81,'Master FINAL 2024 8-19-24'!A:L,12,FALSE)</f>
        <v>U12G HU Avengers</v>
      </c>
      <c r="L81" s="177" t="s">
        <v>849</v>
      </c>
      <c r="M81" s="177" t="str">
        <f>VLOOKUP(G81,'Master FINAL 2024 8-19-24'!A:O,15,FALSE)</f>
        <v>U12G KW Fury</v>
      </c>
      <c r="N81" s="154" t="str">
        <f>VLOOKUP(K81,'Team Info'!J:L,3,FALSE)</f>
        <v>Roxanne Leitzke</v>
      </c>
      <c r="O81" s="154" t="str">
        <f>VLOOKUP(K81,'Team Info'!J:M,4,FALSE)</f>
        <v>920-988-8863</v>
      </c>
      <c r="P81" s="154" t="str">
        <f>VLOOKUP(K81,'Team Info'!J:N,5,FALSE)</f>
        <v>lytski@live.com</v>
      </c>
      <c r="Q81" s="188" t="str">
        <f>VLOOKUP(M81,'Team Info'!J:L,3,FALSE)</f>
        <v>Tim Schneider</v>
      </c>
      <c r="R81" s="188" t="str">
        <f>VLOOKUP(M81,'Team Info'!J:M,4,FALSE)</f>
        <v>920-918-2754</v>
      </c>
      <c r="S81" s="188" t="str">
        <f>VLOOKUP(M81,'Team Info'!J:N,5,FALSE)</f>
        <v>timschneider22@yahoo.com</v>
      </c>
      <c r="T81" t="str">
        <f t="shared" si="19"/>
        <v>45584U12G HU AvengersU12G KW Fury</v>
      </c>
    </row>
    <row r="82" spans="1:20" x14ac:dyDescent="0.3">
      <c r="A82" s="154" t="str">
        <f t="shared" si="20"/>
        <v>HU1050</v>
      </c>
      <c r="B82" s="154" t="str">
        <f>VLOOKUP(A82,'Team Info'!E:J,6,FALSE)</f>
        <v>U12G HU Avengers</v>
      </c>
      <c r="C82" s="154" t="str">
        <f>VLOOKUP(A82,'Team Info'!E:L,8,FALSE)</f>
        <v>Roxanne Leitzke</v>
      </c>
      <c r="D82" s="154" t="str">
        <f>VLOOKUP(A82,'Team Info'!E:M,9,FALSE)</f>
        <v>920-988-8863</v>
      </c>
      <c r="E82" s="154" t="str">
        <f>VLOOKUP(A82,'Team Info'!E:N,10,FALSE)</f>
        <v>lytski@live.com</v>
      </c>
      <c r="F82" s="180" t="str">
        <f t="shared" si="18"/>
        <v>Sat</v>
      </c>
      <c r="G82" s="180">
        <v>113</v>
      </c>
      <c r="H82" s="184">
        <f>VLOOKUP(G82,'Master FINAL 2024 8-19-24'!A:G,7,FALSE)</f>
        <v>45591</v>
      </c>
      <c r="I82" s="153" t="str">
        <f>IF(ISBLANK((VLOOKUP(G82,'Master FINAL 2024 8-19-24'!A:H,8,FALSE)))=TRUE,"",VLOOKUP(G82,'Master FINAL 2024 8-19-24'!A:H,8,FALSE))</f>
        <v>Field #2</v>
      </c>
      <c r="J82" s="183">
        <f>IF(ISBLANK((VLOOKUP(G82,'Master FINAL 2024 8-19-24'!A:I,9,FALSE)))=TRUE,"",VLOOKUP(G82,'Master FINAL 2024 8-19-24'!A:I,9,FALSE))</f>
        <v>0.5</v>
      </c>
      <c r="K82" s="169" t="str">
        <f>VLOOKUP(G82,'Master FINAL 2024 8-19-24'!A:L,12,FALSE)</f>
        <v>U12G SL Crush</v>
      </c>
      <c r="L82" s="177" t="s">
        <v>849</v>
      </c>
      <c r="M82" s="177" t="str">
        <f>VLOOKUP(G82,'Master FINAL 2024 8-19-24'!A:O,15,FALSE)</f>
        <v>U12G HU Avengers</v>
      </c>
      <c r="N82" s="154" t="str">
        <f>VLOOKUP(K82,'Team Info'!J:L,3,FALSE)</f>
        <v>Rob Scarseth</v>
      </c>
      <c r="O82" s="154" t="str">
        <f>VLOOKUP(K82,'Team Info'!J:M,4,FALSE)</f>
        <v>262-685-7689</v>
      </c>
      <c r="P82" s="154" t="str">
        <f>VLOOKUP(K82,'Team Info'!J:N,5,FALSE)</f>
        <v>rscars@sbcglobal.net</v>
      </c>
      <c r="Q82" s="188" t="str">
        <f>VLOOKUP(M82,'Team Info'!J:L,3,FALSE)</f>
        <v>Roxanne Leitzke</v>
      </c>
      <c r="R82" s="188" t="str">
        <f>VLOOKUP(M82,'Team Info'!J:M,4,FALSE)</f>
        <v>920-988-8863</v>
      </c>
      <c r="S82" s="188" t="str">
        <f>VLOOKUP(M82,'Team Info'!J:N,5,FALSE)</f>
        <v>lytski@live.com</v>
      </c>
      <c r="T82" t="str">
        <f t="shared" si="19"/>
        <v>45591U12G SL CrushU12G HU Avengers</v>
      </c>
    </row>
    <row r="83" spans="1:20" x14ac:dyDescent="0.3">
      <c r="A83" s="154" t="s">
        <v>1732</v>
      </c>
      <c r="B83" s="154" t="str">
        <f>VLOOKUP(A83,'Team Info'!E:J,6,FALSE)</f>
        <v>U14 HU Renegades</v>
      </c>
      <c r="C83" s="154" t="str">
        <f>VLOOKUP(A83,'Team Info'!E:L,8,FALSE)</f>
        <v>Tanya Wyse</v>
      </c>
      <c r="D83" s="154" t="str">
        <f>VLOOKUP(A83,'Team Info'!E:M,9,FALSE)</f>
        <v>920-285-0509</v>
      </c>
      <c r="E83" s="154" t="str">
        <f>VLOOKUP(A83,'Team Info'!E:N,10,FALSE)</f>
        <v>urban24educator@hotmail.com</v>
      </c>
      <c r="F83" s="180" t="str">
        <f t="shared" si="18"/>
        <v>Sat</v>
      </c>
      <c r="G83" s="180">
        <v>329</v>
      </c>
      <c r="H83" s="184">
        <f>VLOOKUP(G83,'Master FINAL 2024 8-19-24'!A:G,7,FALSE)</f>
        <v>45542</v>
      </c>
      <c r="I83" s="153" t="str">
        <f>IF(ISBLANK((VLOOKUP(G83,'Master FINAL 2024 8-19-24'!A:H,8,FALSE)))=TRUE,"",VLOOKUP(G83,'Master FINAL 2024 8-19-24'!A:H,8,FALSE))</f>
        <v>KW 5</v>
      </c>
      <c r="J83" s="183">
        <f>IF(ISBLANK((VLOOKUP(G83,'Master FINAL 2024 8-19-24'!A:I,9,FALSE)))=TRUE,"",VLOOKUP(G83,'Master FINAL 2024 8-19-24'!A:I,9,FALSE))</f>
        <v>0.5</v>
      </c>
      <c r="K83" s="169" t="str">
        <f>VLOOKUP(G83,'Master FINAL 2024 8-19-24'!A:L,12,FALSE)</f>
        <v>U14 HU Renegades</v>
      </c>
      <c r="L83" s="177" t="s">
        <v>849</v>
      </c>
      <c r="M83" s="177" t="str">
        <f>VLOOKUP(G83,'Master FINAL 2024 8-19-24'!A:O,15,FALSE)</f>
        <v>U14 KW Comets</v>
      </c>
      <c r="N83" s="154" t="str">
        <f>VLOOKUP(K83,'Team Info'!J:L,3,FALSE)</f>
        <v>Tanya Wyse</v>
      </c>
      <c r="O83" s="154" t="str">
        <f>VLOOKUP(K83,'Team Info'!J:M,4,FALSE)</f>
        <v>920-285-0509</v>
      </c>
      <c r="P83" s="154" t="str">
        <f>VLOOKUP(K83,'Team Info'!J:N,5,FALSE)</f>
        <v>urban24educator@hotmail.com</v>
      </c>
      <c r="Q83" s="188" t="str">
        <f>VLOOKUP(M83,'Team Info'!J:L,3,FALSE)</f>
        <v>Andrea Flood</v>
      </c>
      <c r="R83" s="188" t="str">
        <f>VLOOKUP(M83,'Team Info'!J:M,4,FALSE)</f>
        <v>262-483-1142</v>
      </c>
      <c r="S83" s="188" t="str">
        <f>VLOOKUP(M83,'Team Info'!J:N,5,FALSE)</f>
        <v>annflood2008@yahoo.com</v>
      </c>
      <c r="T83" t="str">
        <f t="shared" si="19"/>
        <v>45542U14 HU RenegadesU14 KW Comets</v>
      </c>
    </row>
    <row r="84" spans="1:20" x14ac:dyDescent="0.3">
      <c r="A84" s="154" t="str">
        <f t="shared" ref="A84:A90" si="21">A83</f>
        <v>HU1051</v>
      </c>
      <c r="B84" s="154" t="str">
        <f>VLOOKUP(A84,'Team Info'!E:J,6,FALSE)</f>
        <v>U14 HU Renegades</v>
      </c>
      <c r="C84" s="154" t="str">
        <f>VLOOKUP(A84,'Team Info'!E:L,8,FALSE)</f>
        <v>Tanya Wyse</v>
      </c>
      <c r="D84" s="154" t="str">
        <f>VLOOKUP(A84,'Team Info'!E:M,9,FALSE)</f>
        <v>920-285-0509</v>
      </c>
      <c r="E84" s="154" t="str">
        <f>VLOOKUP(A84,'Team Info'!E:N,10,FALSE)</f>
        <v>urban24educator@hotmail.com</v>
      </c>
      <c r="F84" s="180" t="str">
        <f t="shared" si="18"/>
        <v>Sat</v>
      </c>
      <c r="G84" s="180">
        <v>331</v>
      </c>
      <c r="H84" s="184">
        <f>VLOOKUP(G84,'Master FINAL 2024 8-19-24'!A:G,7,FALSE)</f>
        <v>45549</v>
      </c>
      <c r="I84" s="153" t="str">
        <f>IF(ISBLANK((VLOOKUP(G84,'Master FINAL 2024 8-19-24'!A:H,8,FALSE)))=TRUE,"",VLOOKUP(G84,'Master FINAL 2024 8-19-24'!A:H,8,FALSE))</f>
        <v>Field #3</v>
      </c>
      <c r="J84" s="183">
        <f>IF(ISBLANK((VLOOKUP(G84,'Master FINAL 2024 8-19-24'!A:I,9,FALSE)))=TRUE,"",VLOOKUP(G84,'Master FINAL 2024 8-19-24'!A:I,9,FALSE))</f>
        <v>0.375</v>
      </c>
      <c r="K84" s="169" t="str">
        <f>VLOOKUP(G84,'Master FINAL 2024 8-19-24'!A:L,12,FALSE)</f>
        <v>U14 JK Panthers</v>
      </c>
      <c r="L84" s="177" t="s">
        <v>849</v>
      </c>
      <c r="M84" s="177" t="str">
        <f>VLOOKUP(G84,'Master FINAL 2024 8-19-24'!A:O,15,FALSE)</f>
        <v>U14 HU Renegades</v>
      </c>
      <c r="N84" s="154" t="str">
        <f>VLOOKUP(K84,'Team Info'!J:L,3,FALSE)</f>
        <v>David Zarling</v>
      </c>
      <c r="O84" s="154" t="str">
        <f>VLOOKUP(K84,'Team Info'!J:M,4,FALSE)</f>
        <v>414-839-0094</v>
      </c>
      <c r="P84" s="154" t="str">
        <f>VLOOKUP(K84,'Team Info'!J:N,5,FALSE)</f>
        <v>david.zarling@gmail.com</v>
      </c>
      <c r="Q84" s="188" t="str">
        <f>VLOOKUP(M84,'Team Info'!J:L,3,FALSE)</f>
        <v>Tanya Wyse</v>
      </c>
      <c r="R84" s="188" t="str">
        <f>VLOOKUP(M84,'Team Info'!J:M,4,FALSE)</f>
        <v>920-285-0509</v>
      </c>
      <c r="S84" s="188" t="str">
        <f>VLOOKUP(M84,'Team Info'!J:N,5,FALSE)</f>
        <v>urban24educator@hotmail.com</v>
      </c>
      <c r="T84" t="str">
        <f t="shared" si="19"/>
        <v>45549U14 JK PanthersU14 HU Renegades</v>
      </c>
    </row>
    <row r="85" spans="1:20" x14ac:dyDescent="0.3">
      <c r="A85" s="154" t="str">
        <f t="shared" si="21"/>
        <v>HU1051</v>
      </c>
      <c r="B85" s="154" t="str">
        <f>VLOOKUP(A85,'Team Info'!E:J,6,FALSE)</f>
        <v>U14 HU Renegades</v>
      </c>
      <c r="C85" s="154" t="str">
        <f>VLOOKUP(A85,'Team Info'!E:L,8,FALSE)</f>
        <v>Tanya Wyse</v>
      </c>
      <c r="D85" s="154" t="str">
        <f>VLOOKUP(A85,'Team Info'!E:M,9,FALSE)</f>
        <v>920-285-0509</v>
      </c>
      <c r="E85" s="154" t="str">
        <f>VLOOKUP(A85,'Team Info'!E:N,10,FALSE)</f>
        <v>urban24educator@hotmail.com</v>
      </c>
      <c r="F85" s="180" t="str">
        <f t="shared" si="18"/>
        <v>Sat</v>
      </c>
      <c r="G85" s="180">
        <v>337</v>
      </c>
      <c r="H85" s="184">
        <f>VLOOKUP(G85,'Master FINAL 2024 8-19-24'!A:G,7,FALSE)</f>
        <v>45556</v>
      </c>
      <c r="I85" s="153" t="str">
        <f>IF(ISBLANK((VLOOKUP(G85,'Master FINAL 2024 8-19-24'!A:H,8,FALSE)))=TRUE,"",VLOOKUP(G85,'Master FINAL 2024 8-19-24'!A:H,8,FALSE))</f>
        <v>Field #3</v>
      </c>
      <c r="J85" s="183">
        <f>IF(ISBLANK((VLOOKUP(G85,'Master FINAL 2024 8-19-24'!A:I,9,FALSE)))=TRUE,"",VLOOKUP(G85,'Master FINAL 2024 8-19-24'!A:I,9,FALSE))</f>
        <v>0.5</v>
      </c>
      <c r="K85" s="169" t="str">
        <f>VLOOKUP(G85,'Master FINAL 2024 8-19-24'!A:L,12,FALSE)</f>
        <v>U14 BR Blue Heron</v>
      </c>
      <c r="L85" s="177" t="s">
        <v>849</v>
      </c>
      <c r="M85" s="177" t="str">
        <f>VLOOKUP(G85,'Master FINAL 2024 8-19-24'!A:O,15,FALSE)</f>
        <v>U14 HU Renegades</v>
      </c>
      <c r="N85" s="154" t="str">
        <f>VLOOKUP(K85,'Team Info'!J:L,3,FALSE)</f>
        <v>Josh Haefs</v>
      </c>
      <c r="O85" s="154" t="str">
        <f>VLOOKUP(K85,'Team Info'!J:M,4,FALSE)</f>
        <v>920-904-0759</v>
      </c>
      <c r="P85" s="154" t="str">
        <f>VLOOKUP(K85,'Team Info'!J:N,5,FALSE)</f>
        <v>ndfsa9@gmail.com</v>
      </c>
      <c r="Q85" s="188" t="str">
        <f>VLOOKUP(M85,'Team Info'!J:L,3,FALSE)</f>
        <v>Tanya Wyse</v>
      </c>
      <c r="R85" s="188" t="str">
        <f>VLOOKUP(M85,'Team Info'!J:M,4,FALSE)</f>
        <v>920-285-0509</v>
      </c>
      <c r="S85" s="188" t="str">
        <f>VLOOKUP(M85,'Team Info'!J:N,5,FALSE)</f>
        <v>urban24educator@hotmail.com</v>
      </c>
      <c r="T85" t="str">
        <f t="shared" si="19"/>
        <v>45556U14 BR Blue HeronU14 HU Renegades</v>
      </c>
    </row>
    <row r="86" spans="1:20" x14ac:dyDescent="0.3">
      <c r="A86" s="154" t="str">
        <f t="shared" si="21"/>
        <v>HU1051</v>
      </c>
      <c r="B86" s="154" t="str">
        <f>VLOOKUP(A86,'Team Info'!E:J,6,FALSE)</f>
        <v>U14 HU Renegades</v>
      </c>
      <c r="C86" s="154" t="str">
        <f>VLOOKUP(A86,'Team Info'!E:L,8,FALSE)</f>
        <v>Tanya Wyse</v>
      </c>
      <c r="D86" s="154" t="str">
        <f>VLOOKUP(A86,'Team Info'!E:M,9,FALSE)</f>
        <v>920-285-0509</v>
      </c>
      <c r="E86" s="154" t="str">
        <f>VLOOKUP(A86,'Team Info'!E:N,10,FALSE)</f>
        <v>urban24educator@hotmail.com</v>
      </c>
      <c r="F86" s="180" t="str">
        <f t="shared" si="18"/>
        <v>Sat</v>
      </c>
      <c r="G86" s="180">
        <v>344</v>
      </c>
      <c r="H86" s="184">
        <f>VLOOKUP(G86,'Master FINAL 2024 8-19-24'!A:G,7,FALSE)</f>
        <v>45563</v>
      </c>
      <c r="I86" s="153" t="str">
        <f>IF(ISBLANK((VLOOKUP(G86,'Master FINAL 2024 8-19-24'!A:H,8,FALSE)))=TRUE,"",VLOOKUP(G86,'Master FINAL 2024 8-19-24'!A:H,8,FALSE))</f>
        <v>Field #3</v>
      </c>
      <c r="J86" s="183">
        <f>IF(ISBLANK((VLOOKUP(G86,'Master FINAL 2024 8-19-24'!A:I,9,FALSE)))=TRUE,"",VLOOKUP(G86,'Master FINAL 2024 8-19-24'!A:I,9,FALSE))</f>
        <v>0.4375</v>
      </c>
      <c r="K86" s="169" t="str">
        <f>VLOOKUP(G86,'Master FINAL 2024 8-19-24'!A:L,12,FALSE)</f>
        <v>U14 JK Leopards</v>
      </c>
      <c r="L86" s="177" t="s">
        <v>849</v>
      </c>
      <c r="M86" s="177" t="str">
        <f>VLOOKUP(G86,'Master FINAL 2024 8-19-24'!A:O,15,FALSE)</f>
        <v>U14 HU Renegades</v>
      </c>
      <c r="N86" s="154" t="str">
        <f>VLOOKUP(K86,'Team Info'!J:L,3,FALSE)</f>
        <v>Luke Love</v>
      </c>
      <c r="O86" s="154" t="str">
        <f>VLOOKUP(K86,'Team Info'!J:M,4,FALSE)</f>
        <v>940-882-9437</v>
      </c>
      <c r="P86" s="154" t="str">
        <f>VLOOKUP(K86,'Team Info'!J:N,5,FALSE)</f>
        <v>lukemarshalove@gmail.com</v>
      </c>
      <c r="Q86" s="188" t="str">
        <f>VLOOKUP(M86,'Team Info'!J:L,3,FALSE)</f>
        <v>Tanya Wyse</v>
      </c>
      <c r="R86" s="188" t="str">
        <f>VLOOKUP(M86,'Team Info'!J:M,4,FALSE)</f>
        <v>920-285-0509</v>
      </c>
      <c r="S86" s="188" t="str">
        <f>VLOOKUP(M86,'Team Info'!J:N,5,FALSE)</f>
        <v>urban24educator@hotmail.com</v>
      </c>
      <c r="T86" t="str">
        <f t="shared" si="19"/>
        <v>45563U14 JK LeopardsU14 HU Renegades</v>
      </c>
    </row>
    <row r="87" spans="1:20" x14ac:dyDescent="0.3">
      <c r="A87" s="154" t="str">
        <f t="shared" si="21"/>
        <v>HU1051</v>
      </c>
      <c r="B87" s="154" t="str">
        <f>VLOOKUP(A87,'Team Info'!E:J,6,FALSE)</f>
        <v>U14 HU Renegades</v>
      </c>
      <c r="C87" s="154" t="str">
        <f>VLOOKUP(A87,'Team Info'!E:L,8,FALSE)</f>
        <v>Tanya Wyse</v>
      </c>
      <c r="D87" s="154" t="str">
        <f>VLOOKUP(A87,'Team Info'!E:M,9,FALSE)</f>
        <v>920-285-0509</v>
      </c>
      <c r="E87" s="154" t="str">
        <f>VLOOKUP(A87,'Team Info'!E:N,10,FALSE)</f>
        <v>urban24educator@hotmail.com</v>
      </c>
      <c r="F87" s="180" t="str">
        <f t="shared" si="18"/>
        <v>Sat</v>
      </c>
      <c r="G87" s="180">
        <v>351</v>
      </c>
      <c r="H87" s="184">
        <f>VLOOKUP(G87,'Master FINAL 2024 8-19-24'!A:G,7,FALSE)</f>
        <v>45570</v>
      </c>
      <c r="I87" s="153" t="str">
        <f>IF(ISBLANK((VLOOKUP(G87,'Master FINAL 2024 8-19-24'!A:H,8,FALSE)))=TRUE,"",VLOOKUP(G87,'Master FINAL 2024 8-19-24'!A:H,8,FALSE))</f>
        <v>RF 7</v>
      </c>
      <c r="J87" s="183">
        <f>IF(ISBLANK((VLOOKUP(G87,'Master FINAL 2024 8-19-24'!A:I,9,FALSE)))=TRUE,"",VLOOKUP(G87,'Master FINAL 2024 8-19-24'!A:I,9,FALSE))</f>
        <v>0.5</v>
      </c>
      <c r="K87" s="169" t="str">
        <f>VLOOKUP(G87,'Master FINAL 2024 8-19-24'!A:L,12,FALSE)</f>
        <v>U14 HU Renegades</v>
      </c>
      <c r="L87" s="177" t="s">
        <v>849</v>
      </c>
      <c r="M87" s="177" t="str">
        <f>VLOOKUP(G87,'Master FINAL 2024 8-19-24'!A:O,15,FALSE)</f>
        <v>U14 RF Cyclones</v>
      </c>
      <c r="N87" s="154" t="str">
        <f>VLOOKUP(K87,'Team Info'!J:L,3,FALSE)</f>
        <v>Tanya Wyse</v>
      </c>
      <c r="O87" s="154" t="str">
        <f>VLOOKUP(K87,'Team Info'!J:M,4,FALSE)</f>
        <v>920-285-0509</v>
      </c>
      <c r="P87" s="154" t="str">
        <f>VLOOKUP(K87,'Team Info'!J:N,5,FALSE)</f>
        <v>urban24educator@hotmail.com</v>
      </c>
      <c r="Q87" s="188" t="str">
        <f>VLOOKUP(M87,'Team Info'!J:L,3,FALSE)</f>
        <v>Prestin Graf</v>
      </c>
      <c r="R87" s="188" t="str">
        <f>VLOOKUP(M87,'Team Info'!J:M,4,FALSE)</f>
        <v>262-623-7834</v>
      </c>
      <c r="S87" s="188" t="str">
        <f>VLOOKUP(M87,'Team Info'!J:N,5,FALSE)</f>
        <v>pgraf@quad.com</v>
      </c>
      <c r="T87" t="str">
        <f t="shared" si="19"/>
        <v>45570U14 HU RenegadesU14 RF Cyclones</v>
      </c>
    </row>
    <row r="88" spans="1:20" x14ac:dyDescent="0.3">
      <c r="A88" s="154" t="str">
        <f t="shared" si="21"/>
        <v>HU1051</v>
      </c>
      <c r="B88" s="154" t="str">
        <f>VLOOKUP(A88,'Team Info'!E:J,6,FALSE)</f>
        <v>U14 HU Renegades</v>
      </c>
      <c r="C88" s="154" t="str">
        <f>VLOOKUP(A88,'Team Info'!E:L,8,FALSE)</f>
        <v>Tanya Wyse</v>
      </c>
      <c r="D88" s="154" t="str">
        <f>VLOOKUP(A88,'Team Info'!E:M,9,FALSE)</f>
        <v>920-285-0509</v>
      </c>
      <c r="E88" s="154" t="str">
        <f>VLOOKUP(A88,'Team Info'!E:N,10,FALSE)</f>
        <v>urban24educator@hotmail.com</v>
      </c>
      <c r="F88" s="180" t="str">
        <f t="shared" si="18"/>
        <v>Sat</v>
      </c>
      <c r="G88" s="180">
        <v>360</v>
      </c>
      <c r="H88" s="184">
        <f>VLOOKUP(G88,'Master FINAL 2024 8-19-24'!A:G,7,FALSE)</f>
        <v>45577</v>
      </c>
      <c r="I88" s="153" t="str">
        <f>IF(ISBLANK((VLOOKUP(G88,'Master FINAL 2024 8-19-24'!A:H,8,FALSE)))=TRUE,"",VLOOKUP(G88,'Master FINAL 2024 8-19-24'!A:H,8,FALSE))</f>
        <v>Field #3</v>
      </c>
      <c r="J88" s="183">
        <f>IF(ISBLANK((VLOOKUP(G88,'Master FINAL 2024 8-19-24'!A:I,9,FALSE)))=TRUE,"",VLOOKUP(G88,'Master FINAL 2024 8-19-24'!A:I,9,FALSE))</f>
        <v>0.375</v>
      </c>
      <c r="K88" s="169" t="str">
        <f>VLOOKUP(G88,'Master FINAL 2024 8-19-24'!A:L,12,FALSE)</f>
        <v>U14 ER Wolfhounds</v>
      </c>
      <c r="L88" s="177" t="s">
        <v>849</v>
      </c>
      <c r="M88" s="177" t="str">
        <f>VLOOKUP(G88,'Master FINAL 2024 8-19-24'!A:O,15,FALSE)</f>
        <v>U14 HU Renegades</v>
      </c>
      <c r="N88" s="154" t="str">
        <f>VLOOKUP(K88,'Team Info'!J:L,3,FALSE)</f>
        <v>Ben Neureuther</v>
      </c>
      <c r="O88" s="154" t="str">
        <f>VLOOKUP(K88,'Team Info'!J:M,4,FALSE)</f>
        <v>414-758-3678</v>
      </c>
      <c r="P88" s="154" t="str">
        <f>VLOOKUP(K88,'Team Info'!J:N,5,FALSE)</f>
        <v>benneureuther@hotmail.com</v>
      </c>
      <c r="Q88" s="188" t="str">
        <f>VLOOKUP(M88,'Team Info'!J:L,3,FALSE)</f>
        <v>Tanya Wyse</v>
      </c>
      <c r="R88" s="188" t="str">
        <f>VLOOKUP(M88,'Team Info'!J:M,4,FALSE)</f>
        <v>920-285-0509</v>
      </c>
      <c r="S88" s="188" t="str">
        <f>VLOOKUP(M88,'Team Info'!J:N,5,FALSE)</f>
        <v>urban24educator@hotmail.com</v>
      </c>
      <c r="T88" t="str">
        <f t="shared" si="19"/>
        <v>45577U14 ER WolfhoundsU14 HU Renegades</v>
      </c>
    </row>
    <row r="89" spans="1:20" x14ac:dyDescent="0.3">
      <c r="A89" s="154" t="str">
        <f t="shared" si="21"/>
        <v>HU1051</v>
      </c>
      <c r="B89" s="154" t="str">
        <f>VLOOKUP(A89,'Team Info'!E:J,6,FALSE)</f>
        <v>U14 HU Renegades</v>
      </c>
      <c r="C89" s="154" t="str">
        <f>VLOOKUP(A89,'Team Info'!E:L,8,FALSE)</f>
        <v>Tanya Wyse</v>
      </c>
      <c r="D89" s="154" t="str">
        <f>VLOOKUP(A89,'Team Info'!E:M,9,FALSE)</f>
        <v>920-285-0509</v>
      </c>
      <c r="E89" s="154" t="str">
        <f>VLOOKUP(A89,'Team Info'!E:N,10,FALSE)</f>
        <v>urban24educator@hotmail.com</v>
      </c>
      <c r="F89" s="180" t="str">
        <f t="shared" si="18"/>
        <v>Wed</v>
      </c>
      <c r="G89" s="180">
        <v>364</v>
      </c>
      <c r="H89" s="184">
        <f>VLOOKUP(G89,'Master FINAL 2024 8-19-24'!A:G,7,FALSE)</f>
        <v>45588</v>
      </c>
      <c r="I89" s="153" t="str">
        <f>IF(ISBLANK((VLOOKUP(G89,'Master FINAL 2024 8-19-24'!A:H,8,FALSE)))=TRUE,"",VLOOKUP(G89,'Master FINAL 2024 8-19-24'!A:H,8,FALSE))</f>
        <v>Field 4</v>
      </c>
      <c r="J89" s="183">
        <f>IF(ISBLANK((VLOOKUP(G89,'Master FINAL 2024 8-19-24'!A:I,9,FALSE)))=TRUE,"",VLOOKUP(G89,'Master FINAL 2024 8-19-24'!A:I,9,FALSE))</f>
        <v>0.71875</v>
      </c>
      <c r="K89" s="169" t="str">
        <f>VLOOKUP(G89,'Master FINAL 2024 8-19-24'!A:L,12,FALSE)</f>
        <v>U14 HU Renegades</v>
      </c>
      <c r="L89" s="177" t="s">
        <v>849</v>
      </c>
      <c r="M89" s="177" t="str">
        <f>VLOOKUP(G89,'Master FINAL 2024 8-19-24'!A:O,15,FALSE)</f>
        <v>U14 JU Juneau Rage U14</v>
      </c>
      <c r="N89" s="154" t="str">
        <f>VLOOKUP(K89,'Team Info'!J:L,3,FALSE)</f>
        <v>Tanya Wyse</v>
      </c>
      <c r="O89" s="154" t="str">
        <f>VLOOKUP(K89,'Team Info'!J:M,4,FALSE)</f>
        <v>920-285-0509</v>
      </c>
      <c r="P89" s="154" t="str">
        <f>VLOOKUP(K89,'Team Info'!J:N,5,FALSE)</f>
        <v>urban24educator@hotmail.com</v>
      </c>
      <c r="Q89" s="188" t="str">
        <f>VLOOKUP(M89,'Team Info'!J:L,3,FALSE)</f>
        <v>Kevin Klueger</v>
      </c>
      <c r="R89" s="188" t="str">
        <f>VLOOKUP(M89,'Team Info'!J:M,4,FALSE)</f>
        <v>920-904-2507</v>
      </c>
      <c r="S89" s="188" t="str">
        <f>VLOOKUP(M89,'Team Info'!J:N,5,FALSE)</f>
        <v>kluegerk@gmail.com</v>
      </c>
      <c r="T89" t="str">
        <f t="shared" si="19"/>
        <v>45588U14 HU RenegadesU14 JU Juneau Rage U14</v>
      </c>
    </row>
    <row r="90" spans="1:20" x14ac:dyDescent="0.3">
      <c r="A90" s="154" t="str">
        <f t="shared" si="21"/>
        <v>HU1051</v>
      </c>
      <c r="B90" s="154" t="str">
        <f>VLOOKUP(A90,'Team Info'!E:J,6,FALSE)</f>
        <v>U14 HU Renegades</v>
      </c>
      <c r="C90" s="154" t="str">
        <f>VLOOKUP(A90,'Team Info'!E:L,8,FALSE)</f>
        <v>Tanya Wyse</v>
      </c>
      <c r="D90" s="154" t="str">
        <f>VLOOKUP(A90,'Team Info'!E:M,9,FALSE)</f>
        <v>920-285-0509</v>
      </c>
      <c r="E90" s="154" t="str">
        <f>VLOOKUP(A90,'Team Info'!E:N,10,FALSE)</f>
        <v>urban24educator@hotmail.com</v>
      </c>
      <c r="F90" s="180" t="str">
        <f t="shared" si="18"/>
        <v>Sat</v>
      </c>
      <c r="G90" s="180">
        <v>367</v>
      </c>
      <c r="H90" s="184">
        <f>VLOOKUP(G90,'Master FINAL 2024 8-19-24'!A:G,7,FALSE)</f>
        <v>45591</v>
      </c>
      <c r="I90" s="153" t="str">
        <f>IF(ISBLANK((VLOOKUP(G90,'Master FINAL 2024 8-19-24'!A:H,8,FALSE)))=TRUE,"",VLOOKUP(G90,'Master FINAL 2024 8-19-24'!A:H,8,FALSE))</f>
        <v>14U South</v>
      </c>
      <c r="J90" s="183">
        <f>IF(ISBLANK((VLOOKUP(G90,'Master FINAL 2024 8-19-24'!A:I,9,FALSE)))=TRUE,"",VLOOKUP(G90,'Master FINAL 2024 8-19-24'!A:I,9,FALSE))</f>
        <v>0.5625</v>
      </c>
      <c r="K90" s="169" t="str">
        <f>VLOOKUP(G90,'Master FINAL 2024 8-19-24'!A:L,12,FALSE)</f>
        <v>U14 HU Renegades</v>
      </c>
      <c r="L90" s="177" t="s">
        <v>849</v>
      </c>
      <c r="M90" s="177" t="str">
        <f>VLOOKUP(G90,'Master FINAL 2024 8-19-24'!A:O,15,FALSE)</f>
        <v>U14 BR Blue Heron</v>
      </c>
      <c r="N90" s="154" t="str">
        <f>VLOOKUP(K90,'Team Info'!J:L,3,FALSE)</f>
        <v>Tanya Wyse</v>
      </c>
      <c r="O90" s="154" t="str">
        <f>VLOOKUP(K90,'Team Info'!J:M,4,FALSE)</f>
        <v>920-285-0509</v>
      </c>
      <c r="P90" s="154" t="str">
        <f>VLOOKUP(K90,'Team Info'!J:N,5,FALSE)</f>
        <v>urban24educator@hotmail.com</v>
      </c>
      <c r="Q90" s="188" t="str">
        <f>VLOOKUP(M90,'Team Info'!J:L,3,FALSE)</f>
        <v>Josh Haefs</v>
      </c>
      <c r="R90" s="188" t="str">
        <f>VLOOKUP(M90,'Team Info'!J:M,4,FALSE)</f>
        <v>920-904-0759</v>
      </c>
      <c r="S90" s="188" t="str">
        <f>VLOOKUP(M90,'Team Info'!J:N,5,FALSE)</f>
        <v>ndfsa9@gmail.com</v>
      </c>
      <c r="T90" t="str">
        <f t="shared" si="19"/>
        <v>45591U14 HU RenegadesU14 BR Blue Heron</v>
      </c>
    </row>
    <row r="91" spans="1:20" x14ac:dyDescent="0.3">
      <c r="T91" t="str">
        <f t="shared" ref="T91:T112" si="22">H91&amp;K91&amp;M91</f>
        <v/>
      </c>
    </row>
    <row r="92" spans="1:20" x14ac:dyDescent="0.3">
      <c r="T92" t="str">
        <f t="shared" si="22"/>
        <v/>
      </c>
    </row>
    <row r="93" spans="1:20" x14ac:dyDescent="0.3">
      <c r="T93" t="str">
        <f t="shared" si="22"/>
        <v/>
      </c>
    </row>
    <row r="94" spans="1:20" x14ac:dyDescent="0.3">
      <c r="T94" t="str">
        <f t="shared" si="22"/>
        <v/>
      </c>
    </row>
    <row r="95" spans="1:20" x14ac:dyDescent="0.3">
      <c r="T95" t="str">
        <f t="shared" si="22"/>
        <v/>
      </c>
    </row>
    <row r="96" spans="1:20" x14ac:dyDescent="0.3">
      <c r="T96" t="str">
        <f t="shared" si="22"/>
        <v/>
      </c>
    </row>
    <row r="97" spans="20:20" x14ac:dyDescent="0.3">
      <c r="T97" t="str">
        <f t="shared" si="22"/>
        <v/>
      </c>
    </row>
    <row r="98" spans="20:20" x14ac:dyDescent="0.3">
      <c r="T98" t="str">
        <f t="shared" si="22"/>
        <v/>
      </c>
    </row>
    <row r="99" spans="20:20" x14ac:dyDescent="0.3">
      <c r="T99" t="str">
        <f t="shared" si="22"/>
        <v/>
      </c>
    </row>
    <row r="100" spans="20:20" x14ac:dyDescent="0.3">
      <c r="T100" t="str">
        <f t="shared" si="22"/>
        <v/>
      </c>
    </row>
    <row r="101" spans="20:20" x14ac:dyDescent="0.3">
      <c r="T101" t="str">
        <f t="shared" si="22"/>
        <v/>
      </c>
    </row>
    <row r="102" spans="20:20" x14ac:dyDescent="0.3">
      <c r="T102" t="str">
        <f t="shared" si="22"/>
        <v/>
      </c>
    </row>
    <row r="103" spans="20:20" x14ac:dyDescent="0.3">
      <c r="T103" t="str">
        <f t="shared" si="22"/>
        <v/>
      </c>
    </row>
    <row r="104" spans="20:20" x14ac:dyDescent="0.3">
      <c r="T104" t="str">
        <f t="shared" si="22"/>
        <v/>
      </c>
    </row>
    <row r="105" spans="20:20" x14ac:dyDescent="0.3">
      <c r="T105" t="str">
        <f t="shared" si="22"/>
        <v/>
      </c>
    </row>
    <row r="106" spans="20:20" x14ac:dyDescent="0.3">
      <c r="T106" t="str">
        <f t="shared" si="22"/>
        <v/>
      </c>
    </row>
    <row r="107" spans="20:20" x14ac:dyDescent="0.3">
      <c r="T107" t="str">
        <f t="shared" si="22"/>
        <v/>
      </c>
    </row>
    <row r="108" spans="20:20" x14ac:dyDescent="0.3">
      <c r="T108" t="str">
        <f t="shared" si="22"/>
        <v/>
      </c>
    </row>
    <row r="109" spans="20:20" x14ac:dyDescent="0.3">
      <c r="T109" t="str">
        <f t="shared" si="22"/>
        <v/>
      </c>
    </row>
    <row r="110" spans="20:20" x14ac:dyDescent="0.3">
      <c r="T110" t="str">
        <f t="shared" si="22"/>
        <v/>
      </c>
    </row>
    <row r="111" spans="20:20" x14ac:dyDescent="0.3">
      <c r="T111" t="str">
        <f t="shared" si="22"/>
        <v/>
      </c>
    </row>
    <row r="112" spans="20:20" x14ac:dyDescent="0.3">
      <c r="T112" t="str">
        <f t="shared" si="22"/>
        <v/>
      </c>
    </row>
  </sheetData>
  <autoFilter ref="A1:S112" xr:uid="{ACB4E6C1-B4E3-461D-BABF-850779E8F0D2}"/>
  <sortState xmlns:xlrd2="http://schemas.microsoft.com/office/spreadsheetml/2017/richdata2" ref="A2:T112">
    <sortCondition ref="A2:A112"/>
    <sortCondition ref="H2:H112"/>
  </sortState>
  <conditionalFormatting sqref="F1:G90">
    <cfRule type="containsText" dxfId="341" priority="1" operator="containsText" text="Fri">
      <formula>NOT(ISERROR(SEARCH("Fri",F1)))</formula>
    </cfRule>
    <cfRule type="containsText" dxfId="340" priority="2" operator="containsText" text="Thu">
      <formula>NOT(ISERROR(SEARCH("Thu",F1)))</formula>
    </cfRule>
    <cfRule type="containsText" dxfId="339" priority="3" operator="containsText" text="Wed">
      <formula>NOT(ISERROR(SEARCH("Wed",F1)))</formula>
    </cfRule>
    <cfRule type="containsText" dxfId="338" priority="4" operator="containsText" text="Tue">
      <formula>NOT(ISERROR(SEARCH("Tue",F1)))</formula>
    </cfRule>
    <cfRule type="containsText" dxfId="337" priority="5" operator="containsText" text="Sun">
      <formula>NOT(ISERROR(SEARCH("Sun",F1)))</formula>
    </cfRule>
    <cfRule type="containsText" dxfId="336" priority="6" operator="containsText" text="Mon">
      <formula>NOT(ISERROR(SEARCH("Mon",F1)))</formula>
    </cfRule>
  </conditionalFormatting>
  <conditionalFormatting sqref="H1:H90">
    <cfRule type="colorScale" priority="109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90">
    <cfRule type="cellIs" dxfId="335" priority="279" operator="equal">
      <formula>"?"</formula>
    </cfRule>
  </conditionalFormatting>
  <conditionalFormatting sqref="K2:K90">
    <cfRule type="containsText" dxfId="334" priority="268" operator="containsText" text="BR ">
      <formula>NOT(ISERROR(SEARCH("BR ",K2)))</formula>
    </cfRule>
    <cfRule type="containsText" dxfId="333" priority="269" operator="containsText" text="JU">
      <formula>NOT(ISERROR(SEARCH("JU",K2)))</formula>
    </cfRule>
    <cfRule type="containsText" dxfId="332" priority="270" operator="containsText" text="ER ">
      <formula>NOT(ISERROR(SEARCH("ER ",K2)))</formula>
    </cfRule>
    <cfRule type="containsText" dxfId="331" priority="271" operator="containsText" text="HU ">
      <formula>NOT(ISERROR(SEARCH("HU ",K2)))</formula>
    </cfRule>
    <cfRule type="containsText" dxfId="330" priority="272" operator="containsText" text="RF">
      <formula>NOT(ISERROR(SEARCH("RF",K2)))</formula>
    </cfRule>
    <cfRule type="containsText" dxfId="329" priority="273" operator="containsText" text="WA ">
      <formula>NOT(ISERROR(SEARCH("WA ",K2)))</formula>
    </cfRule>
    <cfRule type="containsText" dxfId="328" priority="274" operator="containsText" text="RL">
      <formula>NOT(ISERROR(SEARCH("RL",K2)))</formula>
    </cfRule>
    <cfRule type="containsText" dxfId="327" priority="275" operator="containsText" text="JK">
      <formula>NOT(ISERROR(SEARCH("JK",K2)))</formula>
    </cfRule>
    <cfRule type="containsText" dxfId="326" priority="276" operator="containsText" text="KW">
      <formula>NOT(ISERROR(SEARCH("KW",K2)))</formula>
    </cfRule>
    <cfRule type="containsText" dxfId="325" priority="277" operator="containsText" text="HT ">
      <formula>NOT(ISERROR(SEARCH("HT ",K2)))</formula>
    </cfRule>
    <cfRule type="containsText" dxfId="324" priority="278" operator="containsText" text="SL">
      <formula>NOT(ISERROR(SEARCH("SL",K2)))</formula>
    </cfRule>
  </conditionalFormatting>
  <conditionalFormatting sqref="L1:M90">
    <cfRule type="containsText" dxfId="323" priority="7" operator="containsText" text="BR ">
      <formula>NOT(ISERROR(SEARCH("BR ",L1)))</formula>
    </cfRule>
    <cfRule type="containsText" dxfId="322" priority="255" operator="containsText" text="WA ">
      <formula>NOT(ISERROR(SEARCH("WA ",L1)))</formula>
    </cfRule>
    <cfRule type="containsText" dxfId="321" priority="256" operator="containsText" text="RL">
      <formula>NOT(ISERROR(SEARCH("RL",L1)))</formula>
    </cfRule>
    <cfRule type="containsText" dxfId="320" priority="257" operator="containsText" text="JK">
      <formula>NOT(ISERROR(SEARCH("JK",L1)))</formula>
    </cfRule>
    <cfRule type="containsText" dxfId="319" priority="258" operator="containsText" text="KW">
      <formula>NOT(ISERROR(SEARCH("KW",L1)))</formula>
    </cfRule>
    <cfRule type="containsText" dxfId="318" priority="259" operator="containsText" text="HT ">
      <formula>NOT(ISERROR(SEARCH("HT ",L1)))</formula>
    </cfRule>
    <cfRule type="containsText" dxfId="317" priority="260" operator="containsText" text="SL">
      <formula>NOT(ISERROR(SEARCH("SL",L1)))</formula>
    </cfRule>
  </conditionalFormatting>
  <conditionalFormatting sqref="M1:M90">
    <cfRule type="containsText" dxfId="316" priority="251" operator="containsText" text="JU">
      <formula>NOT(ISERROR(SEARCH("JU",M1)))</formula>
    </cfRule>
    <cfRule type="containsText" dxfId="315" priority="252" operator="containsText" text="ER ">
      <formula>NOT(ISERROR(SEARCH("ER ",M1)))</formula>
    </cfRule>
    <cfRule type="containsText" dxfId="314" priority="253" operator="containsText" text="HU ">
      <formula>NOT(ISERROR(SEARCH("HU ",M1)))</formula>
    </cfRule>
    <cfRule type="containsText" dxfId="313" priority="254" operator="containsText" text="RF">
      <formula>NOT(ISERROR(SEARCH("RF",M1)))</formula>
    </cfRule>
  </conditionalFormatting>
  <conditionalFormatting sqref="T2:T112">
    <cfRule type="duplicateValues" dxfId="312" priority="12879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87C8-DD49-4006-A5F7-F604CC28504A}">
  <dimension ref="A3:H15"/>
  <sheetViews>
    <sheetView workbookViewId="0">
      <selection activeCell="G17" sqref="G17"/>
    </sheetView>
  </sheetViews>
  <sheetFormatPr defaultRowHeight="14.4" x14ac:dyDescent="0.3"/>
  <cols>
    <col min="1" max="1" width="16.33203125" bestFit="1" customWidth="1"/>
    <col min="2" max="2" width="15.6640625" bestFit="1" customWidth="1"/>
    <col min="3" max="3" width="11" bestFit="1" customWidth="1"/>
    <col min="4" max="4" width="11.33203125" bestFit="1" customWidth="1"/>
    <col min="5" max="5" width="5.88671875" bestFit="1" customWidth="1"/>
    <col min="6" max="6" width="4.44140625" bestFit="1" customWidth="1"/>
    <col min="7" max="7" width="5.88671875" bestFit="1" customWidth="1"/>
    <col min="8" max="10" width="4.109375" bestFit="1" customWidth="1"/>
    <col min="11" max="11" width="7.33203125" bestFit="1" customWidth="1"/>
    <col min="12" max="12" width="11.33203125" bestFit="1" customWidth="1"/>
  </cols>
  <sheetData>
    <row r="3" spans="1:8" x14ac:dyDescent="0.3">
      <c r="A3" s="164" t="s">
        <v>1410</v>
      </c>
      <c r="B3" s="164" t="s">
        <v>1319</v>
      </c>
    </row>
    <row r="4" spans="1:8" x14ac:dyDescent="0.3">
      <c r="A4" s="164" t="s">
        <v>1318</v>
      </c>
      <c r="B4" t="s">
        <v>832</v>
      </c>
      <c r="C4" t="s">
        <v>755</v>
      </c>
    </row>
    <row r="5" spans="1:8" x14ac:dyDescent="0.3">
      <c r="A5" s="76" t="s">
        <v>787</v>
      </c>
      <c r="B5">
        <v>19</v>
      </c>
      <c r="C5">
        <v>19</v>
      </c>
      <c r="E5" s="251" t="e">
        <f>B5/D5</f>
        <v>#DIV/0!</v>
      </c>
      <c r="G5">
        <v>10</v>
      </c>
      <c r="H5">
        <v>10</v>
      </c>
    </row>
    <row r="6" spans="1:8" x14ac:dyDescent="0.3">
      <c r="A6" s="76" t="s">
        <v>786</v>
      </c>
      <c r="B6">
        <v>8</v>
      </c>
      <c r="C6">
        <v>8</v>
      </c>
      <c r="E6" s="251" t="e">
        <f t="shared" ref="E6:E14" si="0">B6/D6</f>
        <v>#DIV/0!</v>
      </c>
    </row>
    <row r="7" spans="1:8" x14ac:dyDescent="0.3">
      <c r="A7" s="76" t="s">
        <v>781</v>
      </c>
      <c r="B7">
        <v>16</v>
      </c>
      <c r="C7">
        <v>16</v>
      </c>
      <c r="E7" s="251" t="e">
        <f t="shared" si="0"/>
        <v>#DIV/0!</v>
      </c>
    </row>
    <row r="8" spans="1:8" x14ac:dyDescent="0.3">
      <c r="A8" s="76" t="s">
        <v>776</v>
      </c>
      <c r="B8">
        <v>14</v>
      </c>
      <c r="C8">
        <v>14</v>
      </c>
      <c r="E8" s="251" t="e">
        <f t="shared" si="0"/>
        <v>#DIV/0!</v>
      </c>
    </row>
    <row r="9" spans="1:8" x14ac:dyDescent="0.3">
      <c r="A9" s="76" t="s">
        <v>773</v>
      </c>
      <c r="B9">
        <v>12</v>
      </c>
      <c r="C9">
        <v>12</v>
      </c>
      <c r="E9" s="251" t="e">
        <f t="shared" si="0"/>
        <v>#DIV/0!</v>
      </c>
    </row>
    <row r="10" spans="1:8" x14ac:dyDescent="0.3">
      <c r="A10" s="76" t="s">
        <v>770</v>
      </c>
      <c r="B10">
        <v>7</v>
      </c>
      <c r="C10">
        <v>7</v>
      </c>
      <c r="E10" s="251" t="e">
        <f t="shared" si="0"/>
        <v>#DIV/0!</v>
      </c>
    </row>
    <row r="11" spans="1:8" x14ac:dyDescent="0.3">
      <c r="A11" s="76" t="s">
        <v>107</v>
      </c>
      <c r="B11">
        <v>27</v>
      </c>
      <c r="C11">
        <v>27</v>
      </c>
      <c r="E11" s="251" t="e">
        <f t="shared" si="0"/>
        <v>#DIV/0!</v>
      </c>
    </row>
    <row r="12" spans="1:8" x14ac:dyDescent="0.3">
      <c r="A12" s="76" t="s">
        <v>142</v>
      </c>
      <c r="B12">
        <v>36</v>
      </c>
      <c r="C12">
        <v>36</v>
      </c>
      <c r="E12" s="251" t="e">
        <f t="shared" si="0"/>
        <v>#DIV/0!</v>
      </c>
    </row>
    <row r="13" spans="1:8" x14ac:dyDescent="0.3">
      <c r="A13" s="76" t="s">
        <v>19</v>
      </c>
      <c r="B13">
        <v>22</v>
      </c>
      <c r="C13">
        <v>22</v>
      </c>
      <c r="E13" s="251" t="e">
        <f t="shared" si="0"/>
        <v>#DIV/0!</v>
      </c>
    </row>
    <row r="14" spans="1:8" x14ac:dyDescent="0.3">
      <c r="A14" s="76" t="s">
        <v>755</v>
      </c>
      <c r="B14">
        <v>161</v>
      </c>
      <c r="C14">
        <v>161</v>
      </c>
      <c r="E14" s="251" t="e">
        <f t="shared" si="0"/>
        <v>#DIV/0!</v>
      </c>
    </row>
    <row r="15" spans="1:8" x14ac:dyDescent="0.3">
      <c r="E15" s="25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A894A-DCDC-442C-ABF2-B6FDF2DF9AC4}">
  <sheetPr codeName="Sheet29">
    <tabColor rgb="FF7030A0"/>
  </sheetPr>
  <dimension ref="A1:T202"/>
  <sheetViews>
    <sheetView zoomScale="90" zoomScaleNormal="90" workbookViewId="0">
      <pane xSplit="2" ySplit="1" topLeftCell="C64" activePane="bottomRight" state="frozen"/>
      <selection pane="topRight" activeCell="C1" sqref="C1"/>
      <selection pane="bottomLeft" activeCell="A2" sqref="A2"/>
      <selection pane="bottomRight" activeCell="I83" sqref="I83"/>
    </sheetView>
  </sheetViews>
  <sheetFormatPr defaultRowHeight="14.4" x14ac:dyDescent="0.3"/>
  <cols>
    <col min="1" max="1" width="14.6640625" customWidth="1"/>
    <col min="2" max="2" width="29.5546875" bestFit="1" customWidth="1"/>
    <col min="3" max="3" width="23.6640625" bestFit="1" customWidth="1"/>
    <col min="4" max="4" width="14.6640625" bestFit="1" customWidth="1"/>
    <col min="5" max="5" width="28.109375" bestFit="1" customWidth="1"/>
    <col min="6" max="7" width="9.5546875" bestFit="1" customWidth="1"/>
    <col min="8" max="8" width="10.33203125" bestFit="1" customWidth="1"/>
    <col min="9" max="9" width="55.109375" customWidth="1"/>
    <col min="10" max="10" width="10.44140625" bestFit="1" customWidth="1"/>
    <col min="11" max="11" width="30.88671875" bestFit="1" customWidth="1"/>
    <col min="12" max="12" width="5.6640625" bestFit="1" customWidth="1"/>
    <col min="13" max="13" width="30.109375" bestFit="1" customWidth="1"/>
    <col min="14" max="14" width="20.88671875" bestFit="1" customWidth="1"/>
    <col min="15" max="15" width="18.33203125" bestFit="1" customWidth="1"/>
    <col min="16" max="16" width="32.5546875" bestFit="1" customWidth="1"/>
    <col min="17" max="17" width="20.88671875" bestFit="1" customWidth="1"/>
    <col min="18" max="18" width="18.6640625" bestFit="1" customWidth="1"/>
    <col min="19" max="19" width="32.5546875" bestFit="1" customWidth="1"/>
    <col min="20" max="20" width="65.4414062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1385</v>
      </c>
      <c r="B2" s="154" t="str">
        <f>VLOOKUP(A2,'Team Info'!E:J,6,FALSE)</f>
        <v>U-7 JK Cheetahs</v>
      </c>
      <c r="C2" s="154" t="str">
        <f>VLOOKUP(A2,'Team Info'!E:L,8,FALSE)</f>
        <v>Stephen Bilotta</v>
      </c>
      <c r="D2" s="154" t="str">
        <f>VLOOKUP(A2,'Team Info'!E:M,9,FALSE)</f>
        <v>262-305-8173</v>
      </c>
      <c r="E2" s="154" t="str">
        <f>VLOOKUP(A2,'Team Info'!E:N,10,FALSE)</f>
        <v>bilottastephen@gmail.com</v>
      </c>
      <c r="F2" s="180" t="str">
        <f t="shared" ref="F2:F29" si="0">IF(WEEKDAY(H2)=7,"Sat",IF(WEEKDAY(H2)=6,"Fri",IF(WEEKDAY(H2)=5,"Thu",IF(WEEKDAY(H2)=4,"Wed",IF(WEEKDAY(H2)=3,"Tue",IF(WEEKDAY(H2)=2,"Mon",IF(WEEKDAY(H2)=1,"Sun")))))))</f>
        <v>Sat</v>
      </c>
      <c r="G2" s="180">
        <v>464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RF 1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U-7 JK Cheetahs</v>
      </c>
      <c r="L2" s="177" t="s">
        <v>849</v>
      </c>
      <c r="M2" s="177" t="str">
        <f>VLOOKUP(G2,'Master FINAL 2024 8-19-24'!A:O,15,FALSE)</f>
        <v>U-7 RF Hawks</v>
      </c>
      <c r="N2" s="154" t="str">
        <f>VLOOKUP(K2,'Team Info'!J:L,3,FALSE)</f>
        <v>Stephen Bilotta</v>
      </c>
      <c r="O2" s="154" t="str">
        <f>VLOOKUP(K2,'Team Info'!J:M,4,FALSE)</f>
        <v>262-305-8173</v>
      </c>
      <c r="P2" s="154" t="str">
        <f>VLOOKUP(K2,'Team Info'!J:N,5,FALSE)</f>
        <v>bilottastephen@gmail.com</v>
      </c>
      <c r="Q2" s="188" t="str">
        <f>VLOOKUP(M2,'Team Info'!J:L,3,FALSE)</f>
        <v>Sarah Baumann</v>
      </c>
      <c r="R2" s="188" t="str">
        <f>VLOOKUP(M2,'Team Info'!J:M,4,FALSE)</f>
        <v>262-339-3474</v>
      </c>
      <c r="S2" s="188" t="str">
        <f>VLOOKUP(M2,'Team Info'!J:N,5,FALSE)</f>
        <v>sarahgenebaumann@outlook.com</v>
      </c>
      <c r="T2" t="str">
        <f t="shared" ref="T2:T29" si="1">H2&amp;K2&amp;M2</f>
        <v>45542U-7 JK CheetahsU-7 RF Hawks</v>
      </c>
    </row>
    <row r="3" spans="1:20" x14ac:dyDescent="0.3">
      <c r="A3" s="154" t="str">
        <f>A2</f>
        <v>JK1052</v>
      </c>
      <c r="B3" s="154" t="str">
        <f>VLOOKUP(A3,'Team Info'!E:J,6,FALSE)</f>
        <v>U-7 JK Cheetahs</v>
      </c>
      <c r="C3" s="154" t="str">
        <f>VLOOKUP(A3,'Team Info'!E:L,8,FALSE)</f>
        <v>Stephen Bilotta</v>
      </c>
      <c r="D3" s="154" t="str">
        <f>VLOOKUP(A3,'Team Info'!E:M,9,FALSE)</f>
        <v>262-305-8173</v>
      </c>
      <c r="E3" s="154" t="str">
        <f>VLOOKUP(A3,'Team Info'!E:N,10,FALSE)</f>
        <v>bilottastephen@gmail.com</v>
      </c>
      <c r="F3" s="180" t="str">
        <f>IF(WEEKDAY(H3)=7,"Sat",IF(WEEKDAY(H3)=6,"Fri",IF(WEEKDAY(H3)=5,"Thu",IF(WEEKDAY(H3)=4,"Wed",IF(WEEKDAY(H3)=3,"Tue",IF(WEEKDAY(H3)=2,"Mon",IF(WEEKDAY(H3)=1,"Sun")))))))</f>
        <v>Sat</v>
      </c>
      <c r="G3" s="180">
        <v>468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RF 2</v>
      </c>
      <c r="J3" s="183">
        <f>IF(ISBLANK((VLOOKUP(G3,'Master FINAL 2024 8-19-24'!A:I,9,FALSE)))=TRUE,"",VLOOKUP(G3,'Master FINAL 2024 8-19-24'!A:I,9,FALSE))</f>
        <v>0.375</v>
      </c>
      <c r="K3" s="169" t="str">
        <f>VLOOKUP(G3,'Master FINAL 2024 8-19-24'!A:L,12,FALSE)</f>
        <v>U-7 JK Cheetahs</v>
      </c>
      <c r="L3" s="177" t="s">
        <v>849</v>
      </c>
      <c r="M3" s="177" t="str">
        <f>VLOOKUP(G3,'Master FINAL 2024 8-19-24'!A:O,15,FALSE)</f>
        <v>U-7 RF Lightning U7</v>
      </c>
      <c r="N3" s="154" t="str">
        <f>VLOOKUP(K3,'Team Info'!J:L,3,FALSE)</f>
        <v>Stephen Bilotta</v>
      </c>
      <c r="O3" s="154" t="str">
        <f>VLOOKUP(K3,'Team Info'!J:M,4,FALSE)</f>
        <v>262-305-8173</v>
      </c>
      <c r="P3" s="154" t="str">
        <f>VLOOKUP(K3,'Team Info'!J:N,5,FALSE)</f>
        <v>bilottastephen@gmail.com</v>
      </c>
      <c r="Q3" s="188" t="str">
        <f>VLOOKUP(M3,'Team Info'!J:L,3,FALSE)</f>
        <v>Eathan Berdyck</v>
      </c>
      <c r="R3" s="188" t="str">
        <f>VLOOKUP(M3,'Team Info'!J:M,4,FALSE)</f>
        <v>414-737-6678</v>
      </c>
      <c r="S3" s="188" t="str">
        <f>VLOOKUP(M3,'Team Info'!J:N,5,FALSE)</f>
        <v>eberdyck@yahoo.com</v>
      </c>
      <c r="T3" t="str">
        <f>H3&amp;K3&amp;M3</f>
        <v>45549U-7 JK CheetahsU-7 RF Lightning U7</v>
      </c>
    </row>
    <row r="4" spans="1:20" x14ac:dyDescent="0.3">
      <c r="A4" s="154" t="str">
        <f>A5</f>
        <v>JK1052</v>
      </c>
      <c r="B4" s="154" t="str">
        <f>VLOOKUP(A4,'Team Info'!E:J,6,FALSE)</f>
        <v>U-7 JK Cheetahs</v>
      </c>
      <c r="C4" s="154" t="str">
        <f>VLOOKUP(A4,'Team Info'!E:L,8,FALSE)</f>
        <v>Stephen Bilotta</v>
      </c>
      <c r="D4" s="154" t="str">
        <f>VLOOKUP(A4,'Team Info'!E:M,9,FALSE)</f>
        <v>262-305-8173</v>
      </c>
      <c r="E4" s="154" t="str">
        <f>VLOOKUP(A4,'Team Info'!E:N,10,FALSE)</f>
        <v>bilottastephen@gmail.com</v>
      </c>
      <c r="F4" s="180" t="str">
        <f>IF(WEEKDAY(H4)=7,"Sat",IF(WEEKDAY(H4)=6,"Fri",IF(WEEKDAY(H4)=5,"Thu",IF(WEEKDAY(H4)=4,"Wed",IF(WEEKDAY(H4)=3,"Tue",IF(WEEKDAY(H4)=2,"Mon",IF(WEEKDAY(H4)=1,"Sun")))))))</f>
        <v>Tue</v>
      </c>
      <c r="G4" s="180">
        <v>502</v>
      </c>
      <c r="H4" s="184">
        <f>VLOOKUP(G4,'Master FINAL 2024 8-19-24'!A:G,7,FALSE)</f>
        <v>45552</v>
      </c>
      <c r="I4" s="153" t="str">
        <f>IF(ISBLANK((VLOOKUP(G4,'Master FINAL 2024 8-19-24'!A:H,8,FALSE)))=TRUE,"",VLOOKUP(G4,'Master FINAL 2024 8-19-24'!A:H,8,FALSE))</f>
        <v>Hickory Lane #1A</v>
      </c>
      <c r="J4" s="183">
        <f>IF(ISBLANK((VLOOKUP(G4,'Master FINAL 2024 8-19-24'!A:I,9,FALSE)))=TRUE,"",VLOOKUP(G4,'Master FINAL 2024 8-19-24'!A:I,9,FALSE))</f>
        <v>0.73958333333333337</v>
      </c>
      <c r="K4" s="169" t="str">
        <f>VLOOKUP(G4,'Master FINAL 2024 8-19-24'!A:L,12,FALSE)</f>
        <v>U-7 RF Kickers</v>
      </c>
      <c r="L4" s="177" t="s">
        <v>849</v>
      </c>
      <c r="M4" s="177" t="str">
        <f>VLOOKUP(G4,'Master FINAL 2024 8-19-24'!A:O,15,FALSE)</f>
        <v>U-7 JK Cheetahs</v>
      </c>
      <c r="N4" s="154" t="str">
        <f>VLOOKUP(K4,'Team Info'!J:L,3,FALSE)</f>
        <v>Jeff Magnuson</v>
      </c>
      <c r="O4" s="154" t="str">
        <f>VLOOKUP(K4,'Team Info'!J:M,4,FALSE)</f>
        <v>608-358-0405</v>
      </c>
      <c r="P4" s="154" t="str">
        <f>VLOOKUP(K4,'Team Info'!J:N,5,FALSE)</f>
        <v>jffmagnuson@gmail.com</v>
      </c>
      <c r="Q4" s="188" t="str">
        <f>VLOOKUP(M4,'Team Info'!J:L,3,FALSE)</f>
        <v>Stephen Bilotta</v>
      </c>
      <c r="R4" s="188" t="str">
        <f>VLOOKUP(M4,'Team Info'!J:M,4,FALSE)</f>
        <v>262-305-8173</v>
      </c>
      <c r="S4" s="188" t="str">
        <f>VLOOKUP(M4,'Team Info'!J:N,5,FALSE)</f>
        <v>bilottastephen@gmail.com</v>
      </c>
      <c r="T4" t="str">
        <f>H4&amp;K4&amp;M4</f>
        <v>45552U-7 RF KickersU-7 JK Cheetahs</v>
      </c>
    </row>
    <row r="5" spans="1:20" x14ac:dyDescent="0.3">
      <c r="A5" s="154" t="str">
        <f>A9</f>
        <v>JK1052</v>
      </c>
      <c r="B5" s="154" t="str">
        <f>VLOOKUP(A5,'Team Info'!E:J,6,FALSE)</f>
        <v>U-7 JK Cheetahs</v>
      </c>
      <c r="C5" s="154" t="str">
        <f>VLOOKUP(A5,'Team Info'!E:L,8,FALSE)</f>
        <v>Stephen Bilotta</v>
      </c>
      <c r="D5" s="154" t="str">
        <f>VLOOKUP(A5,'Team Info'!E:M,9,FALSE)</f>
        <v>262-305-8173</v>
      </c>
      <c r="E5" s="154" t="str">
        <f>VLOOKUP(A5,'Team Info'!E:N,10,FALSE)</f>
        <v>bilottastephen@gmail.com</v>
      </c>
      <c r="F5" s="180" t="str">
        <f>IF(WEEKDAY(H5)=7,"Sat",IF(WEEKDAY(H5)=6,"Fri",IF(WEEKDAY(H5)=5,"Thu",IF(WEEKDAY(H5)=4,"Wed",IF(WEEKDAY(H5)=3,"Tue",IF(WEEKDAY(H5)=2,"Mon",IF(WEEKDAY(H5)=1,"Sun")))))))</f>
        <v>Wed</v>
      </c>
      <c r="G5" s="180">
        <v>493</v>
      </c>
      <c r="H5" s="184">
        <f>VLOOKUP(G5,'Master FINAL 2024 8-19-24'!A:G,7,FALSE)</f>
        <v>45553</v>
      </c>
      <c r="I5" s="153" t="str">
        <f>IF(ISBLANK((VLOOKUP(G5,'Master FINAL 2024 8-19-24'!A:H,8,FALSE)))=TRUE,"",VLOOKUP(G5,'Master FINAL 2024 8-19-24'!A:H,8,FALSE))</f>
        <v>KW 1</v>
      </c>
      <c r="J5" s="183">
        <f>IF(ISBLANK((VLOOKUP(G5,'Master FINAL 2024 8-19-24'!A:I,9,FALSE)))=TRUE,"",VLOOKUP(G5,'Master FINAL 2024 8-19-24'!A:I,9,FALSE))</f>
        <v>0.73958333333333337</v>
      </c>
      <c r="K5" s="169" t="str">
        <f>VLOOKUP(G5,'Master FINAL 2024 8-19-24'!A:L,12,FALSE)</f>
        <v>U-7 JK Cheetahs</v>
      </c>
      <c r="L5" s="177" t="s">
        <v>849</v>
      </c>
      <c r="M5" s="177" t="str">
        <f>VLOOKUP(G5,'Master FINAL 2024 8-19-24'!A:O,15,FALSE)</f>
        <v>U-7 KW Blazers</v>
      </c>
      <c r="N5" s="154" t="str">
        <f>VLOOKUP(K5,'Team Info'!J:L,3,FALSE)</f>
        <v>Stephen Bilotta</v>
      </c>
      <c r="O5" s="154" t="str">
        <f>VLOOKUP(K5,'Team Info'!J:M,4,FALSE)</f>
        <v>262-305-8173</v>
      </c>
      <c r="P5" s="154" t="str">
        <f>VLOOKUP(K5,'Team Info'!J:N,5,FALSE)</f>
        <v>bilottastephen@gmail.com</v>
      </c>
      <c r="Q5" s="188" t="str">
        <f>VLOOKUP(M5,'Team Info'!J:L,3,FALSE)</f>
        <v>Jamison Meister</v>
      </c>
      <c r="R5" s="188" t="str">
        <f>VLOOKUP(M5,'Team Info'!J:M,4,FALSE)</f>
        <v>262-388-5119</v>
      </c>
      <c r="S5" s="188" t="str">
        <f>VLOOKUP(M5,'Team Info'!J:N,5,FALSE)</f>
        <v>jamison.meister08@gmail.com</v>
      </c>
      <c r="T5" t="str">
        <f>H5&amp;K5&amp;M5</f>
        <v>45553U-7 JK CheetahsU-7 KW Blazers</v>
      </c>
    </row>
    <row r="6" spans="1:20" x14ac:dyDescent="0.3">
      <c r="A6" s="154" t="str">
        <f>A3</f>
        <v>JK1052</v>
      </c>
      <c r="B6" s="154" t="str">
        <f>VLOOKUP(A6,'Team Info'!E:J,6,FALSE)</f>
        <v>U-7 JK Cheetahs</v>
      </c>
      <c r="C6" s="154" t="str">
        <f>VLOOKUP(A6,'Team Info'!E:L,8,FALSE)</f>
        <v>Stephen Bilotta</v>
      </c>
      <c r="D6" s="154" t="str">
        <f>VLOOKUP(A6,'Team Info'!E:M,9,FALSE)</f>
        <v>262-305-8173</v>
      </c>
      <c r="E6" s="154" t="str">
        <f>VLOOKUP(A6,'Team Info'!E:N,10,FALSE)</f>
        <v>bilottastephen@gmail.com</v>
      </c>
      <c r="F6" s="180" t="str">
        <f t="shared" si="0"/>
        <v>Sat</v>
      </c>
      <c r="G6" s="180">
        <v>475</v>
      </c>
      <c r="H6" s="184">
        <f>VLOOKUP(G6,'Master FINAL 2024 8-19-24'!A:G,7,FALSE)</f>
        <v>45556</v>
      </c>
      <c r="I6" s="153" t="str">
        <f>IF(ISBLANK((VLOOKUP(G6,'Master FINAL 2024 8-19-24'!A:H,8,FALSE)))=TRUE,"",VLOOKUP(G6,'Master FINAL 2024 8-19-24'!A:H,8,FALSE))</f>
        <v>Hickory Lane #2</v>
      </c>
      <c r="J6" s="183">
        <f>IF(ISBLANK((VLOOKUP(G6,'Master FINAL 2024 8-19-24'!A:I,9,FALSE)))=TRUE,"",VLOOKUP(G6,'Master FINAL 2024 8-19-24'!A:I,9,FALSE))</f>
        <v>0.45833333333333331</v>
      </c>
      <c r="K6" s="169" t="str">
        <f>VLOOKUP(G6,'Master FINAL 2024 8-19-24'!A:L,12,FALSE)</f>
        <v>U-7 KW Astros</v>
      </c>
      <c r="L6" s="177" t="s">
        <v>849</v>
      </c>
      <c r="M6" s="177" t="str">
        <f>VLOOKUP(G6,'Master FINAL 2024 8-19-24'!A:O,15,FALSE)</f>
        <v>U-7 JK Cheetahs</v>
      </c>
      <c r="N6" s="154" t="str">
        <f>VLOOKUP(K6,'Team Info'!J:L,3,FALSE)</f>
        <v>Stephanie Arnold</v>
      </c>
      <c r="O6" s="154" t="str">
        <f>VLOOKUP(K6,'Team Info'!J:M,4,FALSE)</f>
        <v>262-416-2092</v>
      </c>
      <c r="P6" s="154" t="str">
        <f>VLOOKUP(K6,'Team Info'!J:N,5,FALSE)</f>
        <v>lynnrayold@gmail.com</v>
      </c>
      <c r="Q6" s="188" t="str">
        <f>VLOOKUP(M6,'Team Info'!J:L,3,FALSE)</f>
        <v>Stephen Bilotta</v>
      </c>
      <c r="R6" s="188" t="str">
        <f>VLOOKUP(M6,'Team Info'!J:M,4,FALSE)</f>
        <v>262-305-8173</v>
      </c>
      <c r="S6" s="188" t="str">
        <f>VLOOKUP(M6,'Team Info'!J:N,5,FALSE)</f>
        <v>bilottastephen@gmail.com</v>
      </c>
      <c r="T6" t="str">
        <f t="shared" si="1"/>
        <v>45556U-7 KW AstrosU-7 JK Cheetahs</v>
      </c>
    </row>
    <row r="7" spans="1:20" x14ac:dyDescent="0.3">
      <c r="A7" s="154" t="str">
        <f t="shared" ref="A7:A9" si="2">A6</f>
        <v>JK1052</v>
      </c>
      <c r="B7" s="154" t="str">
        <f>VLOOKUP(A7,'Team Info'!E:J,6,FALSE)</f>
        <v>U-7 JK Cheetahs</v>
      </c>
      <c r="C7" s="154" t="str">
        <f>VLOOKUP(A7,'Team Info'!E:L,8,FALSE)</f>
        <v>Stephen Bilotta</v>
      </c>
      <c r="D7" s="154" t="str">
        <f>VLOOKUP(A7,'Team Info'!E:M,9,FALSE)</f>
        <v>262-305-8173</v>
      </c>
      <c r="E7" s="154" t="str">
        <f>VLOOKUP(A7,'Team Info'!E:N,10,FALSE)</f>
        <v>bilottastephen@gmail.com</v>
      </c>
      <c r="F7" s="180" t="str">
        <f t="shared" si="0"/>
        <v>Sat</v>
      </c>
      <c r="G7" s="180">
        <v>479</v>
      </c>
      <c r="H7" s="184">
        <f>VLOOKUP(G7,'Master FINAL 2024 8-19-24'!A:G,7,FALSE)</f>
        <v>45563</v>
      </c>
      <c r="I7" s="153" t="str">
        <f>IF(ISBLANK((VLOOKUP(G7,'Master FINAL 2024 8-19-24'!A:H,8,FALSE)))=TRUE,"",VLOOKUP(G7,'Master FINAL 2024 8-19-24'!A:H,8,FALSE))</f>
        <v>HT #3A</v>
      </c>
      <c r="J7" s="183">
        <f>IF(ISBLANK((VLOOKUP(G7,'Master FINAL 2024 8-19-24'!A:I,9,FALSE)))=TRUE,"",VLOOKUP(G7,'Master FINAL 2024 8-19-24'!A:I,9,FALSE))</f>
        <v>0.33333333333333331</v>
      </c>
      <c r="K7" s="169" t="str">
        <f>VLOOKUP(G7,'Master FINAL 2024 8-19-24'!A:L,12,FALSE)</f>
        <v>U-7 JK Cheetahs</v>
      </c>
      <c r="L7" s="177" t="s">
        <v>849</v>
      </c>
      <c r="M7" s="177" t="str">
        <f>VLOOKUP(G7,'Master FINAL 2024 8-19-24'!A:O,15,FALSE)</f>
        <v>U-7 HT Spicey Meatball Boys</v>
      </c>
      <c r="N7" s="154" t="str">
        <f>VLOOKUP(K7,'Team Info'!J:L,3,FALSE)</f>
        <v>Stephen Bilotta</v>
      </c>
      <c r="O7" s="154" t="str">
        <f>VLOOKUP(K7,'Team Info'!J:M,4,FALSE)</f>
        <v>262-305-8173</v>
      </c>
      <c r="P7" s="154" t="str">
        <f>VLOOKUP(K7,'Team Info'!J:N,5,FALSE)</f>
        <v>bilottastephen@gmail.com</v>
      </c>
      <c r="Q7" s="188" t="str">
        <f>VLOOKUP(M7,'Team Info'!J:L,3,FALSE)</f>
        <v>Mike Daly</v>
      </c>
      <c r="R7" s="188" t="str">
        <f>VLOOKUP(M7,'Team Info'!J:M,4,FALSE)</f>
        <v>414-350-1392</v>
      </c>
      <c r="S7" s="188" t="str">
        <f>VLOOKUP(M7,'Team Info'!J:N,5,FALSE)</f>
        <v>dooley644@gmail.com</v>
      </c>
      <c r="T7" t="str">
        <f t="shared" si="1"/>
        <v>45563U-7 JK CheetahsU-7 HT Spicey Meatball Boys</v>
      </c>
    </row>
    <row r="8" spans="1:20" x14ac:dyDescent="0.3">
      <c r="A8" s="154" t="str">
        <f t="shared" si="2"/>
        <v>JK1052</v>
      </c>
      <c r="B8" s="154" t="str">
        <f>VLOOKUP(A8,'Team Info'!E:J,6,FALSE)</f>
        <v>U-7 JK Cheetahs</v>
      </c>
      <c r="C8" s="154" t="str">
        <f>VLOOKUP(A8,'Team Info'!E:L,8,FALSE)</f>
        <v>Stephen Bilotta</v>
      </c>
      <c r="D8" s="154" t="str">
        <f>VLOOKUP(A8,'Team Info'!E:M,9,FALSE)</f>
        <v>262-305-8173</v>
      </c>
      <c r="E8" s="154" t="str">
        <f>VLOOKUP(A8,'Team Info'!E:N,10,FALSE)</f>
        <v>bilottastephen@gmail.com</v>
      </c>
      <c r="F8" s="180" t="str">
        <f>IF(WEEKDAY(H8)=7,"Sat",IF(WEEKDAY(H8)=6,"Fri",IF(WEEKDAY(H8)=5,"Thu",IF(WEEKDAY(H8)=4,"Wed",IF(WEEKDAY(H8)=3,"Tue",IF(WEEKDAY(H8)=2,"Mon",IF(WEEKDAY(H8)=1,"Sun")))))))</f>
        <v>Sat</v>
      </c>
      <c r="G8" s="180">
        <v>488</v>
      </c>
      <c r="H8" s="184">
        <f>VLOOKUP(G8,'Master FINAL 2024 8-19-24'!A:G,7,FALSE)</f>
        <v>45570</v>
      </c>
      <c r="I8" s="153" t="str">
        <f>IF(ISBLANK((VLOOKUP(G8,'Master FINAL 2024 8-19-24'!A:H,8,FALSE)))=TRUE,"",VLOOKUP(G8,'Master FINAL 2024 8-19-24'!A:H,8,FALSE))</f>
        <v>Hickory Lane #1A</v>
      </c>
      <c r="J8" s="183">
        <f>IF(ISBLANK((VLOOKUP(G8,'Master FINAL 2024 8-19-24'!A:I,9,FALSE)))=TRUE,"",VLOOKUP(G8,'Master FINAL 2024 8-19-24'!A:I,9,FALSE))</f>
        <v>0.33333333333333331</v>
      </c>
      <c r="K8" s="169" t="str">
        <f>VLOOKUP(G8,'Master FINAL 2024 8-19-24'!A:L,12,FALSE)</f>
        <v>U-7 HT Spicey Meatball Boys</v>
      </c>
      <c r="L8" s="177" t="s">
        <v>849</v>
      </c>
      <c r="M8" s="177" t="str">
        <f>VLOOKUP(G8,'Master FINAL 2024 8-19-24'!A:O,15,FALSE)</f>
        <v>U-7 JK Cheetahs</v>
      </c>
      <c r="N8" s="154" t="str">
        <f>VLOOKUP(K8,'Team Info'!J:L,3,FALSE)</f>
        <v>Mike Daly</v>
      </c>
      <c r="O8" s="154" t="str">
        <f>VLOOKUP(K8,'Team Info'!J:M,4,FALSE)</f>
        <v>414-350-1392</v>
      </c>
      <c r="P8" s="154" t="str">
        <f>VLOOKUP(K8,'Team Info'!J:N,5,FALSE)</f>
        <v>dooley644@gmail.com</v>
      </c>
      <c r="Q8" s="188" t="str">
        <f>VLOOKUP(M8,'Team Info'!J:L,3,FALSE)</f>
        <v>Stephen Bilotta</v>
      </c>
      <c r="R8" s="188" t="str">
        <f>VLOOKUP(M8,'Team Info'!J:M,4,FALSE)</f>
        <v>262-305-8173</v>
      </c>
      <c r="S8" s="188" t="str">
        <f>VLOOKUP(M8,'Team Info'!J:N,5,FALSE)</f>
        <v>bilottastephen@gmail.com</v>
      </c>
      <c r="T8" t="str">
        <f>H8&amp;K8&amp;M8</f>
        <v>45570U-7 HT Spicey Meatball BoysU-7 JK Cheetahs</v>
      </c>
    </row>
    <row r="9" spans="1:20" x14ac:dyDescent="0.3">
      <c r="A9" s="154" t="str">
        <f t="shared" si="2"/>
        <v>JK1052</v>
      </c>
      <c r="B9" s="154" t="str">
        <f>VLOOKUP(A9,'Team Info'!E:J,6,FALSE)</f>
        <v>U-7 JK Cheetahs</v>
      </c>
      <c r="C9" s="154" t="str">
        <f>VLOOKUP(A9,'Team Info'!E:L,8,FALSE)</f>
        <v>Stephen Bilotta</v>
      </c>
      <c r="D9" s="154" t="str">
        <f>VLOOKUP(A9,'Team Info'!E:M,9,FALSE)</f>
        <v>262-305-8173</v>
      </c>
      <c r="E9" s="154" t="str">
        <f>VLOOKUP(A9,'Team Info'!E:N,10,FALSE)</f>
        <v>bilottastephen@gmail.com</v>
      </c>
      <c r="F9" s="180" t="str">
        <f t="shared" si="0"/>
        <v>Sat</v>
      </c>
      <c r="G9" s="180">
        <v>510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Hickory Lane #1A</v>
      </c>
      <c r="J9" s="183">
        <f>IF(ISBLANK((VLOOKUP(G9,'Master FINAL 2024 8-19-24'!A:I,9,FALSE)))=TRUE,"",VLOOKUP(G9,'Master FINAL 2024 8-19-24'!A:I,9,FALSE))</f>
        <v>0.45833333333333331</v>
      </c>
      <c r="K9" s="169" t="str">
        <f>VLOOKUP(G9,'Master FINAL 2024 8-19-24'!A:L,12,FALSE)</f>
        <v>U-7 RF Hawks</v>
      </c>
      <c r="L9" s="177" t="s">
        <v>849</v>
      </c>
      <c r="M9" s="177" t="str">
        <f>VLOOKUP(G9,'Master FINAL 2024 8-19-24'!A:O,15,FALSE)</f>
        <v>U-7 JK Cheetahs</v>
      </c>
      <c r="N9" s="154" t="str">
        <f>VLOOKUP(K9,'Team Info'!J:L,3,FALSE)</f>
        <v>Sarah Baumann</v>
      </c>
      <c r="O9" s="154" t="str">
        <f>VLOOKUP(K9,'Team Info'!J:M,4,FALSE)</f>
        <v>262-339-3474</v>
      </c>
      <c r="P9" s="154" t="str">
        <f>VLOOKUP(K9,'Team Info'!J:N,5,FALSE)</f>
        <v>sarahgenebaumann@outlook.com</v>
      </c>
      <c r="Q9" s="188" t="str">
        <f>VLOOKUP(M9,'Team Info'!J:L,3,FALSE)</f>
        <v>Stephen Bilotta</v>
      </c>
      <c r="R9" s="188" t="str">
        <f>VLOOKUP(M9,'Team Info'!J:M,4,FALSE)</f>
        <v>262-305-8173</v>
      </c>
      <c r="S9" s="188" t="str">
        <f>VLOOKUP(M9,'Team Info'!J:N,5,FALSE)</f>
        <v>bilottastephen@gmail.com</v>
      </c>
      <c r="T9" t="str">
        <f t="shared" si="1"/>
        <v>45591U-7 RF HawksU-7 JK Cheetahs</v>
      </c>
    </row>
    <row r="10" spans="1:20" x14ac:dyDescent="0.3">
      <c r="A10" s="154" t="s">
        <v>1386</v>
      </c>
      <c r="B10" s="154" t="str">
        <f>VLOOKUP(A10,'Team Info'!E:J,6,FALSE)</f>
        <v>U-7 JK Pumas</v>
      </c>
      <c r="C10" s="154" t="str">
        <f>VLOOKUP(A10,'Team Info'!E:L,8,FALSE)</f>
        <v>Daniel Karrels</v>
      </c>
      <c r="D10" s="154" t="str">
        <f>VLOOKUP(A10,'Team Info'!E:M,9,FALSE)</f>
        <v>262-305-6187</v>
      </c>
      <c r="E10" s="154" t="str">
        <f>VLOOKUP(A10,'Team Info'!E:N,10,FALSE)</f>
        <v>dskarrels@gmail.com</v>
      </c>
      <c r="F10" s="180" t="str">
        <f t="shared" si="0"/>
        <v>Sat</v>
      </c>
      <c r="G10" s="180">
        <v>462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Hickory Lane #1B</v>
      </c>
      <c r="J10" s="183">
        <f>IF(ISBLANK((VLOOKUP(G10,'Master FINAL 2024 8-19-24'!A:I,9,FALSE)))=TRUE,"",VLOOKUP(G10,'Master FINAL 2024 8-19-24'!A:I,9,FALSE))</f>
        <v>0.33333333333333331</v>
      </c>
      <c r="K10" s="169" t="str">
        <f>VLOOKUP(G10,'Master FINAL 2024 8-19-24'!A:L,12,FALSE)</f>
        <v>U-7 HT Spicey Meatball Boys</v>
      </c>
      <c r="L10" s="177" t="s">
        <v>849</v>
      </c>
      <c r="M10" s="177" t="str">
        <f>VLOOKUP(G10,'Master FINAL 2024 8-19-24'!A:O,15,FALSE)</f>
        <v>U-7 JK Pumas</v>
      </c>
      <c r="N10" s="154" t="str">
        <f>VLOOKUP(K10,'Team Info'!J:L,3,FALSE)</f>
        <v>Mike Daly</v>
      </c>
      <c r="O10" s="154" t="str">
        <f>VLOOKUP(K10,'Team Info'!J:M,4,FALSE)</f>
        <v>414-350-1392</v>
      </c>
      <c r="P10" s="154" t="str">
        <f>VLOOKUP(K10,'Team Info'!J:N,5,FALSE)</f>
        <v>dooley644@gmail.com</v>
      </c>
      <c r="Q10" s="188" t="str">
        <f>VLOOKUP(M10,'Team Info'!J:L,3,FALSE)</f>
        <v>Daniel Karrels</v>
      </c>
      <c r="R10" s="188" t="str">
        <f>VLOOKUP(M10,'Team Info'!J:M,4,FALSE)</f>
        <v>262-305-6187</v>
      </c>
      <c r="S10" s="188" t="str">
        <f>VLOOKUP(M10,'Team Info'!J:N,5,FALSE)</f>
        <v>dskarrels@gmail.com</v>
      </c>
      <c r="T10" t="str">
        <f t="shared" si="1"/>
        <v>45542U-7 HT Spicey Meatball BoysU-7 JK Pumas</v>
      </c>
    </row>
    <row r="11" spans="1:20" x14ac:dyDescent="0.3">
      <c r="A11" s="154" t="str">
        <f t="shared" ref="A11:A17" si="3">A10</f>
        <v>JK1053</v>
      </c>
      <c r="B11" s="154" t="str">
        <f>VLOOKUP(A11,'Team Info'!E:J,6,FALSE)</f>
        <v>U-7 JK Pumas</v>
      </c>
      <c r="C11" s="154" t="str">
        <f>VLOOKUP(A11,'Team Info'!E:L,8,FALSE)</f>
        <v>Daniel Karrels</v>
      </c>
      <c r="D11" s="154" t="str">
        <f>VLOOKUP(A11,'Team Info'!E:M,9,FALSE)</f>
        <v>262-305-6187</v>
      </c>
      <c r="E11" s="154" t="str">
        <f>VLOOKUP(A11,'Team Info'!E:N,10,FALSE)</f>
        <v>dskarrels@gmail.com</v>
      </c>
      <c r="F11" s="180" t="str">
        <f t="shared" si="0"/>
        <v>Sat</v>
      </c>
      <c r="G11" s="180">
        <v>470</v>
      </c>
      <c r="H11" s="184">
        <f>VLOOKUP(G11,'Master FINAL 2024 8-19-24'!A:G,7,FALSE)</f>
        <v>45549</v>
      </c>
      <c r="I11" s="153" t="str">
        <f>IF(ISBLANK((VLOOKUP(G11,'Master FINAL 2024 8-19-24'!A:H,8,FALSE)))=TRUE,"",VLOOKUP(G11,'Master FINAL 2024 8-19-24'!A:H,8,FALSE))</f>
        <v>Hickory Lane #1B</v>
      </c>
      <c r="J11" s="183">
        <f>IF(ISBLANK((VLOOKUP(G11,'Master FINAL 2024 8-19-24'!A:I,9,FALSE)))=TRUE,"",VLOOKUP(G11,'Master FINAL 2024 8-19-24'!A:I,9,FALSE))</f>
        <v>0.375</v>
      </c>
      <c r="K11" s="169" t="str">
        <f>VLOOKUP(G11,'Master FINAL 2024 8-19-24'!A:L,12,FALSE)</f>
        <v>U-7 KW Astros</v>
      </c>
      <c r="L11" s="177" t="s">
        <v>849</v>
      </c>
      <c r="M11" s="177" t="str">
        <f>VLOOKUP(G11,'Master FINAL 2024 8-19-24'!A:O,15,FALSE)</f>
        <v>U-7 JK Pumas</v>
      </c>
      <c r="N11" s="154" t="str">
        <f>VLOOKUP(K11,'Team Info'!J:L,3,FALSE)</f>
        <v>Stephanie Arnold</v>
      </c>
      <c r="O11" s="154" t="str">
        <f>VLOOKUP(K11,'Team Info'!J:M,4,FALSE)</f>
        <v>262-416-2092</v>
      </c>
      <c r="P11" s="154" t="str">
        <f>VLOOKUP(K11,'Team Info'!J:N,5,FALSE)</f>
        <v>lynnrayold@gmail.com</v>
      </c>
      <c r="Q11" s="188" t="str">
        <f>VLOOKUP(M11,'Team Info'!J:L,3,FALSE)</f>
        <v>Daniel Karrels</v>
      </c>
      <c r="R11" s="188" t="str">
        <f>VLOOKUP(M11,'Team Info'!J:M,4,FALSE)</f>
        <v>262-305-6187</v>
      </c>
      <c r="S11" s="188" t="str">
        <f>VLOOKUP(M11,'Team Info'!J:N,5,FALSE)</f>
        <v>dskarrels@gmail.com</v>
      </c>
      <c r="T11" t="str">
        <f t="shared" si="1"/>
        <v>45549U-7 KW AstrosU-7 JK Pumas</v>
      </c>
    </row>
    <row r="12" spans="1:20" x14ac:dyDescent="0.3">
      <c r="A12" s="154" t="str">
        <f t="shared" si="3"/>
        <v>JK1053</v>
      </c>
      <c r="B12" s="154" t="str">
        <f>VLOOKUP(A12,'Team Info'!E:J,6,FALSE)</f>
        <v>U-7 JK Pumas</v>
      </c>
      <c r="C12" s="154" t="str">
        <f>VLOOKUP(A12,'Team Info'!E:L,8,FALSE)</f>
        <v>Daniel Karrels</v>
      </c>
      <c r="D12" s="154" t="str">
        <f>VLOOKUP(A12,'Team Info'!E:M,9,FALSE)</f>
        <v>262-305-6187</v>
      </c>
      <c r="E12" s="154" t="str">
        <f>VLOOKUP(A12,'Team Info'!E:N,10,FALSE)</f>
        <v>dskarrels@gmail.com</v>
      </c>
      <c r="F12" s="180" t="str">
        <f t="shared" si="0"/>
        <v>Sat</v>
      </c>
      <c r="G12" s="180">
        <v>476</v>
      </c>
      <c r="H12" s="184">
        <f>VLOOKUP(G12,'Master FINAL 2024 8-19-24'!A:G,7,FALSE)</f>
        <v>45556</v>
      </c>
      <c r="I12" s="153" t="str">
        <f>IF(ISBLANK((VLOOKUP(G12,'Master FINAL 2024 8-19-24'!A:H,8,FALSE)))=TRUE,"",VLOOKUP(G12,'Master FINAL 2024 8-19-24'!A:H,8,FALSE))</f>
        <v>RF 3</v>
      </c>
      <c r="J12" s="183">
        <f>IF(ISBLANK((VLOOKUP(G12,'Master FINAL 2024 8-19-24'!A:I,9,FALSE)))=TRUE,"",VLOOKUP(G12,'Master FINAL 2024 8-19-24'!A:I,9,FALSE))</f>
        <v>0.35416666666666669</v>
      </c>
      <c r="K12" s="169" t="str">
        <f>VLOOKUP(G12,'Master FINAL 2024 8-19-24'!A:L,12,FALSE)</f>
        <v>U-7 JK Pumas</v>
      </c>
      <c r="L12" s="177" t="s">
        <v>849</v>
      </c>
      <c r="M12" s="177" t="str">
        <f>VLOOKUP(G12,'Master FINAL 2024 8-19-24'!A:O,15,FALSE)</f>
        <v>U-7 RF Hawks</v>
      </c>
      <c r="N12" s="154" t="str">
        <f>VLOOKUP(K12,'Team Info'!J:L,3,FALSE)</f>
        <v>Daniel Karrels</v>
      </c>
      <c r="O12" s="154" t="str">
        <f>VLOOKUP(K12,'Team Info'!J:M,4,FALSE)</f>
        <v>262-305-6187</v>
      </c>
      <c r="P12" s="154" t="str">
        <f>VLOOKUP(K12,'Team Info'!J:N,5,FALSE)</f>
        <v>dskarrels@gmail.com</v>
      </c>
      <c r="Q12" s="188" t="str">
        <f>VLOOKUP(M12,'Team Info'!J:L,3,FALSE)</f>
        <v>Sarah Baumann</v>
      </c>
      <c r="R12" s="188" t="str">
        <f>VLOOKUP(M12,'Team Info'!J:M,4,FALSE)</f>
        <v>262-339-3474</v>
      </c>
      <c r="S12" s="188" t="str">
        <f>VLOOKUP(M12,'Team Info'!J:N,5,FALSE)</f>
        <v>sarahgenebaumann@outlook.com</v>
      </c>
      <c r="T12" t="str">
        <f t="shared" si="1"/>
        <v>45556U-7 JK PumasU-7 RF Hawks</v>
      </c>
    </row>
    <row r="13" spans="1:20" x14ac:dyDescent="0.3">
      <c r="A13" s="154" t="str">
        <f t="shared" si="3"/>
        <v>JK1053</v>
      </c>
      <c r="B13" s="154" t="str">
        <f>VLOOKUP(A13,'Team Info'!E:J,6,FALSE)</f>
        <v>U-7 JK Pumas</v>
      </c>
      <c r="C13" s="154" t="str">
        <f>VLOOKUP(A13,'Team Info'!E:L,8,FALSE)</f>
        <v>Daniel Karrels</v>
      </c>
      <c r="D13" s="154" t="str">
        <f>VLOOKUP(A13,'Team Info'!E:M,9,FALSE)</f>
        <v>262-305-6187</v>
      </c>
      <c r="E13" s="154" t="str">
        <f>VLOOKUP(A13,'Team Info'!E:N,10,FALSE)</f>
        <v>dskarrels@gmail.com</v>
      </c>
      <c r="F13" s="180" t="str">
        <f t="shared" si="0"/>
        <v>Sat</v>
      </c>
      <c r="G13" s="180">
        <v>481</v>
      </c>
      <c r="H13" s="184">
        <f>VLOOKUP(G13,'Master FINAL 2024 8-19-24'!A:G,7,FALSE)</f>
        <v>45563</v>
      </c>
      <c r="I13" s="153" t="str">
        <f>IF(ISBLANK((VLOOKUP(G13,'Master FINAL 2024 8-19-24'!A:H,8,FALSE)))=TRUE,"",VLOOKUP(G13,'Master FINAL 2024 8-19-24'!A:H,8,FALSE))</f>
        <v>Hickory Lane #1A</v>
      </c>
      <c r="J13" s="183">
        <f>IF(ISBLANK((VLOOKUP(G13,'Master FINAL 2024 8-19-24'!A:I,9,FALSE)))=TRUE,"",VLOOKUP(G13,'Master FINAL 2024 8-19-24'!A:I,9,FALSE))</f>
        <v>0.375</v>
      </c>
      <c r="K13" s="169" t="str">
        <f>VLOOKUP(G13,'Master FINAL 2024 8-19-24'!A:L,12,FALSE)</f>
        <v>U-7 ER Celtics</v>
      </c>
      <c r="L13" s="177" t="s">
        <v>849</v>
      </c>
      <c r="M13" s="177" t="str">
        <f>VLOOKUP(G13,'Master FINAL 2024 8-19-24'!A:O,15,FALSE)</f>
        <v>U-7 JK Pumas</v>
      </c>
      <c r="N13" s="154" t="str">
        <f>VLOOKUP(K13,'Team Info'!J:L,3,FALSE)</f>
        <v>Brad Lynn</v>
      </c>
      <c r="O13" s="154">
        <f>VLOOKUP(K13,'Team Info'!J:M,4,FALSE)</f>
        <v>0</v>
      </c>
      <c r="P13" s="154" t="str">
        <f>VLOOKUP(K13,'Team Info'!J:N,5,FALSE)</f>
        <v>bslynn89@gmail.com</v>
      </c>
      <c r="Q13" s="188" t="str">
        <f>VLOOKUP(M13,'Team Info'!J:L,3,FALSE)</f>
        <v>Daniel Karrels</v>
      </c>
      <c r="R13" s="188" t="str">
        <f>VLOOKUP(M13,'Team Info'!J:M,4,FALSE)</f>
        <v>262-305-6187</v>
      </c>
      <c r="S13" s="188" t="str">
        <f>VLOOKUP(M13,'Team Info'!J:N,5,FALSE)</f>
        <v>dskarrels@gmail.com</v>
      </c>
      <c r="T13" t="str">
        <f t="shared" si="1"/>
        <v>45563U-7 ER CelticsU-7 JK Pumas</v>
      </c>
    </row>
    <row r="14" spans="1:20" x14ac:dyDescent="0.3">
      <c r="A14" s="154" t="str">
        <f t="shared" si="3"/>
        <v>JK1053</v>
      </c>
      <c r="B14" s="154" t="str">
        <f>VLOOKUP(A14,'Team Info'!E:J,6,FALSE)</f>
        <v>U-7 JK Pumas</v>
      </c>
      <c r="C14" s="154" t="str">
        <f>VLOOKUP(A14,'Team Info'!E:L,8,FALSE)</f>
        <v>Daniel Karrels</v>
      </c>
      <c r="D14" s="154" t="str">
        <f>VLOOKUP(A14,'Team Info'!E:M,9,FALSE)</f>
        <v>262-305-6187</v>
      </c>
      <c r="E14" s="154" t="str">
        <f>VLOOKUP(A14,'Team Info'!E:N,10,FALSE)</f>
        <v>dskarrels@gmail.com</v>
      </c>
      <c r="F14" s="180" t="str">
        <f t="shared" si="0"/>
        <v>Sat</v>
      </c>
      <c r="G14" s="180">
        <v>485</v>
      </c>
      <c r="H14" s="184">
        <f>VLOOKUP(G14,'Master FINAL 2024 8-19-24'!A:G,7,FALSE)</f>
        <v>45570</v>
      </c>
      <c r="I14" s="153" t="str">
        <f>IF(ISBLANK((VLOOKUP(G14,'Master FINAL 2024 8-19-24'!A:H,8,FALSE)))=TRUE,"",VLOOKUP(G14,'Master FINAL 2024 8-19-24'!A:H,8,FALSE))</f>
        <v>WB Regal Ware #1</v>
      </c>
      <c r="J14" s="183">
        <f>IF(ISBLANK((VLOOKUP(G14,'Master FINAL 2024 8-19-24'!A:I,9,FALSE)))=TRUE,"",VLOOKUP(G14,'Master FINAL 2024 8-19-24'!A:I,9,FALSE))</f>
        <v>0.375</v>
      </c>
      <c r="K14" s="169" t="str">
        <f>VLOOKUP(G14,'Master FINAL 2024 8-19-24'!A:L,12,FALSE)</f>
        <v>U-7 JK Pumas</v>
      </c>
      <c r="L14" s="177" t="s">
        <v>849</v>
      </c>
      <c r="M14" s="177" t="str">
        <f>VLOOKUP(G14,'Master FINAL 2024 8-19-24'!A:O,15,FALSE)</f>
        <v>U-7 WB Storm</v>
      </c>
      <c r="N14" s="154" t="str">
        <f>VLOOKUP(K14,'Team Info'!J:L,3,FALSE)</f>
        <v>Daniel Karrels</v>
      </c>
      <c r="O14" s="154" t="str">
        <f>VLOOKUP(K14,'Team Info'!J:M,4,FALSE)</f>
        <v>262-305-6187</v>
      </c>
      <c r="P14" s="154" t="str">
        <f>VLOOKUP(K14,'Team Info'!J:N,5,FALSE)</f>
        <v>dskarrels@gmail.com</v>
      </c>
      <c r="Q14" s="188" t="str">
        <f>VLOOKUP(M14,'Team Info'!J:L,3,FALSE)</f>
        <v>Brittany Boyer (Director)</v>
      </c>
      <c r="R14" s="188" t="str">
        <f>VLOOKUP(M14,'Team Info'!J:M,4,FALSE)</f>
        <v>262-247-1029</v>
      </c>
      <c r="S14" s="188" t="str">
        <f>VLOOKUP(M14,'Team Info'!J:N,5,FALSE)</f>
        <v>bboyer@kmymca.org</v>
      </c>
      <c r="T14" t="str">
        <f t="shared" si="1"/>
        <v>45570U-7 JK PumasU-7 WB Storm</v>
      </c>
    </row>
    <row r="15" spans="1:20" x14ac:dyDescent="0.3">
      <c r="A15" s="154" t="str">
        <f t="shared" si="3"/>
        <v>JK1053</v>
      </c>
      <c r="B15" s="154" t="str">
        <f>VLOOKUP(A15,'Team Info'!E:J,6,FALSE)</f>
        <v>U-7 JK Pumas</v>
      </c>
      <c r="C15" s="154" t="str">
        <f>VLOOKUP(A15,'Team Info'!E:L,8,FALSE)</f>
        <v>Daniel Karrels</v>
      </c>
      <c r="D15" s="154" t="str">
        <f>VLOOKUP(A15,'Team Info'!E:M,9,FALSE)</f>
        <v>262-305-6187</v>
      </c>
      <c r="E15" s="154" t="str">
        <f>VLOOKUP(A15,'Team Info'!E:N,10,FALSE)</f>
        <v>dskarrels@gmail.com</v>
      </c>
      <c r="F15" s="180" t="str">
        <f t="shared" si="0"/>
        <v>Sat</v>
      </c>
      <c r="G15" s="180">
        <v>494</v>
      </c>
      <c r="H15" s="184">
        <f>VLOOKUP(G15,'Master FINAL 2024 8-19-24'!A:G,7,FALSE)</f>
        <v>45577</v>
      </c>
      <c r="I15" s="153" t="str">
        <f>IF(ISBLANK((VLOOKUP(G15,'Master FINAL 2024 8-19-24'!A:H,8,FALSE)))=TRUE,"",VLOOKUP(G15,'Master FINAL 2024 8-19-24'!A:H,8,FALSE))</f>
        <v>ER #5</v>
      </c>
      <c r="J15" s="183">
        <f>IF(ISBLANK((VLOOKUP(G15,'Master FINAL 2024 8-19-24'!A:I,9,FALSE)))=TRUE,"",VLOOKUP(G15,'Master FINAL 2024 8-19-24'!A:I,9,FALSE))</f>
        <v>0.375</v>
      </c>
      <c r="K15" s="169" t="str">
        <f>VLOOKUP(G15,'Master FINAL 2024 8-19-24'!A:L,12,FALSE)</f>
        <v>U-7 JK Pumas</v>
      </c>
      <c r="L15" s="177" t="s">
        <v>849</v>
      </c>
      <c r="M15" s="177" t="str">
        <f>VLOOKUP(G15,'Master FINAL 2024 8-19-24'!A:O,15,FALSE)</f>
        <v>U-7 ER Emeralds</v>
      </c>
      <c r="N15" s="154" t="str">
        <f>VLOOKUP(K15,'Team Info'!J:L,3,FALSE)</f>
        <v>Daniel Karrels</v>
      </c>
      <c r="O15" s="154" t="str">
        <f>VLOOKUP(K15,'Team Info'!J:M,4,FALSE)</f>
        <v>262-305-6187</v>
      </c>
      <c r="P15" s="154" t="str">
        <f>VLOOKUP(K15,'Team Info'!J:N,5,FALSE)</f>
        <v>dskarrels@gmail.com</v>
      </c>
      <c r="Q15" s="188" t="str">
        <f>VLOOKUP(M15,'Team Info'!J:L,3,FALSE)</f>
        <v>Paul Zimmer</v>
      </c>
      <c r="R15" s="188" t="str">
        <f>VLOOKUP(M15,'Team Info'!J:M,4,FALSE)</f>
        <v>608-769-4856</v>
      </c>
      <c r="S15" s="188" t="str">
        <f>VLOOKUP(M15,'Team Info'!J:N,5,FALSE)</f>
        <v>Paulwzimmer@gmail.com</v>
      </c>
      <c r="T15" t="str">
        <f t="shared" si="1"/>
        <v>45577U-7 JK PumasU-7 ER Emeralds</v>
      </c>
    </row>
    <row r="16" spans="1:20" x14ac:dyDescent="0.3">
      <c r="A16" s="154" t="str">
        <f t="shared" si="3"/>
        <v>JK1053</v>
      </c>
      <c r="B16" s="154" t="str">
        <f>VLOOKUP(A16,'Team Info'!E:J,6,FALSE)</f>
        <v>U-7 JK Pumas</v>
      </c>
      <c r="C16" s="154" t="str">
        <f>VLOOKUP(A16,'Team Info'!E:L,8,FALSE)</f>
        <v>Daniel Karrels</v>
      </c>
      <c r="D16" s="154" t="str">
        <f>VLOOKUP(A16,'Team Info'!E:M,9,FALSE)</f>
        <v>262-305-6187</v>
      </c>
      <c r="E16" s="154" t="str">
        <f>VLOOKUP(A16,'Team Info'!E:N,10,FALSE)</f>
        <v>dskarrels@gmail.com</v>
      </c>
      <c r="F16" s="180" t="str">
        <f t="shared" si="0"/>
        <v>Sat</v>
      </c>
      <c r="G16" s="180">
        <v>500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Hickory Lane #1B</v>
      </c>
      <c r="J16" s="183">
        <f>IF(ISBLANK((VLOOKUP(G16,'Master FINAL 2024 8-19-24'!A:I,9,FALSE)))=TRUE,"",VLOOKUP(G16,'Master FINAL 2024 8-19-24'!A:I,9,FALSE))</f>
        <v>0.41666666666666669</v>
      </c>
      <c r="K16" s="169" t="str">
        <f>VLOOKUP(G16,'Master FINAL 2024 8-19-24'!A:L,12,FALSE)</f>
        <v>U-7 HT Honey Badgers</v>
      </c>
      <c r="L16" s="177" t="s">
        <v>849</v>
      </c>
      <c r="M16" s="177" t="str">
        <f>VLOOKUP(G16,'Master FINAL 2024 8-19-24'!A:O,15,FALSE)</f>
        <v>U-7 JK Pumas</v>
      </c>
      <c r="N16" s="154" t="str">
        <f>VLOOKUP(K16,'Team Info'!J:L,3,FALSE)</f>
        <v>Alex Cernick</v>
      </c>
      <c r="O16" s="154" t="str">
        <f>VLOOKUP(K16,'Team Info'!J:M,4,FALSE)</f>
        <v>414-897-1100</v>
      </c>
      <c r="P16" s="154" t="str">
        <f>VLOOKUP(K16,'Team Info'!J:N,5,FALSE)</f>
        <v>alex.cernick@gmail.com</v>
      </c>
      <c r="Q16" s="188" t="str">
        <f>VLOOKUP(M16,'Team Info'!J:L,3,FALSE)</f>
        <v>Daniel Karrels</v>
      </c>
      <c r="R16" s="188" t="str">
        <f>VLOOKUP(M16,'Team Info'!J:M,4,FALSE)</f>
        <v>262-305-6187</v>
      </c>
      <c r="S16" s="188" t="str">
        <f>VLOOKUP(M16,'Team Info'!J:N,5,FALSE)</f>
        <v>dskarrels@gmail.com</v>
      </c>
      <c r="T16" t="str">
        <f t="shared" si="1"/>
        <v>45584U-7 HT Honey BadgersU-7 JK Pumas</v>
      </c>
    </row>
    <row r="17" spans="1:20" x14ac:dyDescent="0.3">
      <c r="A17" s="154" t="str">
        <f t="shared" si="3"/>
        <v>JK1053</v>
      </c>
      <c r="B17" s="154" t="str">
        <f>VLOOKUP(A17,'Team Info'!E:J,6,FALSE)</f>
        <v>U-7 JK Pumas</v>
      </c>
      <c r="C17" s="154" t="str">
        <f>VLOOKUP(A17,'Team Info'!E:L,8,FALSE)</f>
        <v>Daniel Karrels</v>
      </c>
      <c r="D17" s="154" t="str">
        <f>VLOOKUP(A17,'Team Info'!E:M,9,FALSE)</f>
        <v>262-305-6187</v>
      </c>
      <c r="E17" s="154" t="str">
        <f>VLOOKUP(A17,'Team Info'!E:N,10,FALSE)</f>
        <v>dskarrels@gmail.com</v>
      </c>
      <c r="F17" s="180" t="str">
        <f t="shared" si="0"/>
        <v>Sat</v>
      </c>
      <c r="G17" s="180">
        <v>508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HT #3A</v>
      </c>
      <c r="J17" s="183">
        <f>IF(ISBLANK((VLOOKUP(G17,'Master FINAL 2024 8-19-24'!A:I,9,FALSE)))=TRUE,"",VLOOKUP(G17,'Master FINAL 2024 8-19-24'!A:I,9,FALSE))</f>
        <v>0.45833333333333331</v>
      </c>
      <c r="K17" s="169" t="str">
        <f>VLOOKUP(G17,'Master FINAL 2024 8-19-24'!A:L,12,FALSE)</f>
        <v>U-7 JK Pumas</v>
      </c>
      <c r="L17" s="177" t="s">
        <v>849</v>
      </c>
      <c r="M17" s="177" t="str">
        <f>VLOOKUP(G17,'Master FINAL 2024 8-19-24'!A:O,15,FALSE)</f>
        <v>U-7 HT Spicey Meatball Boys</v>
      </c>
      <c r="N17" s="154" t="str">
        <f>VLOOKUP(K17,'Team Info'!J:L,3,FALSE)</f>
        <v>Daniel Karrels</v>
      </c>
      <c r="O17" s="154" t="str">
        <f>VLOOKUP(K17,'Team Info'!J:M,4,FALSE)</f>
        <v>262-305-6187</v>
      </c>
      <c r="P17" s="154" t="str">
        <f>VLOOKUP(K17,'Team Info'!J:N,5,FALSE)</f>
        <v>dskarrels@gmail.com</v>
      </c>
      <c r="Q17" s="188" t="str">
        <f>VLOOKUP(M17,'Team Info'!J:L,3,FALSE)</f>
        <v>Mike Daly</v>
      </c>
      <c r="R17" s="188" t="str">
        <f>VLOOKUP(M17,'Team Info'!J:M,4,FALSE)</f>
        <v>414-350-1392</v>
      </c>
      <c r="S17" s="188" t="str">
        <f>VLOOKUP(M17,'Team Info'!J:N,5,FALSE)</f>
        <v>dooley644@gmail.com</v>
      </c>
      <c r="T17" t="str">
        <f t="shared" si="1"/>
        <v>45591U-7 JK PumasU-7 HT Spicey Meatball Boys</v>
      </c>
    </row>
    <row r="18" spans="1:20" x14ac:dyDescent="0.3">
      <c r="A18" s="154" t="s">
        <v>1376</v>
      </c>
      <c r="B18" s="154" t="str">
        <f>VLOOKUP(A18,'Team Info'!E:J,6,FALSE)</f>
        <v>U-7 JK Tigers</v>
      </c>
      <c r="C18" s="154" t="str">
        <f>VLOOKUP(A18,'Team Info'!E:L,8,FALSE)</f>
        <v>Stacy McAnally</v>
      </c>
      <c r="D18" s="154" t="str">
        <f>VLOOKUP(A18,'Team Info'!E:M,9,FALSE)</f>
        <v>262-336-1677</v>
      </c>
      <c r="E18" s="154" t="str">
        <f>VLOOKUP(A18,'Team Info'!E:N,10,FALSE)</f>
        <v>mcanallyessmann@gmail.com</v>
      </c>
      <c r="F18" s="180" t="str">
        <f t="shared" si="0"/>
        <v>Sat</v>
      </c>
      <c r="G18" s="180">
        <v>516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KW 1</v>
      </c>
      <c r="J18" s="183">
        <f>IF(ISBLANK((VLOOKUP(G18,'Master FINAL 2024 8-19-24'!A:I,9,FALSE)))=TRUE,"",VLOOKUP(G18,'Master FINAL 2024 8-19-24'!A:I,9,FALSE))</f>
        <v>0.375</v>
      </c>
      <c r="K18" s="169" t="str">
        <f>VLOOKUP(G18,'Master FINAL 2024 8-19-24'!A:L,12,FALSE)</f>
        <v>U-7 JK Tigers</v>
      </c>
      <c r="L18" s="177" t="s">
        <v>849</v>
      </c>
      <c r="M18" s="177" t="str">
        <f>VLOOKUP(G18,'Master FINAL 2024 8-19-24'!A:O,15,FALSE)</f>
        <v>U-7 KW Pioneers</v>
      </c>
      <c r="N18" s="154" t="str">
        <f>VLOOKUP(K18,'Team Info'!J:L,3,FALSE)</f>
        <v>Stacy McAnally</v>
      </c>
      <c r="O18" s="154" t="str">
        <f>VLOOKUP(K18,'Team Info'!J:M,4,FALSE)</f>
        <v>262-336-1677</v>
      </c>
      <c r="P18" s="154" t="str">
        <f>VLOOKUP(K18,'Team Info'!J:N,5,FALSE)</f>
        <v>mcanallyessmann@gmail.com</v>
      </c>
      <c r="Q18" s="188" t="str">
        <f>VLOOKUP(M18,'Team Info'!J:L,3,FALSE)</f>
        <v>Sara Alexander</v>
      </c>
      <c r="R18" s="188" t="str">
        <f>VLOOKUP(M18,'Team Info'!J:M,4,FALSE)</f>
        <v>262-707-4219</v>
      </c>
      <c r="S18" s="188" t="str">
        <f>VLOOKUP(M18,'Team Info'!J:N,5,FALSE)</f>
        <v>josh.sara.alexander@outlook.com</v>
      </c>
      <c r="T18" t="str">
        <f t="shared" si="1"/>
        <v>45542U-7 JK TigersU-7 KW Pioneers</v>
      </c>
    </row>
    <row r="19" spans="1:20" x14ac:dyDescent="0.3">
      <c r="A19" s="154" t="str">
        <f t="shared" ref="A19:A25" si="4">A18</f>
        <v>JK1054</v>
      </c>
      <c r="B19" s="154" t="str">
        <f>VLOOKUP(A19,'Team Info'!E:J,6,FALSE)</f>
        <v>U-7 JK Tigers</v>
      </c>
      <c r="C19" s="154" t="str">
        <f>VLOOKUP(A19,'Team Info'!E:L,8,FALSE)</f>
        <v>Stacy McAnally</v>
      </c>
      <c r="D19" s="154" t="str">
        <f>VLOOKUP(A19,'Team Info'!E:M,9,FALSE)</f>
        <v>262-336-1677</v>
      </c>
      <c r="E19" s="154" t="str">
        <f>VLOOKUP(A19,'Team Info'!E:N,10,FALSE)</f>
        <v>mcanallyessmann@gmail.com</v>
      </c>
      <c r="F19" s="180" t="str">
        <f>IF(WEEKDAY(H19)=7,"Sat",IF(WEEKDAY(H19)=6,"Fri",IF(WEEKDAY(H19)=5,"Thu",IF(WEEKDAY(H19)=4,"Wed",IF(WEEKDAY(H19)=3,"Tue",IF(WEEKDAY(H19)=2,"Mon",IF(WEEKDAY(H19)=1,"Sun")))))))</f>
        <v>Sat</v>
      </c>
      <c r="G19" s="180">
        <v>521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Hickory Lane #1A</v>
      </c>
      <c r="J19" s="183">
        <f>IF(ISBLANK((VLOOKUP(G19,'Master FINAL 2024 8-19-24'!A:I,9,FALSE)))=TRUE,"",VLOOKUP(G19,'Master FINAL 2024 8-19-24'!A:I,9,FALSE))</f>
        <v>0.41666666666666669</v>
      </c>
      <c r="K19" s="169" t="str">
        <f>VLOOKUP(G19,'Master FINAL 2024 8-19-24'!A:L,12,FALSE)</f>
        <v>U-7 KW Rockets</v>
      </c>
      <c r="L19" s="177" t="s">
        <v>849</v>
      </c>
      <c r="M19" s="177" t="str">
        <f>VLOOKUP(G19,'Master FINAL 2024 8-19-24'!A:O,15,FALSE)</f>
        <v>U-7 JK Tigers</v>
      </c>
      <c r="N19" s="154" t="str">
        <f>VLOOKUP(K19,'Team Info'!J:L,3,FALSE)</f>
        <v>Dennis Gundrum</v>
      </c>
      <c r="O19" s="154" t="str">
        <f>VLOOKUP(K19,'Team Info'!J:M,4,FALSE)</f>
        <v>262-707-6910</v>
      </c>
      <c r="P19" s="154" t="str">
        <f>VLOOKUP(K19,'Team Info'!J:N,5,FALSE)</f>
        <v>dgundrum1@yahoo.com</v>
      </c>
      <c r="Q19" s="188" t="str">
        <f>VLOOKUP(M19,'Team Info'!J:L,3,FALSE)</f>
        <v>Stacy McAnally</v>
      </c>
      <c r="R19" s="188" t="str">
        <f>VLOOKUP(M19,'Team Info'!J:M,4,FALSE)</f>
        <v>262-336-1677</v>
      </c>
      <c r="S19" s="188" t="str">
        <f>VLOOKUP(M19,'Team Info'!J:N,5,FALSE)</f>
        <v>mcanallyessmann@gmail.com</v>
      </c>
      <c r="T19" t="str">
        <f>H19&amp;K19&amp;M19</f>
        <v>45549U-7 KW RocketsU-7 JK Tigers</v>
      </c>
    </row>
    <row r="20" spans="1:20" x14ac:dyDescent="0.3">
      <c r="A20" s="154" t="str">
        <f t="shared" si="4"/>
        <v>JK1054</v>
      </c>
      <c r="B20" s="154" t="str">
        <f>VLOOKUP(A20,'Team Info'!E:J,6,FALSE)</f>
        <v>U-7 JK Tigers</v>
      </c>
      <c r="C20" s="154" t="str">
        <f>VLOOKUP(A20,'Team Info'!E:L,8,FALSE)</f>
        <v>Stacy McAnally</v>
      </c>
      <c r="D20" s="154" t="str">
        <f>VLOOKUP(A20,'Team Info'!E:M,9,FALSE)</f>
        <v>262-336-1677</v>
      </c>
      <c r="E20" s="154" t="str">
        <f>VLOOKUP(A20,'Team Info'!E:N,10,FALSE)</f>
        <v>mcanallyessmann@gmail.com</v>
      </c>
      <c r="F20" s="180" t="str">
        <f t="shared" si="0"/>
        <v>Sat</v>
      </c>
      <c r="G20" s="180">
        <v>529</v>
      </c>
      <c r="H20" s="184">
        <f>VLOOKUP(G20,'Master FINAL 2024 8-19-24'!A:G,7,FALSE)</f>
        <v>45556</v>
      </c>
      <c r="I20" s="153" t="str">
        <f>IF(ISBLANK((VLOOKUP(G20,'Master FINAL 2024 8-19-24'!A:H,8,FALSE)))=TRUE,"",VLOOKUP(G20,'Master FINAL 2024 8-19-24'!A:H,8,FALSE))</f>
        <v>Hickory Lane #1B</v>
      </c>
      <c r="J20" s="183">
        <f>IF(ISBLANK((VLOOKUP(G20,'Master FINAL 2024 8-19-24'!A:I,9,FALSE)))=TRUE,"",VLOOKUP(G20,'Master FINAL 2024 8-19-24'!A:I,9,FALSE))</f>
        <v>0.375</v>
      </c>
      <c r="K20" s="169" t="str">
        <f>VLOOKUP(G20,'Master FINAL 2024 8-19-24'!A:L,12,FALSE)</f>
        <v>U-7 JK Bobcats</v>
      </c>
      <c r="L20" s="177" t="s">
        <v>849</v>
      </c>
      <c r="M20" s="177" t="str">
        <f>VLOOKUP(G20,'Master FINAL 2024 8-19-24'!A:O,15,FALSE)</f>
        <v>U-7 JK Tigers</v>
      </c>
      <c r="N20" s="154" t="str">
        <f>VLOOKUP(K20,'Team Info'!J:L,3,FALSE)</f>
        <v>Russell Zupan</v>
      </c>
      <c r="O20" s="154" t="str">
        <f>VLOOKUP(K20,'Team Info'!J:M,4,FALSE)</f>
        <v>414-334-5619</v>
      </c>
      <c r="P20" s="154" t="str">
        <f>VLOOKUP(K20,'Team Info'!J:N,5,FALSE)</f>
        <v>russell.zupan@yahoo.com</v>
      </c>
      <c r="Q20" s="188" t="str">
        <f>VLOOKUP(M20,'Team Info'!J:L,3,FALSE)</f>
        <v>Stacy McAnally</v>
      </c>
      <c r="R20" s="188" t="str">
        <f>VLOOKUP(M20,'Team Info'!J:M,4,FALSE)</f>
        <v>262-336-1677</v>
      </c>
      <c r="S20" s="188" t="str">
        <f>VLOOKUP(M20,'Team Info'!J:N,5,FALSE)</f>
        <v>mcanallyessmann@gmail.com</v>
      </c>
      <c r="T20" t="str">
        <f t="shared" si="1"/>
        <v>45556U-7 JK BobcatsU-7 JK Tigers</v>
      </c>
    </row>
    <row r="21" spans="1:20" x14ac:dyDescent="0.3">
      <c r="A21" s="154" t="str">
        <f t="shared" si="4"/>
        <v>JK1054</v>
      </c>
      <c r="B21" s="154" t="str">
        <f>VLOOKUP(A21,'Team Info'!E:J,6,FALSE)</f>
        <v>U-7 JK Tigers</v>
      </c>
      <c r="C21" s="154" t="str">
        <f>VLOOKUP(A21,'Team Info'!E:L,8,FALSE)</f>
        <v>Stacy McAnally</v>
      </c>
      <c r="D21" s="154" t="str">
        <f>VLOOKUP(A21,'Team Info'!E:M,9,FALSE)</f>
        <v>262-336-1677</v>
      </c>
      <c r="E21" s="154" t="str">
        <f>VLOOKUP(A21,'Team Info'!E:N,10,FALSE)</f>
        <v>mcanallyessmann@gmail.com</v>
      </c>
      <c r="F21" s="180" t="str">
        <f t="shared" si="0"/>
        <v>Sat</v>
      </c>
      <c r="G21" s="180">
        <v>535</v>
      </c>
      <c r="H21" s="184">
        <f>VLOOKUP(G21,'Master FINAL 2024 8-19-24'!A:G,7,FALSE)</f>
        <v>45563</v>
      </c>
      <c r="I21" s="153" t="str">
        <f>IF(ISBLANK((VLOOKUP(G21,'Master FINAL 2024 8-19-24'!A:H,8,FALSE)))=TRUE,"",VLOOKUP(G21,'Master FINAL 2024 8-19-24'!A:H,8,FALSE))</f>
        <v>HT #3A</v>
      </c>
      <c r="J21" s="183">
        <f>IF(ISBLANK((VLOOKUP(G21,'Master FINAL 2024 8-19-24'!A:I,9,FALSE)))=TRUE,"",VLOOKUP(G21,'Master FINAL 2024 8-19-24'!A:I,9,FALSE))</f>
        <v>0.41666666666666669</v>
      </c>
      <c r="K21" s="169" t="str">
        <f>VLOOKUP(G21,'Master FINAL 2024 8-19-24'!A:L,12,FALSE)</f>
        <v>U-7 JK Tigers</v>
      </c>
      <c r="L21" s="177" t="s">
        <v>849</v>
      </c>
      <c r="M21" s="177" t="str">
        <f>VLOOKUP(G21,'Master FINAL 2024 8-19-24'!A:O,15,FALSE)</f>
        <v>U-7 HT Wolves</v>
      </c>
      <c r="N21" s="154" t="str">
        <f>VLOOKUP(K21,'Team Info'!J:L,3,FALSE)</f>
        <v>Stacy McAnally</v>
      </c>
      <c r="O21" s="154" t="str">
        <f>VLOOKUP(K21,'Team Info'!J:M,4,FALSE)</f>
        <v>262-336-1677</v>
      </c>
      <c r="P21" s="154" t="str">
        <f>VLOOKUP(K21,'Team Info'!J:N,5,FALSE)</f>
        <v>mcanallyessmann@gmail.com</v>
      </c>
      <c r="Q21" s="188" t="str">
        <f>VLOOKUP(M21,'Team Info'!J:L,3,FALSE)</f>
        <v>Chris Theisen</v>
      </c>
      <c r="R21" s="188" t="str">
        <f>VLOOKUP(M21,'Team Info'!J:M,4,FALSE)</f>
        <v>608-575-6414</v>
      </c>
      <c r="S21" s="188" t="str">
        <f>VLOOKUP(M21,'Team Info'!J:N,5,FALSE)</f>
        <v>ctheisen321@gmail.com</v>
      </c>
      <c r="T21" t="str">
        <f t="shared" si="1"/>
        <v>45563U-7 JK TigersU-7 HT Wolves</v>
      </c>
    </row>
    <row r="22" spans="1:20" x14ac:dyDescent="0.3">
      <c r="A22" s="154" t="str">
        <f t="shared" si="4"/>
        <v>JK1054</v>
      </c>
      <c r="B22" s="154" t="str">
        <f>VLOOKUP(A22,'Team Info'!E:J,6,FALSE)</f>
        <v>U-7 JK Tigers</v>
      </c>
      <c r="C22" s="154" t="str">
        <f>VLOOKUP(A22,'Team Info'!E:L,8,FALSE)</f>
        <v>Stacy McAnally</v>
      </c>
      <c r="D22" s="154" t="str">
        <f>VLOOKUP(A22,'Team Info'!E:M,9,FALSE)</f>
        <v>262-336-1677</v>
      </c>
      <c r="E22" s="154" t="str">
        <f>VLOOKUP(A22,'Team Info'!E:N,10,FALSE)</f>
        <v>mcanallyessmann@gmail.com</v>
      </c>
      <c r="F22" s="180" t="str">
        <f t="shared" si="0"/>
        <v>Sat</v>
      </c>
      <c r="G22" s="180">
        <v>542</v>
      </c>
      <c r="H22" s="184">
        <f>VLOOKUP(G22,'Master FINAL 2024 8-19-24'!A:G,7,FALSE)</f>
        <v>45570</v>
      </c>
      <c r="I22" s="153" t="str">
        <f>IF(ISBLANK((VLOOKUP(G22,'Master FINAL 2024 8-19-24'!A:H,8,FALSE)))=TRUE,"",VLOOKUP(G22,'Master FINAL 2024 8-19-24'!A:H,8,FALSE))</f>
        <v>Hickory Lane #1B</v>
      </c>
      <c r="J22" s="183">
        <f>IF(ISBLANK((VLOOKUP(G22,'Master FINAL 2024 8-19-24'!A:I,9,FALSE)))=TRUE,"",VLOOKUP(G22,'Master FINAL 2024 8-19-24'!A:I,9,FALSE))</f>
        <v>0.33333333333333331</v>
      </c>
      <c r="K22" s="169" t="str">
        <f>VLOOKUP(G22,'Master FINAL 2024 8-19-24'!A:L,12,FALSE)</f>
        <v>U-7 HT Panthers</v>
      </c>
      <c r="L22" s="177" t="s">
        <v>849</v>
      </c>
      <c r="M22" s="177" t="str">
        <f>VLOOKUP(G22,'Master FINAL 2024 8-19-24'!A:O,15,FALSE)</f>
        <v>U-7 JK Tigers</v>
      </c>
      <c r="N22" s="154" t="str">
        <f>VLOOKUP(K22,'Team Info'!J:L,3,FALSE)</f>
        <v>Jamison Kaul</v>
      </c>
      <c r="O22" s="154" t="str">
        <f>VLOOKUP(K22,'Team Info'!J:M,4,FALSE)</f>
        <v>920-279-9399</v>
      </c>
      <c r="P22" s="154" t="str">
        <f>VLOOKUP(K22,'Team Info'!J:N,5,FALSE)</f>
        <v>Jamison.Kaul@FairwayMC.com</v>
      </c>
      <c r="Q22" s="188" t="str">
        <f>VLOOKUP(M22,'Team Info'!J:L,3,FALSE)</f>
        <v>Stacy McAnally</v>
      </c>
      <c r="R22" s="188" t="str">
        <f>VLOOKUP(M22,'Team Info'!J:M,4,FALSE)</f>
        <v>262-336-1677</v>
      </c>
      <c r="S22" s="188" t="str">
        <f>VLOOKUP(M22,'Team Info'!J:N,5,FALSE)</f>
        <v>mcanallyessmann@gmail.com</v>
      </c>
      <c r="T22" t="str">
        <f t="shared" si="1"/>
        <v>45570U-7 HT PanthersU-7 JK Tigers</v>
      </c>
    </row>
    <row r="23" spans="1:20" x14ac:dyDescent="0.3">
      <c r="A23" s="154" t="str">
        <f t="shared" si="4"/>
        <v>JK1054</v>
      </c>
      <c r="B23" s="154" t="str">
        <f>VLOOKUP(A23,'Team Info'!E:J,6,FALSE)</f>
        <v>U-7 JK Tigers</v>
      </c>
      <c r="C23" s="154" t="str">
        <f>VLOOKUP(A23,'Team Info'!E:L,8,FALSE)</f>
        <v>Stacy McAnally</v>
      </c>
      <c r="D23" s="154" t="str">
        <f>VLOOKUP(A23,'Team Info'!E:M,9,FALSE)</f>
        <v>262-336-1677</v>
      </c>
      <c r="E23" s="154" t="str">
        <f>VLOOKUP(A23,'Team Info'!E:N,10,FALSE)</f>
        <v>mcanallyessmann@gmail.com</v>
      </c>
      <c r="F23" s="180" t="str">
        <f t="shared" si="0"/>
        <v>Sat</v>
      </c>
      <c r="G23" s="180">
        <v>548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ER #6</v>
      </c>
      <c r="J23" s="183">
        <f>IF(ISBLANK((VLOOKUP(G23,'Master FINAL 2024 8-19-24'!A:I,9,FALSE)))=TRUE,"",VLOOKUP(G23,'Master FINAL 2024 8-19-24'!A:I,9,FALSE))</f>
        <v>0.41666666666666669</v>
      </c>
      <c r="K23" s="169" t="str">
        <f>VLOOKUP(G23,'Master FINAL 2024 8-19-24'!A:L,12,FALSE)</f>
        <v>U-7 JK Tigers</v>
      </c>
      <c r="L23" s="177" t="s">
        <v>849</v>
      </c>
      <c r="M23" s="177" t="str">
        <f>VLOOKUP(G23,'Master FINAL 2024 8-19-24'!A:O,15,FALSE)</f>
        <v>U-7 ER Leprechauns</v>
      </c>
      <c r="N23" s="154" t="str">
        <f>VLOOKUP(K23,'Team Info'!J:L,3,FALSE)</f>
        <v>Stacy McAnally</v>
      </c>
      <c r="O23" s="154" t="str">
        <f>VLOOKUP(K23,'Team Info'!J:M,4,FALSE)</f>
        <v>262-336-1677</v>
      </c>
      <c r="P23" s="154" t="str">
        <f>VLOOKUP(K23,'Team Info'!J:N,5,FALSE)</f>
        <v>mcanallyessmann@gmail.com</v>
      </c>
      <c r="Q23" s="188" t="str">
        <f>VLOOKUP(M23,'Team Info'!J:L,3,FALSE)</f>
        <v>Megan Gelpi</v>
      </c>
      <c r="R23" s="188" t="str">
        <f>VLOOKUP(M23,'Team Info'!J:M,4,FALSE)</f>
        <v>262-353-1851</v>
      </c>
      <c r="S23" s="188" t="str">
        <f>VLOOKUP(M23,'Team Info'!J:N,5,FALSE)</f>
        <v>meghandanaher6@gmail.com</v>
      </c>
      <c r="T23" t="str">
        <f t="shared" si="1"/>
        <v>45577U-7 JK TigersU-7 ER Leprechauns</v>
      </c>
    </row>
    <row r="24" spans="1:20" x14ac:dyDescent="0.3">
      <c r="A24" s="154" t="str">
        <f t="shared" si="4"/>
        <v>JK1054</v>
      </c>
      <c r="B24" s="154" t="str">
        <f>VLOOKUP(A24,'Team Info'!E:J,6,FALSE)</f>
        <v>U-7 JK Tigers</v>
      </c>
      <c r="C24" s="154" t="str">
        <f>VLOOKUP(A24,'Team Info'!E:L,8,FALSE)</f>
        <v>Stacy McAnally</v>
      </c>
      <c r="D24" s="154" t="str">
        <f>VLOOKUP(A24,'Team Info'!E:M,9,FALSE)</f>
        <v>262-336-1677</v>
      </c>
      <c r="E24" s="154" t="str">
        <f>VLOOKUP(A24,'Team Info'!E:N,10,FALSE)</f>
        <v>mcanallyessmann@gmail.com</v>
      </c>
      <c r="F24" s="180" t="str">
        <f t="shared" si="0"/>
        <v>Sat</v>
      </c>
      <c r="G24" s="180">
        <v>559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KW 2</v>
      </c>
      <c r="J24" s="183">
        <f>IF(ISBLANK((VLOOKUP(G24,'Master FINAL 2024 8-19-24'!A:I,9,FALSE)))=TRUE,"",VLOOKUP(G24,'Master FINAL 2024 8-19-24'!A:I,9,FALSE))</f>
        <v>0.45833333333333331</v>
      </c>
      <c r="K24" s="169" t="str">
        <f>VLOOKUP(G24,'Master FINAL 2024 8-19-24'!A:L,12,FALSE)</f>
        <v>U-7 JK Tigers</v>
      </c>
      <c r="L24" s="177" t="s">
        <v>849</v>
      </c>
      <c r="M24" s="177" t="str">
        <f>VLOOKUP(G24,'Master FINAL 2024 8-19-24'!A:O,15,FALSE)</f>
        <v>U-7 KW Starbursts</v>
      </c>
      <c r="N24" s="154" t="str">
        <f>VLOOKUP(K24,'Team Info'!J:L,3,FALSE)</f>
        <v>Stacy McAnally</v>
      </c>
      <c r="O24" s="154" t="str">
        <f>VLOOKUP(K24,'Team Info'!J:M,4,FALSE)</f>
        <v>262-336-1677</v>
      </c>
      <c r="P24" s="154" t="str">
        <f>VLOOKUP(K24,'Team Info'!J:N,5,FALSE)</f>
        <v>mcanallyessmann@gmail.com</v>
      </c>
      <c r="Q24" s="188" t="str">
        <f>VLOOKUP(M24,'Team Info'!J:L,3,FALSE)</f>
        <v>Jenell Enright</v>
      </c>
      <c r="R24" s="188" t="str">
        <f>VLOOKUP(M24,'Team Info'!J:M,4,FALSE)</f>
        <v>608-669-3190</v>
      </c>
      <c r="S24" s="188" t="str">
        <f>VLOOKUP(M24,'Team Info'!J:N,5,FALSE)</f>
        <v>jenellenright@yahoo.com </v>
      </c>
      <c r="T24" t="str">
        <f t="shared" si="1"/>
        <v>45584U-7 JK TigersU-7 KW Starbursts</v>
      </c>
    </row>
    <row r="25" spans="1:20" x14ac:dyDescent="0.3">
      <c r="A25" s="154" t="str">
        <f t="shared" si="4"/>
        <v>JK1054</v>
      </c>
      <c r="B25" s="154" t="str">
        <f>VLOOKUP(A25,'Team Info'!E:J,6,FALSE)</f>
        <v>U-7 JK Tigers</v>
      </c>
      <c r="C25" s="154" t="str">
        <f>VLOOKUP(A25,'Team Info'!E:L,8,FALSE)</f>
        <v>Stacy McAnally</v>
      </c>
      <c r="D25" s="154" t="str">
        <f>VLOOKUP(A25,'Team Info'!E:M,9,FALSE)</f>
        <v>262-336-1677</v>
      </c>
      <c r="E25" s="154" t="str">
        <f>VLOOKUP(A25,'Team Info'!E:N,10,FALSE)</f>
        <v>mcanallyessmann@gmail.com</v>
      </c>
      <c r="F25" s="180" t="str">
        <f t="shared" si="0"/>
        <v>Sat</v>
      </c>
      <c r="G25" s="180">
        <v>565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Hickory Lane #1A</v>
      </c>
      <c r="J25" s="183">
        <f>IF(ISBLANK((VLOOKUP(G25,'Master FINAL 2024 8-19-24'!A:I,9,FALSE)))=TRUE,"",VLOOKUP(G25,'Master FINAL 2024 8-19-24'!A:I,9,FALSE))</f>
        <v>0.41666666666666669</v>
      </c>
      <c r="K25" s="169" t="str">
        <f>VLOOKUP(G25,'Master FINAL 2024 8-19-24'!A:L,12,FALSE)</f>
        <v>U-7 KW Pioneers</v>
      </c>
      <c r="L25" s="177" t="s">
        <v>849</v>
      </c>
      <c r="M25" s="177" t="str">
        <f>VLOOKUP(G25,'Master FINAL 2024 8-19-24'!A:O,15,FALSE)</f>
        <v>U-7 JK Tigers</v>
      </c>
      <c r="N25" s="154" t="str">
        <f>VLOOKUP(K25,'Team Info'!J:L,3,FALSE)</f>
        <v>Sara Alexander</v>
      </c>
      <c r="O25" s="154" t="str">
        <f>VLOOKUP(K25,'Team Info'!J:M,4,FALSE)</f>
        <v>262-707-4219</v>
      </c>
      <c r="P25" s="154" t="str">
        <f>VLOOKUP(K25,'Team Info'!J:N,5,FALSE)</f>
        <v>josh.sara.alexander@outlook.com</v>
      </c>
      <c r="Q25" s="188" t="str">
        <f>VLOOKUP(M25,'Team Info'!J:L,3,FALSE)</f>
        <v>Stacy McAnally</v>
      </c>
      <c r="R25" s="188" t="str">
        <f>VLOOKUP(M25,'Team Info'!J:M,4,FALSE)</f>
        <v>262-336-1677</v>
      </c>
      <c r="S25" s="188" t="str">
        <f>VLOOKUP(M25,'Team Info'!J:N,5,FALSE)</f>
        <v>mcanallyessmann@gmail.com</v>
      </c>
      <c r="T25" t="str">
        <f t="shared" si="1"/>
        <v>45591U-7 KW PioneersU-7 JK Tigers</v>
      </c>
    </row>
    <row r="26" spans="1:20" x14ac:dyDescent="0.3">
      <c r="A26" s="154" t="s">
        <v>1733</v>
      </c>
      <c r="B26" s="154" t="str">
        <f>VLOOKUP(A26,'Team Info'!E:J,6,FALSE)</f>
        <v>U-7 JK Cougars</v>
      </c>
      <c r="C26" s="154" t="str">
        <f>VLOOKUP(A26,'Team Info'!E:L,8,FALSE)</f>
        <v>Jacob Steger</v>
      </c>
      <c r="D26" s="154" t="str">
        <f>VLOOKUP(A26,'Team Info'!E:M,9,FALSE)</f>
        <v>262-622-3066</v>
      </c>
      <c r="E26" s="154" t="str">
        <f>VLOOKUP(A26,'Team Info'!E:N,10,FALSE)</f>
        <v>jacobjaysteger@gmail.com</v>
      </c>
      <c r="F26" s="180" t="str">
        <f t="shared" si="0"/>
        <v>Sat</v>
      </c>
      <c r="G26" s="180">
        <v>514</v>
      </c>
      <c r="H26" s="184">
        <f>VLOOKUP(G26,'Master FINAL 2024 8-19-24'!A:G,7,FALSE)</f>
        <v>45542</v>
      </c>
      <c r="I26" s="153" t="str">
        <f>IF(ISBLANK((VLOOKUP(G26,'Master FINAL 2024 8-19-24'!A:H,8,FALSE)))=TRUE,"",VLOOKUP(G26,'Master FINAL 2024 8-19-24'!A:H,8,FALSE))</f>
        <v>HT #3B</v>
      </c>
      <c r="J26" s="183">
        <f>IF(ISBLANK((VLOOKUP(G26,'Master FINAL 2024 8-19-24'!A:I,9,FALSE)))=TRUE,"",VLOOKUP(G26,'Master FINAL 2024 8-19-24'!A:I,9,FALSE))</f>
        <v>0.375</v>
      </c>
      <c r="K26" s="169" t="str">
        <f>VLOOKUP(G26,'Master FINAL 2024 8-19-24'!A:L,12,FALSE)</f>
        <v>U-7 JK Cougars</v>
      </c>
      <c r="L26" s="177" t="s">
        <v>849</v>
      </c>
      <c r="M26" s="177" t="str">
        <f>VLOOKUP(G26,'Master FINAL 2024 8-19-24'!A:O,15,FALSE)</f>
        <v>U-7 HT Panthers</v>
      </c>
      <c r="N26" s="154" t="str">
        <f>VLOOKUP(K26,'Team Info'!J:L,3,FALSE)</f>
        <v>Jacob Steger</v>
      </c>
      <c r="O26" s="154" t="str">
        <f>VLOOKUP(K26,'Team Info'!J:M,4,FALSE)</f>
        <v>262-622-3066</v>
      </c>
      <c r="P26" s="154" t="str">
        <f>VLOOKUP(K26,'Team Info'!J:N,5,FALSE)</f>
        <v>jacobjaysteger@gmail.com</v>
      </c>
      <c r="Q26" s="188" t="str">
        <f>VLOOKUP(M26,'Team Info'!J:L,3,FALSE)</f>
        <v>Jamison Kaul</v>
      </c>
      <c r="R26" s="188" t="str">
        <f>VLOOKUP(M26,'Team Info'!J:M,4,FALSE)</f>
        <v>920-279-9399</v>
      </c>
      <c r="S26" s="188" t="str">
        <f>VLOOKUP(M26,'Team Info'!J:N,5,FALSE)</f>
        <v>Jamison.Kaul@FairwayMC.com</v>
      </c>
      <c r="T26" t="str">
        <f t="shared" si="1"/>
        <v>45542U-7 JK CougarsU-7 HT Panthers</v>
      </c>
    </row>
    <row r="27" spans="1:20" x14ac:dyDescent="0.3">
      <c r="A27" s="154" t="str">
        <f t="shared" ref="A27:A33" si="5">A26</f>
        <v>JK1055</v>
      </c>
      <c r="B27" s="154" t="str">
        <f>VLOOKUP(A27,'Team Info'!E:J,6,FALSE)</f>
        <v>U-7 JK Cougars</v>
      </c>
      <c r="C27" s="154" t="str">
        <f>VLOOKUP(A27,'Team Info'!E:L,8,FALSE)</f>
        <v>Jacob Steger</v>
      </c>
      <c r="D27" s="154" t="str">
        <f>VLOOKUP(A27,'Team Info'!E:M,9,FALSE)</f>
        <v>262-622-3066</v>
      </c>
      <c r="E27" s="154" t="str">
        <f>VLOOKUP(A27,'Team Info'!E:N,10,FALSE)</f>
        <v>jacobjaysteger@gmail.com</v>
      </c>
      <c r="F27" s="180" t="str">
        <f t="shared" si="0"/>
        <v>Sat</v>
      </c>
      <c r="G27" s="180">
        <v>523</v>
      </c>
      <c r="H27" s="184">
        <f>VLOOKUP(G27,'Master FINAL 2024 8-19-24'!A:G,7,FALSE)</f>
        <v>45549</v>
      </c>
      <c r="I27" s="153" t="str">
        <f>IF(ISBLANK((VLOOKUP(G27,'Master FINAL 2024 8-19-24'!A:H,8,FALSE)))=TRUE,"",VLOOKUP(G27,'Master FINAL 2024 8-19-24'!A:H,8,FALSE))</f>
        <v>Hickory Lane #1B</v>
      </c>
      <c r="J27" s="183">
        <f>IF(ISBLANK((VLOOKUP(G27,'Master FINAL 2024 8-19-24'!A:I,9,FALSE)))=TRUE,"",VLOOKUP(G27,'Master FINAL 2024 8-19-24'!A:I,9,FALSE))</f>
        <v>0.41666666666666669</v>
      </c>
      <c r="K27" s="169" t="str">
        <f>VLOOKUP(G27,'Master FINAL 2024 8-19-24'!A:L,12,FALSE)</f>
        <v>U-7 JK Cougars</v>
      </c>
      <c r="L27" s="177" t="s">
        <v>849</v>
      </c>
      <c r="M27" s="177" t="str">
        <f>VLOOKUP(G27,'Master FINAL 2024 8-19-24'!A:O,15,FALSE)</f>
        <v>U-7 JK Bobcats</v>
      </c>
      <c r="N27" s="154" t="str">
        <f>VLOOKUP(K27,'Team Info'!J:L,3,FALSE)</f>
        <v>Jacob Steger</v>
      </c>
      <c r="O27" s="154" t="str">
        <f>VLOOKUP(K27,'Team Info'!J:M,4,FALSE)</f>
        <v>262-622-3066</v>
      </c>
      <c r="P27" s="154" t="str">
        <f>VLOOKUP(K27,'Team Info'!J:N,5,FALSE)</f>
        <v>jacobjaysteger@gmail.com</v>
      </c>
      <c r="Q27" s="188" t="str">
        <f>VLOOKUP(M27,'Team Info'!J:L,3,FALSE)</f>
        <v>Russell Zupan</v>
      </c>
      <c r="R27" s="188" t="str">
        <f>VLOOKUP(M27,'Team Info'!J:M,4,FALSE)</f>
        <v>414-334-5619</v>
      </c>
      <c r="S27" s="188" t="str">
        <f>VLOOKUP(M27,'Team Info'!J:N,5,FALSE)</f>
        <v>russell.zupan@yahoo.com</v>
      </c>
      <c r="T27" t="str">
        <f t="shared" si="1"/>
        <v>45549U-7 JK CougarsU-7 JK Bobcats</v>
      </c>
    </row>
    <row r="28" spans="1:20" x14ac:dyDescent="0.3">
      <c r="A28" s="154" t="str">
        <f t="shared" si="5"/>
        <v>JK1055</v>
      </c>
      <c r="B28" s="154" t="str">
        <f>VLOOKUP(A28,'Team Info'!E:J,6,FALSE)</f>
        <v>U-7 JK Cougars</v>
      </c>
      <c r="C28" s="154" t="str">
        <f>VLOOKUP(A28,'Team Info'!E:L,8,FALSE)</f>
        <v>Jacob Steger</v>
      </c>
      <c r="D28" s="154" t="str">
        <f>VLOOKUP(A28,'Team Info'!E:M,9,FALSE)</f>
        <v>262-622-3066</v>
      </c>
      <c r="E28" s="154" t="str">
        <f>VLOOKUP(A28,'Team Info'!E:N,10,FALSE)</f>
        <v>jacobjaysteger@gmail.com</v>
      </c>
      <c r="F28" s="180" t="str">
        <f t="shared" si="0"/>
        <v>Sat</v>
      </c>
      <c r="G28" s="180">
        <v>530</v>
      </c>
      <c r="H28" s="184">
        <f>VLOOKUP(G28,'Master FINAL 2024 8-19-24'!A:G,7,FALSE)</f>
        <v>45556</v>
      </c>
      <c r="I28" s="153" t="str">
        <f>IF(ISBLANK((VLOOKUP(G28,'Master FINAL 2024 8-19-24'!A:H,8,FALSE)))=TRUE,"",VLOOKUP(G28,'Master FINAL 2024 8-19-24'!A:H,8,FALSE))</f>
        <v>KW 1</v>
      </c>
      <c r="J28" s="183">
        <f>IF(ISBLANK((VLOOKUP(G28,'Master FINAL 2024 8-19-24'!A:I,9,FALSE)))=TRUE,"",VLOOKUP(G28,'Master FINAL 2024 8-19-24'!A:I,9,FALSE))</f>
        <v>0.47916666666666669</v>
      </c>
      <c r="K28" s="169" t="str">
        <f>VLOOKUP(G28,'Master FINAL 2024 8-19-24'!A:L,12,FALSE)</f>
        <v>U-7 JK Cougars</v>
      </c>
      <c r="L28" s="177" t="s">
        <v>849</v>
      </c>
      <c r="M28" s="177" t="str">
        <f>VLOOKUP(G28,'Master FINAL 2024 8-19-24'!A:O,15,FALSE)</f>
        <v>U-7 KW Pioneers</v>
      </c>
      <c r="N28" s="154" t="str">
        <f>VLOOKUP(K28,'Team Info'!J:L,3,FALSE)</f>
        <v>Jacob Steger</v>
      </c>
      <c r="O28" s="154" t="str">
        <f>VLOOKUP(K28,'Team Info'!J:M,4,FALSE)</f>
        <v>262-622-3066</v>
      </c>
      <c r="P28" s="154" t="str">
        <f>VLOOKUP(K28,'Team Info'!J:N,5,FALSE)</f>
        <v>jacobjaysteger@gmail.com</v>
      </c>
      <c r="Q28" s="188" t="str">
        <f>VLOOKUP(M28,'Team Info'!J:L,3,FALSE)</f>
        <v>Sara Alexander</v>
      </c>
      <c r="R28" s="188" t="str">
        <f>VLOOKUP(M28,'Team Info'!J:M,4,FALSE)</f>
        <v>262-707-4219</v>
      </c>
      <c r="S28" s="188" t="str">
        <f>VLOOKUP(M28,'Team Info'!J:N,5,FALSE)</f>
        <v>josh.sara.alexander@outlook.com</v>
      </c>
      <c r="T28" t="str">
        <f t="shared" si="1"/>
        <v>45556U-7 JK CougarsU-7 KW Pioneers</v>
      </c>
    </row>
    <row r="29" spans="1:20" x14ac:dyDescent="0.3">
      <c r="A29" s="154" t="str">
        <f t="shared" si="5"/>
        <v>JK1055</v>
      </c>
      <c r="B29" s="154" t="str">
        <f>VLOOKUP(A29,'Team Info'!E:J,6,FALSE)</f>
        <v>U-7 JK Cougars</v>
      </c>
      <c r="C29" s="154" t="str">
        <f>VLOOKUP(A29,'Team Info'!E:L,8,FALSE)</f>
        <v>Jacob Steger</v>
      </c>
      <c r="D29" s="154" t="str">
        <f>VLOOKUP(A29,'Team Info'!E:M,9,FALSE)</f>
        <v>262-622-3066</v>
      </c>
      <c r="E29" s="154" t="str">
        <f>VLOOKUP(A29,'Team Info'!E:N,10,FALSE)</f>
        <v>jacobjaysteger@gmail.com</v>
      </c>
      <c r="F29" s="180" t="str">
        <f t="shared" si="0"/>
        <v>Sat</v>
      </c>
      <c r="G29" s="180">
        <v>536</v>
      </c>
      <c r="H29" s="184">
        <f>VLOOKUP(G29,'Master FINAL 2024 8-19-24'!A:G,7,FALSE)</f>
        <v>45563</v>
      </c>
      <c r="I29" s="153" t="str">
        <f>IF(ISBLANK((VLOOKUP(G29,'Master FINAL 2024 8-19-24'!A:H,8,FALSE)))=TRUE,"",VLOOKUP(G29,'Master FINAL 2024 8-19-24'!A:H,8,FALSE))</f>
        <v>Hickory Lane #1B</v>
      </c>
      <c r="J29" s="183">
        <f>IF(ISBLANK((VLOOKUP(G29,'Master FINAL 2024 8-19-24'!A:I,9,FALSE)))=TRUE,"",VLOOKUP(G29,'Master FINAL 2024 8-19-24'!A:I,9,FALSE))</f>
        <v>0.375</v>
      </c>
      <c r="K29" s="169" t="str">
        <f>VLOOKUP(G29,'Master FINAL 2024 8-19-24'!A:L,12,FALSE)</f>
        <v>U-7 JK Cougars</v>
      </c>
      <c r="L29" s="177" t="s">
        <v>849</v>
      </c>
      <c r="M29" s="177" t="str">
        <f>VLOOKUP(G29,'Master FINAL 2024 8-19-24'!A:O,15,FALSE)</f>
        <v>U-7 JK Panthers</v>
      </c>
      <c r="N29" s="154" t="str">
        <f>VLOOKUP(K29,'Team Info'!J:L,3,FALSE)</f>
        <v>Jacob Steger</v>
      </c>
      <c r="O29" s="154" t="str">
        <f>VLOOKUP(K29,'Team Info'!J:M,4,FALSE)</f>
        <v>262-622-3066</v>
      </c>
      <c r="P29" s="154" t="str">
        <f>VLOOKUP(K29,'Team Info'!J:N,5,FALSE)</f>
        <v>jacobjaysteger@gmail.com</v>
      </c>
      <c r="Q29" s="188" t="str">
        <f>VLOOKUP(M29,'Team Info'!J:L,3,FALSE)</f>
        <v>David Zarling</v>
      </c>
      <c r="R29" s="188" t="str">
        <f>VLOOKUP(M29,'Team Info'!J:M,4,FALSE)</f>
        <v>414-839-0094</v>
      </c>
      <c r="S29" s="188" t="str">
        <f>VLOOKUP(M29,'Team Info'!J:N,5,FALSE)</f>
        <v>david.zarling@gmail.com</v>
      </c>
      <c r="T29" t="str">
        <f t="shared" si="1"/>
        <v>45563U-7 JK CougarsU-7 JK Panthers</v>
      </c>
    </row>
    <row r="30" spans="1:20" x14ac:dyDescent="0.3">
      <c r="A30" s="154" t="str">
        <f t="shared" si="5"/>
        <v>JK1055</v>
      </c>
      <c r="B30" s="154" t="str">
        <f>VLOOKUP(A30,'Team Info'!E:J,6,FALSE)</f>
        <v>U-7 JK Cougars</v>
      </c>
      <c r="C30" s="154" t="str">
        <f>VLOOKUP(A30,'Team Info'!E:L,8,FALSE)</f>
        <v>Jacob Steger</v>
      </c>
      <c r="D30" s="154" t="str">
        <f>VLOOKUP(A30,'Team Info'!E:M,9,FALSE)</f>
        <v>262-622-3066</v>
      </c>
      <c r="E30" s="154" t="str">
        <f>VLOOKUP(A30,'Team Info'!E:N,10,FALSE)</f>
        <v>jacobjaysteger@gmail.com</v>
      </c>
      <c r="F30" s="180" t="str">
        <f t="shared" ref="F30:F64" si="6">IF(WEEKDAY(H30)=7,"Sat",IF(WEEKDAY(H30)=6,"Fri",IF(WEEKDAY(H30)=5,"Thu",IF(WEEKDAY(H30)=4,"Wed",IF(WEEKDAY(H30)=3,"Tue",IF(WEEKDAY(H30)=2,"Mon",IF(WEEKDAY(H30)=1,"Sun")))))))</f>
        <v>Sat</v>
      </c>
      <c r="G30" s="170">
        <v>545</v>
      </c>
      <c r="H30" s="184">
        <f>VLOOKUP(G30,'Master FINAL 2024 8-19-24'!A:G,7,FALSE)</f>
        <v>45570</v>
      </c>
      <c r="I30" s="153" t="str">
        <f>IF(ISBLANK((VLOOKUP(G30,'Master FINAL 2024 8-19-24'!A:H,8,FALSE)))=TRUE,"",VLOOKUP(G30,'Master FINAL 2024 8-19-24'!A:H,8,FALSE))</f>
        <v>Hickory Lane #1B</v>
      </c>
      <c r="J30" s="183">
        <f>IF(ISBLANK((VLOOKUP(G30,'Master FINAL 2024 8-19-24'!A:I,9,FALSE)))=TRUE,"",VLOOKUP(G30,'Master FINAL 2024 8-19-24'!A:I,9,FALSE))</f>
        <v>0.375</v>
      </c>
      <c r="K30" s="169" t="str">
        <f>VLOOKUP(G30,'Master FINAL 2024 8-19-24'!A:L,12,FALSE)</f>
        <v>U-7 KW Starbursts</v>
      </c>
      <c r="L30" s="177" t="s">
        <v>849</v>
      </c>
      <c r="M30" s="177" t="str">
        <f>VLOOKUP(G30,'Master FINAL 2024 8-19-24'!A:O,15,FALSE)</f>
        <v>U-7 JK Cougars</v>
      </c>
      <c r="N30" s="154" t="str">
        <f>VLOOKUP(K30,'Team Info'!J:L,3,FALSE)</f>
        <v>Jenell Enright</v>
      </c>
      <c r="O30" s="154" t="str">
        <f>VLOOKUP(K30,'Team Info'!J:M,4,FALSE)</f>
        <v>608-669-3190</v>
      </c>
      <c r="P30" s="154" t="str">
        <f>VLOOKUP(K30,'Team Info'!J:N,5,FALSE)</f>
        <v>jenellenright@yahoo.com </v>
      </c>
      <c r="Q30" s="188" t="str">
        <f>VLOOKUP(M30,'Team Info'!J:L,3,FALSE)</f>
        <v>Jacob Steger</v>
      </c>
      <c r="R30" s="188" t="str">
        <f>VLOOKUP(M30,'Team Info'!J:M,4,FALSE)</f>
        <v>262-622-3066</v>
      </c>
      <c r="S30" s="188" t="str">
        <f>VLOOKUP(M30,'Team Info'!J:N,5,FALSE)</f>
        <v>jacobjaysteger@gmail.com</v>
      </c>
      <c r="T30" t="str">
        <f t="shared" ref="T30:T64" si="7">H30&amp;K30&amp;M30</f>
        <v>45570U-7 KW StarburstsU-7 JK Cougars</v>
      </c>
    </row>
    <row r="31" spans="1:20" x14ac:dyDescent="0.3">
      <c r="A31" s="154" t="str">
        <f t="shared" si="5"/>
        <v>JK1055</v>
      </c>
      <c r="B31" s="154" t="str">
        <f>VLOOKUP(A31,'Team Info'!E:J,6,FALSE)</f>
        <v>U-7 JK Cougars</v>
      </c>
      <c r="C31" s="154" t="str">
        <f>VLOOKUP(A31,'Team Info'!E:L,8,FALSE)</f>
        <v>Jacob Steger</v>
      </c>
      <c r="D31" s="154" t="str">
        <f>VLOOKUP(A31,'Team Info'!E:M,9,FALSE)</f>
        <v>262-622-3066</v>
      </c>
      <c r="E31" s="154" t="str">
        <f>VLOOKUP(A31,'Team Info'!E:N,10,FALSE)</f>
        <v>jacobjaysteger@gmail.com</v>
      </c>
      <c r="F31" s="180" t="str">
        <f t="shared" si="6"/>
        <v>Sat</v>
      </c>
      <c r="G31" s="170">
        <v>549</v>
      </c>
      <c r="H31" s="184">
        <f>VLOOKUP(G31,'Master FINAL 2024 8-19-24'!A:G,7,FALSE)</f>
        <v>45577</v>
      </c>
      <c r="I31" s="153" t="str">
        <f>IF(ISBLANK((VLOOKUP(G31,'Master FINAL 2024 8-19-24'!A:H,8,FALSE)))=TRUE,"",VLOOKUP(G31,'Master FINAL 2024 8-19-24'!A:H,8,FALSE))</f>
        <v>Hickory Lane #1B</v>
      </c>
      <c r="J31" s="183">
        <f>IF(ISBLANK((VLOOKUP(G31,'Master FINAL 2024 8-19-24'!A:I,9,FALSE)))=TRUE,"",VLOOKUP(G31,'Master FINAL 2024 8-19-24'!A:I,9,FALSE))</f>
        <v>0.5</v>
      </c>
      <c r="K31" s="169" t="str">
        <f>VLOOKUP(G31,'Master FINAL 2024 8-19-24'!A:L,12,FALSE)</f>
        <v>U-7 HT Power Rangers</v>
      </c>
      <c r="L31" s="177" t="s">
        <v>849</v>
      </c>
      <c r="M31" s="177" t="str">
        <f>VLOOKUP(G31,'Master FINAL 2024 8-19-24'!A:O,15,FALSE)</f>
        <v>U-7 JK Cougars</v>
      </c>
      <c r="N31" s="154" t="str">
        <f>VLOOKUP(K31,'Team Info'!J:L,3,FALSE)</f>
        <v>Patrick Ndon</v>
      </c>
      <c r="O31" s="154" t="str">
        <f>VLOOKUP(K31,'Team Info'!J:M,4,FALSE)</f>
        <v>779-702-2151</v>
      </c>
      <c r="P31" s="154" t="str">
        <f>VLOOKUP(K31,'Team Info'!J:N,5,FALSE)</f>
        <v>patrickndon063@gmail.com</v>
      </c>
      <c r="Q31" s="188" t="str">
        <f>VLOOKUP(M31,'Team Info'!J:L,3,FALSE)</f>
        <v>Jacob Steger</v>
      </c>
      <c r="R31" s="188" t="str">
        <f>VLOOKUP(M31,'Team Info'!J:M,4,FALSE)</f>
        <v>262-622-3066</v>
      </c>
      <c r="S31" s="188" t="str">
        <f>VLOOKUP(M31,'Team Info'!J:N,5,FALSE)</f>
        <v>jacobjaysteger@gmail.com</v>
      </c>
      <c r="T31" t="str">
        <f t="shared" si="7"/>
        <v>45577U-7 HT Power RangersU-7 JK Cougars</v>
      </c>
    </row>
    <row r="32" spans="1:20" x14ac:dyDescent="0.3">
      <c r="A32" s="154" t="str">
        <f t="shared" si="5"/>
        <v>JK1055</v>
      </c>
      <c r="B32" s="154" t="str">
        <f>VLOOKUP(A32,'Team Info'!E:J,6,FALSE)</f>
        <v>U-7 JK Cougars</v>
      </c>
      <c r="C32" s="154" t="str">
        <f>VLOOKUP(A32,'Team Info'!E:L,8,FALSE)</f>
        <v>Jacob Steger</v>
      </c>
      <c r="D32" s="154" t="str">
        <f>VLOOKUP(A32,'Team Info'!E:M,9,FALSE)</f>
        <v>262-622-3066</v>
      </c>
      <c r="E32" s="154" t="str">
        <f>VLOOKUP(A32,'Team Info'!E:N,10,FALSE)</f>
        <v>jacobjaysteger@gmail.com</v>
      </c>
      <c r="F32" s="180" t="str">
        <f t="shared" si="6"/>
        <v>Sat</v>
      </c>
      <c r="G32" s="170">
        <v>557</v>
      </c>
      <c r="H32" s="184">
        <f>VLOOKUP(G32,'Master FINAL 2024 8-19-24'!A:G,7,FALSE)</f>
        <v>45584</v>
      </c>
      <c r="I32" s="153" t="str">
        <f>IF(ISBLANK((VLOOKUP(G32,'Master FINAL 2024 8-19-24'!A:H,8,FALSE)))=TRUE,"",VLOOKUP(G32,'Master FINAL 2024 8-19-24'!A:H,8,FALSE))</f>
        <v>Hickory Lane #1A</v>
      </c>
      <c r="J32" s="183">
        <f>IF(ISBLANK((VLOOKUP(G32,'Master FINAL 2024 8-19-24'!A:I,9,FALSE)))=TRUE,"",VLOOKUP(G32,'Master FINAL 2024 8-19-24'!A:I,9,FALSE))</f>
        <v>0.45833333333333331</v>
      </c>
      <c r="K32" s="169" t="str">
        <f>VLOOKUP(G32,'Master FINAL 2024 8-19-24'!A:L,12,FALSE)</f>
        <v>U-7 HT Wolves</v>
      </c>
      <c r="L32" s="177" t="s">
        <v>849</v>
      </c>
      <c r="M32" s="177" t="str">
        <f>VLOOKUP(G32,'Master FINAL 2024 8-19-24'!A:O,15,FALSE)</f>
        <v>U-7 JK Cougars</v>
      </c>
      <c r="N32" s="154" t="str">
        <f>VLOOKUP(K32,'Team Info'!J:L,3,FALSE)</f>
        <v>Chris Theisen</v>
      </c>
      <c r="O32" s="154" t="str">
        <f>VLOOKUP(K32,'Team Info'!J:M,4,FALSE)</f>
        <v>608-575-6414</v>
      </c>
      <c r="P32" s="154" t="str">
        <f>VLOOKUP(K32,'Team Info'!J:N,5,FALSE)</f>
        <v>ctheisen321@gmail.com</v>
      </c>
      <c r="Q32" s="188" t="str">
        <f>VLOOKUP(M32,'Team Info'!J:L,3,FALSE)</f>
        <v>Jacob Steger</v>
      </c>
      <c r="R32" s="188" t="str">
        <f>VLOOKUP(M32,'Team Info'!J:M,4,FALSE)</f>
        <v>262-622-3066</v>
      </c>
      <c r="S32" s="188" t="str">
        <f>VLOOKUP(M32,'Team Info'!J:N,5,FALSE)</f>
        <v>jacobjaysteger@gmail.com</v>
      </c>
      <c r="T32" t="str">
        <f t="shared" si="7"/>
        <v>45584U-7 HT WolvesU-7 JK Cougars</v>
      </c>
    </row>
    <row r="33" spans="1:20" x14ac:dyDescent="0.3">
      <c r="A33" s="154" t="str">
        <f t="shared" si="5"/>
        <v>JK1055</v>
      </c>
      <c r="B33" s="154" t="str">
        <f>VLOOKUP(A33,'Team Info'!E:J,6,FALSE)</f>
        <v>U-7 JK Cougars</v>
      </c>
      <c r="C33" s="154" t="str">
        <f>VLOOKUP(A33,'Team Info'!E:L,8,FALSE)</f>
        <v>Jacob Steger</v>
      </c>
      <c r="D33" s="154" t="str">
        <f>VLOOKUP(A33,'Team Info'!E:M,9,FALSE)</f>
        <v>262-622-3066</v>
      </c>
      <c r="E33" s="154" t="str">
        <f>VLOOKUP(A33,'Team Info'!E:N,10,FALSE)</f>
        <v>jacobjaysteger@gmail.com</v>
      </c>
      <c r="F33" s="180" t="str">
        <f t="shared" si="6"/>
        <v>Sat</v>
      </c>
      <c r="G33" s="170">
        <v>563</v>
      </c>
      <c r="H33" s="184">
        <f>VLOOKUP(G33,'Master FINAL 2024 8-19-24'!A:G,7,FALSE)</f>
        <v>45591</v>
      </c>
      <c r="I33" s="153" t="str">
        <f>IF(ISBLANK((VLOOKUP(G33,'Master FINAL 2024 8-19-24'!A:H,8,FALSE)))=TRUE,"",VLOOKUP(G33,'Master FINAL 2024 8-19-24'!A:H,8,FALSE))</f>
        <v>Hickory Lane #1B</v>
      </c>
      <c r="J33" s="183">
        <f>IF(ISBLANK((VLOOKUP(G33,'Master FINAL 2024 8-19-24'!A:I,9,FALSE)))=TRUE,"",VLOOKUP(G33,'Master FINAL 2024 8-19-24'!A:I,9,FALSE))</f>
        <v>0.41666666666666669</v>
      </c>
      <c r="K33" s="169" t="str">
        <f>VLOOKUP(G33,'Master FINAL 2024 8-19-24'!A:L,12,FALSE)</f>
        <v>U-7 HT Panthers</v>
      </c>
      <c r="L33" s="177" t="s">
        <v>849</v>
      </c>
      <c r="M33" s="177" t="str">
        <f>VLOOKUP(G33,'Master FINAL 2024 8-19-24'!A:O,15,FALSE)</f>
        <v>U-7 JK Cougars</v>
      </c>
      <c r="N33" s="154" t="str">
        <f>VLOOKUP(K33,'Team Info'!J:L,3,FALSE)</f>
        <v>Jamison Kaul</v>
      </c>
      <c r="O33" s="154" t="str">
        <f>VLOOKUP(K33,'Team Info'!J:M,4,FALSE)</f>
        <v>920-279-9399</v>
      </c>
      <c r="P33" s="154" t="str">
        <f>VLOOKUP(K33,'Team Info'!J:N,5,FALSE)</f>
        <v>Jamison.Kaul@FairwayMC.com</v>
      </c>
      <c r="Q33" s="188" t="str">
        <f>VLOOKUP(M33,'Team Info'!J:L,3,FALSE)</f>
        <v>Jacob Steger</v>
      </c>
      <c r="R33" s="188" t="str">
        <f>VLOOKUP(M33,'Team Info'!J:M,4,FALSE)</f>
        <v>262-622-3066</v>
      </c>
      <c r="S33" s="188" t="str">
        <f>VLOOKUP(M33,'Team Info'!J:N,5,FALSE)</f>
        <v>jacobjaysteger@gmail.com</v>
      </c>
      <c r="T33" t="str">
        <f t="shared" si="7"/>
        <v>45591U-7 HT PanthersU-7 JK Cougars</v>
      </c>
    </row>
    <row r="34" spans="1:20" x14ac:dyDescent="0.3">
      <c r="A34" s="154" t="s">
        <v>1734</v>
      </c>
      <c r="B34" s="154" t="str">
        <f>VLOOKUP(A34,'Team Info'!E:J,6,FALSE)</f>
        <v>U-7 JK Bobcats</v>
      </c>
      <c r="C34" s="154" t="str">
        <f>VLOOKUP(A34,'Team Info'!E:L,8,FALSE)</f>
        <v>Russell Zupan</v>
      </c>
      <c r="D34" s="154" t="str">
        <f>VLOOKUP(A34,'Team Info'!E:M,9,FALSE)</f>
        <v>414-334-5619</v>
      </c>
      <c r="E34" s="154" t="str">
        <f>VLOOKUP(A34,'Team Info'!E:N,10,FALSE)</f>
        <v>russell.zupan@yahoo.com</v>
      </c>
      <c r="F34" s="180" t="str">
        <f t="shared" si="6"/>
        <v>Sat</v>
      </c>
      <c r="G34" s="170">
        <v>517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Hickory Lane #1A</v>
      </c>
      <c r="J34" s="183">
        <f>IF(ISBLANK((VLOOKUP(G34,'Master FINAL 2024 8-19-24'!A:I,9,FALSE)))=TRUE,"",VLOOKUP(G34,'Master FINAL 2024 8-19-24'!A:I,9,FALSE))</f>
        <v>0.45833333333333331</v>
      </c>
      <c r="K34" s="169" t="str">
        <f>VLOOKUP(G34,'Master FINAL 2024 8-19-24'!A:L,12,FALSE)</f>
        <v>U-7 RF Rebels</v>
      </c>
      <c r="L34" s="177" t="s">
        <v>849</v>
      </c>
      <c r="M34" s="177" t="str">
        <f>VLOOKUP(G34,'Master FINAL 2024 8-19-24'!A:O,15,FALSE)</f>
        <v>U-7 JK Bobcats</v>
      </c>
      <c r="N34" s="154" t="str">
        <f>VLOOKUP(K34,'Team Info'!J:L,3,FALSE)</f>
        <v>Justin Denu</v>
      </c>
      <c r="O34" s="154" t="str">
        <f>VLOOKUP(K34,'Team Info'!J:M,4,FALSE)</f>
        <v>608-772-3054</v>
      </c>
      <c r="P34" s="154" t="str">
        <f>VLOOKUP(K34,'Team Info'!J:N,5,FALSE)</f>
        <v>justin.denu@gmail.com</v>
      </c>
      <c r="Q34" s="188" t="str">
        <f>VLOOKUP(M34,'Team Info'!J:L,3,FALSE)</f>
        <v>Russell Zupan</v>
      </c>
      <c r="R34" s="188" t="str">
        <f>VLOOKUP(M34,'Team Info'!J:M,4,FALSE)</f>
        <v>414-334-5619</v>
      </c>
      <c r="S34" s="188" t="str">
        <f>VLOOKUP(M34,'Team Info'!J:N,5,FALSE)</f>
        <v>russell.zupan@yahoo.com</v>
      </c>
      <c r="T34" t="str">
        <f t="shared" si="7"/>
        <v>45542U-7 RF RebelsU-7 JK Bobcats</v>
      </c>
    </row>
    <row r="35" spans="1:20" x14ac:dyDescent="0.3">
      <c r="A35" s="154" t="str">
        <f t="shared" ref="A35:A41" si="8">A34</f>
        <v>JK1056</v>
      </c>
      <c r="B35" s="154" t="str">
        <f>VLOOKUP(A35,'Team Info'!E:J,6,FALSE)</f>
        <v>U-7 JK Bobcats</v>
      </c>
      <c r="C35" s="154" t="str">
        <f>VLOOKUP(A35,'Team Info'!E:L,8,FALSE)</f>
        <v>Russell Zupan</v>
      </c>
      <c r="D35" s="154" t="str">
        <f>VLOOKUP(A35,'Team Info'!E:M,9,FALSE)</f>
        <v>414-334-5619</v>
      </c>
      <c r="E35" s="154" t="str">
        <f>VLOOKUP(A35,'Team Info'!E:N,10,FALSE)</f>
        <v>russell.zupan@yahoo.com</v>
      </c>
      <c r="F35" s="180" t="str">
        <f t="shared" si="6"/>
        <v>Sat</v>
      </c>
      <c r="G35" s="170">
        <v>523</v>
      </c>
      <c r="H35" s="184">
        <f>VLOOKUP(G35,'Master FINAL 2024 8-19-24'!A:G,7,FALSE)</f>
        <v>45549</v>
      </c>
      <c r="I35" s="153" t="str">
        <f>IF(ISBLANK((VLOOKUP(G35,'Master FINAL 2024 8-19-24'!A:H,8,FALSE)))=TRUE,"",VLOOKUP(G35,'Master FINAL 2024 8-19-24'!A:H,8,FALSE))</f>
        <v>Hickory Lane #1B</v>
      </c>
      <c r="J35" s="183">
        <f>IF(ISBLANK((VLOOKUP(G35,'Master FINAL 2024 8-19-24'!A:I,9,FALSE)))=TRUE,"",VLOOKUP(G35,'Master FINAL 2024 8-19-24'!A:I,9,FALSE))</f>
        <v>0.41666666666666669</v>
      </c>
      <c r="K35" s="169" t="str">
        <f>VLOOKUP(G35,'Master FINAL 2024 8-19-24'!A:L,12,FALSE)</f>
        <v>U-7 JK Cougars</v>
      </c>
      <c r="L35" s="177" t="s">
        <v>849</v>
      </c>
      <c r="M35" s="177" t="str">
        <f>VLOOKUP(G35,'Master FINAL 2024 8-19-24'!A:O,15,FALSE)</f>
        <v>U-7 JK Bobcats</v>
      </c>
      <c r="N35" s="154" t="str">
        <f>VLOOKUP(K35,'Team Info'!J:L,3,FALSE)</f>
        <v>Jacob Steger</v>
      </c>
      <c r="O35" s="154" t="str">
        <f>VLOOKUP(K35,'Team Info'!J:M,4,FALSE)</f>
        <v>262-622-3066</v>
      </c>
      <c r="P35" s="154" t="str">
        <f>VLOOKUP(K35,'Team Info'!J:N,5,FALSE)</f>
        <v>jacobjaysteger@gmail.com</v>
      </c>
      <c r="Q35" s="188" t="str">
        <f>VLOOKUP(M35,'Team Info'!J:L,3,FALSE)</f>
        <v>Russell Zupan</v>
      </c>
      <c r="R35" s="188" t="str">
        <f>VLOOKUP(M35,'Team Info'!J:M,4,FALSE)</f>
        <v>414-334-5619</v>
      </c>
      <c r="S35" s="188" t="str">
        <f>VLOOKUP(M35,'Team Info'!J:N,5,FALSE)</f>
        <v>russell.zupan@yahoo.com</v>
      </c>
      <c r="T35" t="str">
        <f t="shared" si="7"/>
        <v>45549U-7 JK CougarsU-7 JK Bobcats</v>
      </c>
    </row>
    <row r="36" spans="1:20" x14ac:dyDescent="0.3">
      <c r="A36" s="154" t="str">
        <f t="shared" si="8"/>
        <v>JK1056</v>
      </c>
      <c r="B36" s="154" t="str">
        <f>VLOOKUP(A36,'Team Info'!E:J,6,FALSE)</f>
        <v>U-7 JK Bobcats</v>
      </c>
      <c r="C36" s="154" t="str">
        <f>VLOOKUP(A36,'Team Info'!E:L,8,FALSE)</f>
        <v>Russell Zupan</v>
      </c>
      <c r="D36" s="154" t="str">
        <f>VLOOKUP(A36,'Team Info'!E:M,9,FALSE)</f>
        <v>414-334-5619</v>
      </c>
      <c r="E36" s="154" t="str">
        <f>VLOOKUP(A36,'Team Info'!E:N,10,FALSE)</f>
        <v>russell.zupan@yahoo.com</v>
      </c>
      <c r="F36" s="180" t="str">
        <f t="shared" si="6"/>
        <v>Sat</v>
      </c>
      <c r="G36" s="170">
        <v>529</v>
      </c>
      <c r="H36" s="184">
        <f>VLOOKUP(G36,'Master FINAL 2024 8-19-24'!A:G,7,FALSE)</f>
        <v>45556</v>
      </c>
      <c r="I36" s="153" t="str">
        <f>IF(ISBLANK((VLOOKUP(G36,'Master FINAL 2024 8-19-24'!A:H,8,FALSE)))=TRUE,"",VLOOKUP(G36,'Master FINAL 2024 8-19-24'!A:H,8,FALSE))</f>
        <v>Hickory Lane #1B</v>
      </c>
      <c r="J36" s="183">
        <f>IF(ISBLANK((VLOOKUP(G36,'Master FINAL 2024 8-19-24'!A:I,9,FALSE)))=TRUE,"",VLOOKUP(G36,'Master FINAL 2024 8-19-24'!A:I,9,FALSE))</f>
        <v>0.375</v>
      </c>
      <c r="K36" s="169" t="str">
        <f>VLOOKUP(G36,'Master FINAL 2024 8-19-24'!A:L,12,FALSE)</f>
        <v>U-7 JK Bobcats</v>
      </c>
      <c r="L36" s="177" t="s">
        <v>849</v>
      </c>
      <c r="M36" s="177" t="str">
        <f>VLOOKUP(G36,'Master FINAL 2024 8-19-24'!A:O,15,FALSE)</f>
        <v>U-7 JK Tigers</v>
      </c>
      <c r="N36" s="154" t="str">
        <f>VLOOKUP(K36,'Team Info'!J:L,3,FALSE)</f>
        <v>Russell Zupan</v>
      </c>
      <c r="O36" s="154" t="str">
        <f>VLOOKUP(K36,'Team Info'!J:M,4,FALSE)</f>
        <v>414-334-5619</v>
      </c>
      <c r="P36" s="154" t="str">
        <f>VLOOKUP(K36,'Team Info'!J:N,5,FALSE)</f>
        <v>russell.zupan@yahoo.com</v>
      </c>
      <c r="Q36" s="188" t="str">
        <f>VLOOKUP(M36,'Team Info'!J:L,3,FALSE)</f>
        <v>Stacy McAnally</v>
      </c>
      <c r="R36" s="188" t="str">
        <f>VLOOKUP(M36,'Team Info'!J:M,4,FALSE)</f>
        <v>262-336-1677</v>
      </c>
      <c r="S36" s="188" t="str">
        <f>VLOOKUP(M36,'Team Info'!J:N,5,FALSE)</f>
        <v>mcanallyessmann@gmail.com</v>
      </c>
      <c r="T36" t="str">
        <f t="shared" si="7"/>
        <v>45556U-7 JK BobcatsU-7 JK Tigers</v>
      </c>
    </row>
    <row r="37" spans="1:20" x14ac:dyDescent="0.3">
      <c r="A37" s="154" t="str">
        <f t="shared" si="8"/>
        <v>JK1056</v>
      </c>
      <c r="B37" s="154" t="str">
        <f>VLOOKUP(A37,'Team Info'!E:J,6,FALSE)</f>
        <v>U-7 JK Bobcats</v>
      </c>
      <c r="C37" s="154" t="str">
        <f>VLOOKUP(A37,'Team Info'!E:L,8,FALSE)</f>
        <v>Russell Zupan</v>
      </c>
      <c r="D37" s="154" t="str">
        <f>VLOOKUP(A37,'Team Info'!E:M,9,FALSE)</f>
        <v>414-334-5619</v>
      </c>
      <c r="E37" s="154" t="str">
        <f>VLOOKUP(A37,'Team Info'!E:N,10,FALSE)</f>
        <v>russell.zupan@yahoo.com</v>
      </c>
      <c r="F37" s="180" t="str">
        <f t="shared" si="6"/>
        <v>Sat</v>
      </c>
      <c r="G37" s="180">
        <v>537</v>
      </c>
      <c r="H37" s="184">
        <f>VLOOKUP(G37,'Master FINAL 2024 8-19-24'!A:G,7,FALSE)</f>
        <v>45563</v>
      </c>
      <c r="I37" s="153" t="str">
        <f>IF(ISBLANK((VLOOKUP(G37,'Master FINAL 2024 8-19-24'!A:H,8,FALSE)))=TRUE,"",VLOOKUP(G37,'Master FINAL 2024 8-19-24'!A:H,8,FALSE))</f>
        <v>KW 1</v>
      </c>
      <c r="J37" s="183">
        <f>IF(ISBLANK((VLOOKUP(G37,'Master FINAL 2024 8-19-24'!A:I,9,FALSE)))=TRUE,"",VLOOKUP(G37,'Master FINAL 2024 8-19-24'!A:I,9,FALSE))</f>
        <v>0.41666666666666669</v>
      </c>
      <c r="K37" s="169" t="str">
        <f>VLOOKUP(G37,'Master FINAL 2024 8-19-24'!A:L,12,FALSE)</f>
        <v>U-7 JK Bobcats</v>
      </c>
      <c r="L37" s="177" t="s">
        <v>849</v>
      </c>
      <c r="M37" s="177" t="str">
        <f>VLOOKUP(G37,'Master FINAL 2024 8-19-24'!A:O,15,FALSE)</f>
        <v>U-7 KW Rockets</v>
      </c>
      <c r="N37" s="154" t="str">
        <f>VLOOKUP(K37,'Team Info'!J:L,3,FALSE)</f>
        <v>Russell Zupan</v>
      </c>
      <c r="O37" s="154" t="str">
        <f>VLOOKUP(K37,'Team Info'!J:M,4,FALSE)</f>
        <v>414-334-5619</v>
      </c>
      <c r="P37" s="154" t="str">
        <f>VLOOKUP(K37,'Team Info'!J:N,5,FALSE)</f>
        <v>russell.zupan@yahoo.com</v>
      </c>
      <c r="Q37" s="188" t="str">
        <f>VLOOKUP(M37,'Team Info'!J:L,3,FALSE)</f>
        <v>Dennis Gundrum</v>
      </c>
      <c r="R37" s="188" t="str">
        <f>VLOOKUP(M37,'Team Info'!J:M,4,FALSE)</f>
        <v>262-707-6910</v>
      </c>
      <c r="S37" s="188" t="str">
        <f>VLOOKUP(M37,'Team Info'!J:N,5,FALSE)</f>
        <v>dgundrum1@yahoo.com</v>
      </c>
      <c r="T37" t="str">
        <f t="shared" si="7"/>
        <v>45563U-7 JK BobcatsU-7 KW Rockets</v>
      </c>
    </row>
    <row r="38" spans="1:20" x14ac:dyDescent="0.3">
      <c r="A38" s="154" t="str">
        <f t="shared" si="8"/>
        <v>JK1056</v>
      </c>
      <c r="B38" s="154" t="str">
        <f>VLOOKUP(A38,'Team Info'!E:J,6,FALSE)</f>
        <v>U-7 JK Bobcats</v>
      </c>
      <c r="C38" s="154" t="str">
        <f>VLOOKUP(A38,'Team Info'!E:L,8,FALSE)</f>
        <v>Russell Zupan</v>
      </c>
      <c r="D38" s="154" t="str">
        <f>VLOOKUP(A38,'Team Info'!E:M,9,FALSE)</f>
        <v>414-334-5619</v>
      </c>
      <c r="E38" s="154" t="str">
        <f>VLOOKUP(A38,'Team Info'!E:N,10,FALSE)</f>
        <v>russell.zupan@yahoo.com</v>
      </c>
      <c r="F38" s="180" t="str">
        <f t="shared" si="6"/>
        <v>Sat</v>
      </c>
      <c r="G38" s="180">
        <v>543</v>
      </c>
      <c r="H38" s="184">
        <f>VLOOKUP(G38,'Master FINAL 2024 8-19-24'!A:G,7,FALSE)</f>
        <v>45570</v>
      </c>
      <c r="I38" s="153" t="str">
        <f>IF(ISBLANK((VLOOKUP(G38,'Master FINAL 2024 8-19-24'!A:H,8,FALSE)))=TRUE,"",VLOOKUP(G38,'Master FINAL 2024 8-19-24'!A:H,8,FALSE))</f>
        <v>Hickory Lane #1A</v>
      </c>
      <c r="J38" s="183">
        <f>IF(ISBLANK((VLOOKUP(G38,'Master FINAL 2024 8-19-24'!A:I,9,FALSE)))=TRUE,"",VLOOKUP(G38,'Master FINAL 2024 8-19-24'!A:I,9,FALSE))</f>
        <v>0.375</v>
      </c>
      <c r="K38" s="169" t="str">
        <f>VLOOKUP(G38,'Master FINAL 2024 8-19-24'!A:L,12,FALSE)</f>
        <v>U-7 KW Pioneers</v>
      </c>
      <c r="L38" s="177" t="s">
        <v>849</v>
      </c>
      <c r="M38" s="177" t="str">
        <f>VLOOKUP(G38,'Master FINAL 2024 8-19-24'!A:O,15,FALSE)</f>
        <v>U-7 JK Bobcats</v>
      </c>
      <c r="N38" s="154" t="str">
        <f>VLOOKUP(K38,'Team Info'!J:L,3,FALSE)</f>
        <v>Sara Alexander</v>
      </c>
      <c r="O38" s="154" t="str">
        <f>VLOOKUP(K38,'Team Info'!J:M,4,FALSE)</f>
        <v>262-707-4219</v>
      </c>
      <c r="P38" s="154" t="str">
        <f>VLOOKUP(K38,'Team Info'!J:N,5,FALSE)</f>
        <v>josh.sara.alexander@outlook.com</v>
      </c>
      <c r="Q38" s="188" t="str">
        <f>VLOOKUP(M38,'Team Info'!J:L,3,FALSE)</f>
        <v>Russell Zupan</v>
      </c>
      <c r="R38" s="188" t="str">
        <f>VLOOKUP(M38,'Team Info'!J:M,4,FALSE)</f>
        <v>414-334-5619</v>
      </c>
      <c r="S38" s="188" t="str">
        <f>VLOOKUP(M38,'Team Info'!J:N,5,FALSE)</f>
        <v>russell.zupan@yahoo.com</v>
      </c>
      <c r="T38" t="str">
        <f t="shared" si="7"/>
        <v>45570U-7 KW PioneersU-7 JK Bobcats</v>
      </c>
    </row>
    <row r="39" spans="1:20" x14ac:dyDescent="0.3">
      <c r="A39" s="154" t="str">
        <f t="shared" si="8"/>
        <v>JK1056</v>
      </c>
      <c r="B39" s="154" t="str">
        <f>VLOOKUP(A39,'Team Info'!E:J,6,FALSE)</f>
        <v>U-7 JK Bobcats</v>
      </c>
      <c r="C39" s="154" t="str">
        <f>VLOOKUP(A39,'Team Info'!E:L,8,FALSE)</f>
        <v>Russell Zupan</v>
      </c>
      <c r="D39" s="154" t="str">
        <f>VLOOKUP(A39,'Team Info'!E:M,9,FALSE)</f>
        <v>414-334-5619</v>
      </c>
      <c r="E39" s="154" t="str">
        <f>VLOOKUP(A39,'Team Info'!E:N,10,FALSE)</f>
        <v>russell.zupan@yahoo.com</v>
      </c>
      <c r="F39" s="180" t="str">
        <f t="shared" si="6"/>
        <v>Sat</v>
      </c>
      <c r="G39" s="180">
        <v>550</v>
      </c>
      <c r="H39" s="184">
        <f>VLOOKUP(G39,'Master FINAL 2024 8-19-24'!A:G,7,FALSE)</f>
        <v>45577</v>
      </c>
      <c r="I39" s="153" t="str">
        <f>IF(ISBLANK((VLOOKUP(G39,'Master FINAL 2024 8-19-24'!A:H,8,FALSE)))=TRUE,"",VLOOKUP(G39,'Master FINAL 2024 8-19-24'!A:H,8,FALSE))</f>
        <v>HT #3B</v>
      </c>
      <c r="J39" s="183">
        <f>IF(ISBLANK((VLOOKUP(G39,'Master FINAL 2024 8-19-24'!A:I,9,FALSE)))=TRUE,"",VLOOKUP(G39,'Master FINAL 2024 8-19-24'!A:I,9,FALSE))</f>
        <v>0.45833333333333331</v>
      </c>
      <c r="K39" s="169" t="str">
        <f>VLOOKUP(G39,'Master FINAL 2024 8-19-24'!A:L,12,FALSE)</f>
        <v>U-7 JK Bobcats</v>
      </c>
      <c r="L39" s="177" t="s">
        <v>849</v>
      </c>
      <c r="M39" s="177" t="str">
        <f>VLOOKUP(G39,'Master FINAL 2024 8-19-24'!A:O,15,FALSE)</f>
        <v>U-7 HT Panthers</v>
      </c>
      <c r="N39" s="154" t="str">
        <f>VLOOKUP(K39,'Team Info'!J:L,3,FALSE)</f>
        <v>Russell Zupan</v>
      </c>
      <c r="O39" s="154" t="str">
        <f>VLOOKUP(K39,'Team Info'!J:M,4,FALSE)</f>
        <v>414-334-5619</v>
      </c>
      <c r="P39" s="154" t="str">
        <f>VLOOKUP(K39,'Team Info'!J:N,5,FALSE)</f>
        <v>russell.zupan@yahoo.com</v>
      </c>
      <c r="Q39" s="188" t="str">
        <f>VLOOKUP(M39,'Team Info'!J:L,3,FALSE)</f>
        <v>Jamison Kaul</v>
      </c>
      <c r="R39" s="188" t="str">
        <f>VLOOKUP(M39,'Team Info'!J:M,4,FALSE)</f>
        <v>920-279-9399</v>
      </c>
      <c r="S39" s="188" t="str">
        <f>VLOOKUP(M39,'Team Info'!J:N,5,FALSE)</f>
        <v>Jamison.Kaul@FairwayMC.com</v>
      </c>
      <c r="T39" t="str">
        <f t="shared" si="7"/>
        <v>45577U-7 JK BobcatsU-7 HT Panthers</v>
      </c>
    </row>
    <row r="40" spans="1:20" x14ac:dyDescent="0.3">
      <c r="A40" s="154" t="str">
        <f t="shared" si="8"/>
        <v>JK1056</v>
      </c>
      <c r="B40" s="154" t="str">
        <f>VLOOKUP(A40,'Team Info'!E:J,6,FALSE)</f>
        <v>U-7 JK Bobcats</v>
      </c>
      <c r="C40" s="154" t="str">
        <f>VLOOKUP(A40,'Team Info'!E:L,8,FALSE)</f>
        <v>Russell Zupan</v>
      </c>
      <c r="D40" s="154" t="str">
        <f>VLOOKUP(A40,'Team Info'!E:M,9,FALSE)</f>
        <v>414-334-5619</v>
      </c>
      <c r="E40" s="154" t="str">
        <f>VLOOKUP(A40,'Team Info'!E:N,10,FALSE)</f>
        <v>russell.zupan@yahoo.com</v>
      </c>
      <c r="F40" s="180" t="str">
        <f t="shared" si="6"/>
        <v>Sat</v>
      </c>
      <c r="G40" s="180">
        <v>558</v>
      </c>
      <c r="H40" s="184">
        <f>VLOOKUP(G40,'Master FINAL 2024 8-19-24'!A:G,7,FALSE)</f>
        <v>45584</v>
      </c>
      <c r="I40" s="153" t="str">
        <f>IF(ISBLANK((VLOOKUP(G40,'Master FINAL 2024 8-19-24'!A:H,8,FALSE)))=TRUE,"",VLOOKUP(G40,'Master FINAL 2024 8-19-24'!A:H,8,FALSE))</f>
        <v>Hickory Lane #1B</v>
      </c>
      <c r="J40" s="183">
        <f>IF(ISBLANK((VLOOKUP(G40,'Master FINAL 2024 8-19-24'!A:I,9,FALSE)))=TRUE,"",VLOOKUP(G40,'Master FINAL 2024 8-19-24'!A:I,9,FALSE))</f>
        <v>0.45833333333333331</v>
      </c>
      <c r="K40" s="169" t="str">
        <f>VLOOKUP(G40,'Master FINAL 2024 8-19-24'!A:L,12,FALSE)</f>
        <v>U-7 HU Hurricanes</v>
      </c>
      <c r="L40" s="177" t="s">
        <v>849</v>
      </c>
      <c r="M40" s="177" t="str">
        <f>VLOOKUP(G40,'Master FINAL 2024 8-19-24'!A:O,15,FALSE)</f>
        <v>U-7 JK Bobcats</v>
      </c>
      <c r="N40" s="154" t="str">
        <f>VLOOKUP(K40,'Team Info'!J:L,3,FALSE)</f>
        <v>Steph Maas</v>
      </c>
      <c r="O40" s="154" t="str">
        <f>VLOOKUP(K40,'Team Info'!J:M,4,FALSE)</f>
        <v>920-915-3370</v>
      </c>
      <c r="P40" s="154" t="str">
        <f>VLOOKUP(K40,'Team Info'!J:N,5,FALSE)</f>
        <v>slmaas1220@gmail.com</v>
      </c>
      <c r="Q40" s="188" t="str">
        <f>VLOOKUP(M40,'Team Info'!J:L,3,FALSE)</f>
        <v>Russell Zupan</v>
      </c>
      <c r="R40" s="188" t="str">
        <f>VLOOKUP(M40,'Team Info'!J:M,4,FALSE)</f>
        <v>414-334-5619</v>
      </c>
      <c r="S40" s="188" t="str">
        <f>VLOOKUP(M40,'Team Info'!J:N,5,FALSE)</f>
        <v>russell.zupan@yahoo.com</v>
      </c>
      <c r="T40" t="str">
        <f t="shared" si="7"/>
        <v>45584U-7 HU HurricanesU-7 JK Bobcats</v>
      </c>
    </row>
    <row r="41" spans="1:20" x14ac:dyDescent="0.3">
      <c r="A41" s="154" t="str">
        <f t="shared" si="8"/>
        <v>JK1056</v>
      </c>
      <c r="B41" s="154" t="str">
        <f>VLOOKUP(A41,'Team Info'!E:J,6,FALSE)</f>
        <v>U-7 JK Bobcats</v>
      </c>
      <c r="C41" s="154" t="str">
        <f>VLOOKUP(A41,'Team Info'!E:L,8,FALSE)</f>
        <v>Russell Zupan</v>
      </c>
      <c r="D41" s="154" t="str">
        <f>VLOOKUP(A41,'Team Info'!E:M,9,FALSE)</f>
        <v>414-334-5619</v>
      </c>
      <c r="E41" s="154" t="str">
        <f>VLOOKUP(A41,'Team Info'!E:N,10,FALSE)</f>
        <v>russell.zupan@yahoo.com</v>
      </c>
      <c r="F41" s="180" t="str">
        <f t="shared" si="6"/>
        <v>Sat</v>
      </c>
      <c r="G41" s="180">
        <v>566</v>
      </c>
      <c r="H41" s="184">
        <f>VLOOKUP(G41,'Master FINAL 2024 8-19-24'!A:G,7,FALSE)</f>
        <v>45591</v>
      </c>
      <c r="I41" s="153" t="str">
        <f>IF(ISBLANK((VLOOKUP(G41,'Master FINAL 2024 8-19-24'!A:H,8,FALSE)))=TRUE,"",VLOOKUP(G41,'Master FINAL 2024 8-19-24'!A:H,8,FALSE))</f>
        <v>RF 1</v>
      </c>
      <c r="J41" s="183">
        <f>IF(ISBLANK((VLOOKUP(G41,'Master FINAL 2024 8-19-24'!A:I,9,FALSE)))=TRUE,"",VLOOKUP(G41,'Master FINAL 2024 8-19-24'!A:I,9,FALSE))</f>
        <v>0.5</v>
      </c>
      <c r="K41" s="169" t="str">
        <f>VLOOKUP(G41,'Master FINAL 2024 8-19-24'!A:L,12,FALSE)</f>
        <v>U-7 JK Bobcats</v>
      </c>
      <c r="L41" s="177" t="s">
        <v>849</v>
      </c>
      <c r="M41" s="177" t="str">
        <f>VLOOKUP(G41,'Master FINAL 2024 8-19-24'!A:O,15,FALSE)</f>
        <v>U-7 RF Rebels</v>
      </c>
      <c r="N41" s="154" t="str">
        <f>VLOOKUP(K41,'Team Info'!J:L,3,FALSE)</f>
        <v>Russell Zupan</v>
      </c>
      <c r="O41" s="154" t="str">
        <f>VLOOKUP(K41,'Team Info'!J:M,4,FALSE)</f>
        <v>414-334-5619</v>
      </c>
      <c r="P41" s="154" t="str">
        <f>VLOOKUP(K41,'Team Info'!J:N,5,FALSE)</f>
        <v>russell.zupan@yahoo.com</v>
      </c>
      <c r="Q41" s="188" t="str">
        <f>VLOOKUP(M41,'Team Info'!J:L,3,FALSE)</f>
        <v>Justin Denu</v>
      </c>
      <c r="R41" s="188" t="str">
        <f>VLOOKUP(M41,'Team Info'!J:M,4,FALSE)</f>
        <v>608-772-3054</v>
      </c>
      <c r="S41" s="188" t="str">
        <f>VLOOKUP(M41,'Team Info'!J:N,5,FALSE)</f>
        <v>justin.denu@gmail.com</v>
      </c>
      <c r="T41" t="str">
        <f t="shared" si="7"/>
        <v>45591U-7 JK BobcatsU-7 RF Rebels</v>
      </c>
    </row>
    <row r="42" spans="1:20" x14ac:dyDescent="0.3">
      <c r="A42" s="154" t="s">
        <v>1735</v>
      </c>
      <c r="B42" s="154" t="str">
        <f>VLOOKUP(A42,'Team Info'!E:J,6,FALSE)</f>
        <v>U-7 JK Panthers</v>
      </c>
      <c r="C42" s="154" t="str">
        <f>VLOOKUP(A42,'Team Info'!E:L,8,FALSE)</f>
        <v>David Zarling</v>
      </c>
      <c r="D42" s="154" t="str">
        <f>VLOOKUP(A42,'Team Info'!E:M,9,FALSE)</f>
        <v>414-839-0094</v>
      </c>
      <c r="E42" s="154" t="str">
        <f>VLOOKUP(A42,'Team Info'!E:N,10,FALSE)</f>
        <v>david.zarling@gmail.com</v>
      </c>
      <c r="F42" s="180" t="str">
        <f t="shared" si="6"/>
        <v>Sat</v>
      </c>
      <c r="G42" s="180">
        <v>515</v>
      </c>
      <c r="H42" s="184">
        <f>VLOOKUP(G42,'Master FINAL 2024 8-19-24'!A:G,7,FALSE)</f>
        <v>45542</v>
      </c>
      <c r="I42" s="153" t="str">
        <f>IF(ISBLANK((VLOOKUP(G42,'Master FINAL 2024 8-19-24'!A:H,8,FALSE)))=TRUE,"",VLOOKUP(G42,'Master FINAL 2024 8-19-24'!A:H,8,FALSE))</f>
        <v>Hickory Lane #1A</v>
      </c>
      <c r="J42" s="183">
        <f>IF(ISBLANK((VLOOKUP(G42,'Master FINAL 2024 8-19-24'!A:I,9,FALSE)))=TRUE,"",VLOOKUP(G42,'Master FINAL 2024 8-19-24'!A:I,9,FALSE))</f>
        <v>0.375</v>
      </c>
      <c r="K42" s="169" t="str">
        <f>VLOOKUP(G42,'Master FINAL 2024 8-19-24'!A:L,12,FALSE)</f>
        <v>U-7 HU Hurricanes</v>
      </c>
      <c r="L42" s="177" t="s">
        <v>849</v>
      </c>
      <c r="M42" s="177" t="str">
        <f>VLOOKUP(G42,'Master FINAL 2024 8-19-24'!A:O,15,FALSE)</f>
        <v>U-7 JK Panthers</v>
      </c>
      <c r="N42" s="154" t="str">
        <f>VLOOKUP(K42,'Team Info'!J:L,3,FALSE)</f>
        <v>Steph Maas</v>
      </c>
      <c r="O42" s="154" t="str">
        <f>VLOOKUP(K42,'Team Info'!J:M,4,FALSE)</f>
        <v>920-915-3370</v>
      </c>
      <c r="P42" s="154" t="str">
        <f>VLOOKUP(K42,'Team Info'!J:N,5,FALSE)</f>
        <v>slmaas1220@gmail.com</v>
      </c>
      <c r="Q42" s="188" t="str">
        <f>VLOOKUP(M42,'Team Info'!J:L,3,FALSE)</f>
        <v>David Zarling</v>
      </c>
      <c r="R42" s="188" t="str">
        <f>VLOOKUP(M42,'Team Info'!J:M,4,FALSE)</f>
        <v>414-839-0094</v>
      </c>
      <c r="S42" s="188" t="str">
        <f>VLOOKUP(M42,'Team Info'!J:N,5,FALSE)</f>
        <v>david.zarling@gmail.com</v>
      </c>
      <c r="T42" t="str">
        <f t="shared" si="7"/>
        <v>45542U-7 HU HurricanesU-7 JK Panthers</v>
      </c>
    </row>
    <row r="43" spans="1:20" x14ac:dyDescent="0.3">
      <c r="A43" s="154" t="str">
        <f t="shared" ref="A43:A49" si="9">A42</f>
        <v>JK1057</v>
      </c>
      <c r="B43" s="154" t="str">
        <f>VLOOKUP(A43,'Team Info'!E:J,6,FALSE)</f>
        <v>U-7 JK Panthers</v>
      </c>
      <c r="C43" s="154" t="str">
        <f>VLOOKUP(A43,'Team Info'!E:L,8,FALSE)</f>
        <v>David Zarling</v>
      </c>
      <c r="D43" s="154" t="str">
        <f>VLOOKUP(A43,'Team Info'!E:M,9,FALSE)</f>
        <v>414-839-0094</v>
      </c>
      <c r="E43" s="154" t="str">
        <f>VLOOKUP(A43,'Team Info'!E:N,10,FALSE)</f>
        <v>david.zarling@gmail.com</v>
      </c>
      <c r="F43" s="180" t="str">
        <f t="shared" si="6"/>
        <v>Sat</v>
      </c>
      <c r="G43" s="180">
        <v>524</v>
      </c>
      <c r="H43" s="184">
        <f>VLOOKUP(G43,'Master FINAL 2024 8-19-24'!A:G,7,FALSE)</f>
        <v>45549</v>
      </c>
      <c r="I43" s="153" t="str">
        <f>IF(ISBLANK((VLOOKUP(G43,'Master FINAL 2024 8-19-24'!A:H,8,FALSE)))=TRUE,"",VLOOKUP(G43,'Master FINAL 2024 8-19-24'!A:H,8,FALSE))</f>
        <v>Hickory Lane #1A</v>
      </c>
      <c r="J43" s="183">
        <f>IF(ISBLANK((VLOOKUP(G43,'Master FINAL 2024 8-19-24'!A:I,9,FALSE)))=TRUE,"",VLOOKUP(G43,'Master FINAL 2024 8-19-24'!A:I,9,FALSE))</f>
        <v>0.5</v>
      </c>
      <c r="K43" s="169" t="str">
        <f>VLOOKUP(G43,'Master FINAL 2024 8-19-24'!A:L,12,FALSE)</f>
        <v>U-7 RF Rebels</v>
      </c>
      <c r="L43" s="177" t="s">
        <v>849</v>
      </c>
      <c r="M43" s="177" t="str">
        <f>VLOOKUP(G43,'Master FINAL 2024 8-19-24'!A:O,15,FALSE)</f>
        <v>U-7 JK Panthers</v>
      </c>
      <c r="N43" s="154" t="str">
        <f>VLOOKUP(K43,'Team Info'!J:L,3,FALSE)</f>
        <v>Justin Denu</v>
      </c>
      <c r="O43" s="154" t="str">
        <f>VLOOKUP(K43,'Team Info'!J:M,4,FALSE)</f>
        <v>608-772-3054</v>
      </c>
      <c r="P43" s="154" t="str">
        <f>VLOOKUP(K43,'Team Info'!J:N,5,FALSE)</f>
        <v>justin.denu@gmail.com</v>
      </c>
      <c r="Q43" s="188" t="str">
        <f>VLOOKUP(M43,'Team Info'!J:L,3,FALSE)</f>
        <v>David Zarling</v>
      </c>
      <c r="R43" s="188" t="str">
        <f>VLOOKUP(M43,'Team Info'!J:M,4,FALSE)</f>
        <v>414-839-0094</v>
      </c>
      <c r="S43" s="188" t="str">
        <f>VLOOKUP(M43,'Team Info'!J:N,5,FALSE)</f>
        <v>david.zarling@gmail.com</v>
      </c>
      <c r="T43" t="str">
        <f t="shared" si="7"/>
        <v>45549U-7 RF RebelsU-7 JK Panthers</v>
      </c>
    </row>
    <row r="44" spans="1:20" x14ac:dyDescent="0.3">
      <c r="A44" s="154" t="str">
        <f t="shared" si="9"/>
        <v>JK1057</v>
      </c>
      <c r="B44" s="154" t="str">
        <f>VLOOKUP(A44,'Team Info'!E:J,6,FALSE)</f>
        <v>U-7 JK Panthers</v>
      </c>
      <c r="C44" s="154" t="str">
        <f>VLOOKUP(A44,'Team Info'!E:L,8,FALSE)</f>
        <v>David Zarling</v>
      </c>
      <c r="D44" s="154" t="str">
        <f>VLOOKUP(A44,'Team Info'!E:M,9,FALSE)</f>
        <v>414-839-0094</v>
      </c>
      <c r="E44" s="154" t="str">
        <f>VLOOKUP(A44,'Team Info'!E:N,10,FALSE)</f>
        <v>david.zarling@gmail.com</v>
      </c>
      <c r="F44" s="180" t="str">
        <f t="shared" si="6"/>
        <v>Sat</v>
      </c>
      <c r="G44" s="180">
        <v>531</v>
      </c>
      <c r="H44" s="184">
        <f>VLOOKUP(G44,'Master FINAL 2024 8-19-24'!A:G,7,FALSE)</f>
        <v>45556</v>
      </c>
      <c r="I44" s="153" t="str">
        <f>IF(ISBLANK((VLOOKUP(G44,'Master FINAL 2024 8-19-24'!A:H,8,FALSE)))=TRUE,"",VLOOKUP(G44,'Master FINAL 2024 8-19-24'!A:H,8,FALSE))</f>
        <v>KW 1</v>
      </c>
      <c r="J44" s="183">
        <f>IF(ISBLANK((VLOOKUP(G44,'Master FINAL 2024 8-19-24'!A:I,9,FALSE)))=TRUE,"",VLOOKUP(G44,'Master FINAL 2024 8-19-24'!A:I,9,FALSE))</f>
        <v>0.375</v>
      </c>
      <c r="K44" s="169" t="str">
        <f>VLOOKUP(G44,'Master FINAL 2024 8-19-24'!A:L,12,FALSE)</f>
        <v>U-7 JK Panthers</v>
      </c>
      <c r="L44" s="177" t="s">
        <v>849</v>
      </c>
      <c r="M44" s="177" t="str">
        <f>VLOOKUP(G44,'Master FINAL 2024 8-19-24'!A:O,15,FALSE)</f>
        <v>U-7 KW Starbursts</v>
      </c>
      <c r="N44" s="154" t="str">
        <f>VLOOKUP(K44,'Team Info'!J:L,3,FALSE)</f>
        <v>David Zarling</v>
      </c>
      <c r="O44" s="154" t="str">
        <f>VLOOKUP(K44,'Team Info'!J:M,4,FALSE)</f>
        <v>414-839-0094</v>
      </c>
      <c r="P44" s="154" t="str">
        <f>VLOOKUP(K44,'Team Info'!J:N,5,FALSE)</f>
        <v>david.zarling@gmail.com</v>
      </c>
      <c r="Q44" s="188" t="str">
        <f>VLOOKUP(M44,'Team Info'!J:L,3,FALSE)</f>
        <v>Jenell Enright</v>
      </c>
      <c r="R44" s="188" t="str">
        <f>VLOOKUP(M44,'Team Info'!J:M,4,FALSE)</f>
        <v>608-669-3190</v>
      </c>
      <c r="S44" s="188" t="str">
        <f>VLOOKUP(M44,'Team Info'!J:N,5,FALSE)</f>
        <v>jenellenright@yahoo.com </v>
      </c>
      <c r="T44" t="str">
        <f t="shared" si="7"/>
        <v>45556U-7 JK PanthersU-7 KW Starbursts</v>
      </c>
    </row>
    <row r="45" spans="1:20" x14ac:dyDescent="0.3">
      <c r="A45" s="154" t="str">
        <f t="shared" si="9"/>
        <v>JK1057</v>
      </c>
      <c r="B45" s="154" t="str">
        <f>VLOOKUP(A45,'Team Info'!E:J,6,FALSE)</f>
        <v>U-7 JK Panthers</v>
      </c>
      <c r="C45" s="154" t="str">
        <f>VLOOKUP(A45,'Team Info'!E:L,8,FALSE)</f>
        <v>David Zarling</v>
      </c>
      <c r="D45" s="154" t="str">
        <f>VLOOKUP(A45,'Team Info'!E:M,9,FALSE)</f>
        <v>414-839-0094</v>
      </c>
      <c r="E45" s="154" t="str">
        <f>VLOOKUP(A45,'Team Info'!E:N,10,FALSE)</f>
        <v>david.zarling@gmail.com</v>
      </c>
      <c r="F45" s="180" t="str">
        <f t="shared" si="6"/>
        <v>Sat</v>
      </c>
      <c r="G45" s="180">
        <v>536</v>
      </c>
      <c r="H45" s="184">
        <f>VLOOKUP(G45,'Master FINAL 2024 8-19-24'!A:G,7,FALSE)</f>
        <v>45563</v>
      </c>
      <c r="I45" s="153" t="str">
        <f>IF(ISBLANK((VLOOKUP(G45,'Master FINAL 2024 8-19-24'!A:H,8,FALSE)))=TRUE,"",VLOOKUP(G45,'Master FINAL 2024 8-19-24'!A:H,8,FALSE))</f>
        <v>Hickory Lane #1B</v>
      </c>
      <c r="J45" s="183">
        <f>IF(ISBLANK((VLOOKUP(G45,'Master FINAL 2024 8-19-24'!A:I,9,FALSE)))=TRUE,"",VLOOKUP(G45,'Master FINAL 2024 8-19-24'!A:I,9,FALSE))</f>
        <v>0.375</v>
      </c>
      <c r="K45" s="169" t="str">
        <f>VLOOKUP(G45,'Master FINAL 2024 8-19-24'!A:L,12,FALSE)</f>
        <v>U-7 JK Cougars</v>
      </c>
      <c r="L45" s="177" t="s">
        <v>849</v>
      </c>
      <c r="M45" s="177" t="str">
        <f>VLOOKUP(G45,'Master FINAL 2024 8-19-24'!A:O,15,FALSE)</f>
        <v>U-7 JK Panthers</v>
      </c>
      <c r="N45" s="154" t="str">
        <f>VLOOKUP(K45,'Team Info'!J:L,3,FALSE)</f>
        <v>Jacob Steger</v>
      </c>
      <c r="O45" s="154" t="str">
        <f>VLOOKUP(K45,'Team Info'!J:M,4,FALSE)</f>
        <v>262-622-3066</v>
      </c>
      <c r="P45" s="154" t="str">
        <f>VLOOKUP(K45,'Team Info'!J:N,5,FALSE)</f>
        <v>jacobjaysteger@gmail.com</v>
      </c>
      <c r="Q45" s="188" t="str">
        <f>VLOOKUP(M45,'Team Info'!J:L,3,FALSE)</f>
        <v>David Zarling</v>
      </c>
      <c r="R45" s="188" t="str">
        <f>VLOOKUP(M45,'Team Info'!J:M,4,FALSE)</f>
        <v>414-839-0094</v>
      </c>
      <c r="S45" s="188" t="str">
        <f>VLOOKUP(M45,'Team Info'!J:N,5,FALSE)</f>
        <v>david.zarling@gmail.com</v>
      </c>
      <c r="T45" t="str">
        <f t="shared" si="7"/>
        <v>45563U-7 JK CougarsU-7 JK Panthers</v>
      </c>
    </row>
    <row r="46" spans="1:20" x14ac:dyDescent="0.3">
      <c r="A46" s="154" t="str">
        <f t="shared" si="9"/>
        <v>JK1057</v>
      </c>
      <c r="B46" s="154" t="str">
        <f>VLOOKUP(A46,'Team Info'!E:J,6,FALSE)</f>
        <v>U-7 JK Panthers</v>
      </c>
      <c r="C46" s="154" t="str">
        <f>VLOOKUP(A46,'Team Info'!E:L,8,FALSE)</f>
        <v>David Zarling</v>
      </c>
      <c r="D46" s="154" t="str">
        <f>VLOOKUP(A46,'Team Info'!E:M,9,FALSE)</f>
        <v>414-839-0094</v>
      </c>
      <c r="E46" s="154" t="str">
        <f>VLOOKUP(A46,'Team Info'!E:N,10,FALSE)</f>
        <v>david.zarling@gmail.com</v>
      </c>
      <c r="F46" s="180" t="str">
        <f t="shared" si="6"/>
        <v>Sat</v>
      </c>
      <c r="G46" s="180">
        <v>544</v>
      </c>
      <c r="H46" s="184">
        <f>VLOOKUP(G46,'Master FINAL 2024 8-19-24'!A:G,7,FALSE)</f>
        <v>45570</v>
      </c>
      <c r="I46" s="153" t="str">
        <f>IF(ISBLANK((VLOOKUP(G46,'Master FINAL 2024 8-19-24'!A:H,8,FALSE)))=TRUE,"",VLOOKUP(G46,'Master FINAL 2024 8-19-24'!A:H,8,FALSE))</f>
        <v>KW 2</v>
      </c>
      <c r="J46" s="183">
        <f>IF(ISBLANK((VLOOKUP(G46,'Master FINAL 2024 8-19-24'!A:I,9,FALSE)))=TRUE,"",VLOOKUP(G46,'Master FINAL 2024 8-19-24'!A:I,9,FALSE))</f>
        <v>0.375</v>
      </c>
      <c r="K46" s="169" t="str">
        <f>VLOOKUP(G46,'Master FINAL 2024 8-19-24'!A:L,12,FALSE)</f>
        <v>U-7 JK Panthers</v>
      </c>
      <c r="L46" s="177" t="s">
        <v>849</v>
      </c>
      <c r="M46" s="177" t="str">
        <f>VLOOKUP(G46,'Master FINAL 2024 8-19-24'!A:O,15,FALSE)</f>
        <v>U-7 KW Rockets</v>
      </c>
      <c r="N46" s="154" t="str">
        <f>VLOOKUP(K46,'Team Info'!J:L,3,FALSE)</f>
        <v>David Zarling</v>
      </c>
      <c r="O46" s="154" t="str">
        <f>VLOOKUP(K46,'Team Info'!J:M,4,FALSE)</f>
        <v>414-839-0094</v>
      </c>
      <c r="P46" s="154" t="str">
        <f>VLOOKUP(K46,'Team Info'!J:N,5,FALSE)</f>
        <v>david.zarling@gmail.com</v>
      </c>
      <c r="Q46" s="188" t="str">
        <f>VLOOKUP(M46,'Team Info'!J:L,3,FALSE)</f>
        <v>Dennis Gundrum</v>
      </c>
      <c r="R46" s="188" t="str">
        <f>VLOOKUP(M46,'Team Info'!J:M,4,FALSE)</f>
        <v>262-707-6910</v>
      </c>
      <c r="S46" s="188" t="str">
        <f>VLOOKUP(M46,'Team Info'!J:N,5,FALSE)</f>
        <v>dgundrum1@yahoo.com</v>
      </c>
      <c r="T46" t="str">
        <f t="shared" si="7"/>
        <v>45570U-7 JK PanthersU-7 KW Rockets</v>
      </c>
    </row>
    <row r="47" spans="1:20" x14ac:dyDescent="0.3">
      <c r="A47" s="154" t="str">
        <f t="shared" si="9"/>
        <v>JK1057</v>
      </c>
      <c r="B47" s="154" t="str">
        <f>VLOOKUP(A47,'Team Info'!E:J,6,FALSE)</f>
        <v>U-7 JK Panthers</v>
      </c>
      <c r="C47" s="154" t="str">
        <f>VLOOKUP(A47,'Team Info'!E:L,8,FALSE)</f>
        <v>David Zarling</v>
      </c>
      <c r="D47" s="154" t="str">
        <f>VLOOKUP(A47,'Team Info'!E:M,9,FALSE)</f>
        <v>414-839-0094</v>
      </c>
      <c r="E47" s="154" t="str">
        <f>VLOOKUP(A47,'Team Info'!E:N,10,FALSE)</f>
        <v>david.zarling@gmail.com</v>
      </c>
      <c r="F47" s="180" t="str">
        <f t="shared" si="6"/>
        <v>Sat</v>
      </c>
      <c r="G47" s="180">
        <v>551</v>
      </c>
      <c r="H47" s="184">
        <f>VLOOKUP(G47,'Master FINAL 2024 8-19-24'!A:G,7,FALSE)</f>
        <v>45577</v>
      </c>
      <c r="I47" s="153" t="str">
        <f>IF(ISBLANK((VLOOKUP(G47,'Master FINAL 2024 8-19-24'!A:H,8,FALSE)))=TRUE,"",VLOOKUP(G47,'Master FINAL 2024 8-19-24'!A:H,8,FALSE))</f>
        <v>Hickory Lane #1B</v>
      </c>
      <c r="J47" s="183">
        <f>IF(ISBLANK((VLOOKUP(G47,'Master FINAL 2024 8-19-24'!A:I,9,FALSE)))=TRUE,"",VLOOKUP(G47,'Master FINAL 2024 8-19-24'!A:I,9,FALSE))</f>
        <v>0.45833333333333331</v>
      </c>
      <c r="K47" s="169" t="str">
        <f>VLOOKUP(G47,'Master FINAL 2024 8-19-24'!A:L,12,FALSE)</f>
        <v>U-7 HT Wolves</v>
      </c>
      <c r="L47" s="177" t="s">
        <v>849</v>
      </c>
      <c r="M47" s="177" t="str">
        <f>VLOOKUP(G47,'Master FINAL 2024 8-19-24'!A:O,15,FALSE)</f>
        <v>U-7 JK Panthers</v>
      </c>
      <c r="N47" s="154" t="str">
        <f>VLOOKUP(K47,'Team Info'!J:L,3,FALSE)</f>
        <v>Chris Theisen</v>
      </c>
      <c r="O47" s="154" t="str">
        <f>VLOOKUP(K47,'Team Info'!J:M,4,FALSE)</f>
        <v>608-575-6414</v>
      </c>
      <c r="P47" s="154" t="str">
        <f>VLOOKUP(K47,'Team Info'!J:N,5,FALSE)</f>
        <v>ctheisen321@gmail.com</v>
      </c>
      <c r="Q47" s="188" t="str">
        <f>VLOOKUP(M47,'Team Info'!J:L,3,FALSE)</f>
        <v>David Zarling</v>
      </c>
      <c r="R47" s="188" t="str">
        <f>VLOOKUP(M47,'Team Info'!J:M,4,FALSE)</f>
        <v>414-839-0094</v>
      </c>
      <c r="S47" s="188" t="str">
        <f>VLOOKUP(M47,'Team Info'!J:N,5,FALSE)</f>
        <v>david.zarling@gmail.com</v>
      </c>
      <c r="T47" t="str">
        <f t="shared" si="7"/>
        <v>45577U-7 HT WolvesU-7 JK Panthers</v>
      </c>
    </row>
    <row r="48" spans="1:20" x14ac:dyDescent="0.3">
      <c r="A48" s="154" t="str">
        <f t="shared" si="9"/>
        <v>JK1057</v>
      </c>
      <c r="B48" s="154" t="str">
        <f>VLOOKUP(A48,'Team Info'!E:J,6,FALSE)</f>
        <v>U-7 JK Panthers</v>
      </c>
      <c r="C48" s="154" t="str">
        <f>VLOOKUP(A48,'Team Info'!E:L,8,FALSE)</f>
        <v>David Zarling</v>
      </c>
      <c r="D48" s="154" t="str">
        <f>VLOOKUP(A48,'Team Info'!E:M,9,FALSE)</f>
        <v>414-839-0094</v>
      </c>
      <c r="E48" s="154" t="str">
        <f>VLOOKUP(A48,'Team Info'!E:N,10,FALSE)</f>
        <v>david.zarling@gmail.com</v>
      </c>
      <c r="F48" s="180" t="str">
        <f t="shared" si="6"/>
        <v>Sat</v>
      </c>
      <c r="G48" s="180">
        <v>556</v>
      </c>
      <c r="H48" s="184">
        <f>VLOOKUP(G48,'Master FINAL 2024 8-19-24'!A:G,7,FALSE)</f>
        <v>45584</v>
      </c>
      <c r="I48" s="153" t="str">
        <f>IF(ISBLANK((VLOOKUP(G48,'Master FINAL 2024 8-19-24'!A:H,8,FALSE)))=TRUE,"",VLOOKUP(G48,'Master FINAL 2024 8-19-24'!A:H,8,FALSE))</f>
        <v>HT #3A</v>
      </c>
      <c r="J48" s="183">
        <f>IF(ISBLANK((VLOOKUP(G48,'Master FINAL 2024 8-19-24'!A:I,9,FALSE)))=TRUE,"",VLOOKUP(G48,'Master FINAL 2024 8-19-24'!A:I,9,FALSE))</f>
        <v>0.375</v>
      </c>
      <c r="K48" s="169" t="str">
        <f>VLOOKUP(G48,'Master FINAL 2024 8-19-24'!A:L,12,FALSE)</f>
        <v>U-7 JK Panthers</v>
      </c>
      <c r="L48" s="177" t="s">
        <v>849</v>
      </c>
      <c r="M48" s="177" t="str">
        <f>VLOOKUP(G48,'Master FINAL 2024 8-19-24'!A:O,15,FALSE)</f>
        <v>U-7 HT Power Rangers</v>
      </c>
      <c r="N48" s="154" t="str">
        <f>VLOOKUP(K48,'Team Info'!J:L,3,FALSE)</f>
        <v>David Zarling</v>
      </c>
      <c r="O48" s="154" t="str">
        <f>VLOOKUP(K48,'Team Info'!J:M,4,FALSE)</f>
        <v>414-839-0094</v>
      </c>
      <c r="P48" s="154" t="str">
        <f>VLOOKUP(K48,'Team Info'!J:N,5,FALSE)</f>
        <v>david.zarling@gmail.com</v>
      </c>
      <c r="Q48" s="188" t="str">
        <f>VLOOKUP(M48,'Team Info'!J:L,3,FALSE)</f>
        <v>Patrick Ndon</v>
      </c>
      <c r="R48" s="188" t="str">
        <f>VLOOKUP(M48,'Team Info'!J:M,4,FALSE)</f>
        <v>779-702-2151</v>
      </c>
      <c r="S48" s="188" t="str">
        <f>VLOOKUP(M48,'Team Info'!J:N,5,FALSE)</f>
        <v>patrickndon063@gmail.com</v>
      </c>
      <c r="T48" t="str">
        <f t="shared" si="7"/>
        <v>45584U-7 JK PanthersU-7 HT Power Rangers</v>
      </c>
    </row>
    <row r="49" spans="1:20" x14ac:dyDescent="0.3">
      <c r="A49" s="154" t="str">
        <f t="shared" si="9"/>
        <v>JK1057</v>
      </c>
      <c r="B49" s="154" t="str">
        <f>VLOOKUP(A49,'Team Info'!E:J,6,FALSE)</f>
        <v>U-7 JK Panthers</v>
      </c>
      <c r="C49" s="154" t="str">
        <f>VLOOKUP(A49,'Team Info'!E:L,8,FALSE)</f>
        <v>David Zarling</v>
      </c>
      <c r="D49" s="154" t="str">
        <f>VLOOKUP(A49,'Team Info'!E:M,9,FALSE)</f>
        <v>414-839-0094</v>
      </c>
      <c r="E49" s="154" t="str">
        <f>VLOOKUP(A49,'Team Info'!E:N,10,FALSE)</f>
        <v>david.zarling@gmail.com</v>
      </c>
      <c r="F49" s="180" t="str">
        <f t="shared" si="6"/>
        <v>Sat</v>
      </c>
      <c r="G49" s="180">
        <v>564</v>
      </c>
      <c r="H49" s="184">
        <f>VLOOKUP(G49,'Master FINAL 2024 8-19-24'!A:G,7,FALSE)</f>
        <v>45591</v>
      </c>
      <c r="I49" s="153" t="str">
        <f>IF(ISBLANK((VLOOKUP(G49,'Master FINAL 2024 8-19-24'!A:H,8,FALSE)))=TRUE,"",VLOOKUP(G49,'Master FINAL 2024 8-19-24'!A:H,8,FALSE))</f>
        <v>Field #3</v>
      </c>
      <c r="J49" s="183">
        <f>IF(ISBLANK((VLOOKUP(G49,'Master FINAL 2024 8-19-24'!A:I,9,FALSE)))=TRUE,"",VLOOKUP(G49,'Master FINAL 2024 8-19-24'!A:I,9,FALSE))</f>
        <v>0.375</v>
      </c>
      <c r="K49" s="169" t="str">
        <f>VLOOKUP(G49,'Master FINAL 2024 8-19-24'!A:L,12,FALSE)</f>
        <v>U-7 JK Panthers</v>
      </c>
      <c r="L49" s="177" t="s">
        <v>849</v>
      </c>
      <c r="M49" s="177" t="str">
        <f>VLOOKUP(G49,'Master FINAL 2024 8-19-24'!A:O,15,FALSE)</f>
        <v>U-7 HU Hurricanes</v>
      </c>
      <c r="N49" s="154" t="str">
        <f>VLOOKUP(K49,'Team Info'!J:L,3,FALSE)</f>
        <v>David Zarling</v>
      </c>
      <c r="O49" s="154" t="str">
        <f>VLOOKUP(K49,'Team Info'!J:M,4,FALSE)</f>
        <v>414-839-0094</v>
      </c>
      <c r="P49" s="154" t="str">
        <f>VLOOKUP(K49,'Team Info'!J:N,5,FALSE)</f>
        <v>david.zarling@gmail.com</v>
      </c>
      <c r="Q49" s="188" t="str">
        <f>VLOOKUP(M49,'Team Info'!J:L,3,FALSE)</f>
        <v>Steph Maas</v>
      </c>
      <c r="R49" s="188" t="str">
        <f>VLOOKUP(M49,'Team Info'!J:M,4,FALSE)</f>
        <v>920-915-3370</v>
      </c>
      <c r="S49" s="188" t="str">
        <f>VLOOKUP(M49,'Team Info'!J:N,5,FALSE)</f>
        <v>slmaas1220@gmail.com</v>
      </c>
      <c r="T49" t="str">
        <f t="shared" si="7"/>
        <v>45591U-7 JK PanthersU-7 HU Hurricanes</v>
      </c>
    </row>
    <row r="50" spans="1:20" x14ac:dyDescent="0.3">
      <c r="A50" s="154" t="s">
        <v>1736</v>
      </c>
      <c r="B50" s="154" t="str">
        <f>VLOOKUP(A50,'Team Info'!E:J,6,FALSE)</f>
        <v>U-8 JK Gunners</v>
      </c>
      <c r="C50" s="154" t="str">
        <f>VLOOKUP(A50,'Team Info'!E:L,8,FALSE)</f>
        <v>Devan Boling</v>
      </c>
      <c r="D50" s="154" t="str">
        <f>VLOOKUP(A50,'Team Info'!E:M,9,FALSE)</f>
        <v>262-391-1934</v>
      </c>
      <c r="E50" s="154" t="str">
        <f>VLOOKUP(A50,'Team Info'!E:N,10,FALSE)</f>
        <v>devan.boling@gmail.com</v>
      </c>
      <c r="F50" s="180" t="str">
        <f t="shared" si="6"/>
        <v>Sat</v>
      </c>
      <c r="G50" s="180">
        <v>118</v>
      </c>
      <c r="H50" s="184">
        <f>VLOOKUP(G50,'Master FINAL 2024 8-19-24'!A:G,7,FALSE)</f>
        <v>45542</v>
      </c>
      <c r="I50" s="153" t="str">
        <f>IF(ISBLANK((VLOOKUP(G50,'Master FINAL 2024 8-19-24'!A:H,8,FALSE)))=TRUE,"",VLOOKUP(G50,'Master FINAL 2024 8-19-24'!A:H,8,FALSE))</f>
        <v>Hickory Lane #1A</v>
      </c>
      <c r="J50" s="183">
        <f>IF(ISBLANK((VLOOKUP(G50,'Master FINAL 2024 8-19-24'!A:I,9,FALSE)))=TRUE,"",VLOOKUP(G50,'Master FINAL 2024 8-19-24'!A:I,9,FALSE))</f>
        <v>0.33333333333333331</v>
      </c>
      <c r="K50" s="169" t="str">
        <f>VLOOKUP(G50,'Master FINAL 2024 8-19-24'!A:L,12,FALSE)</f>
        <v>U-8 WB Stars</v>
      </c>
      <c r="L50" s="177" t="s">
        <v>849</v>
      </c>
      <c r="M50" s="177" t="str">
        <f>VLOOKUP(G50,'Master FINAL 2024 8-19-24'!A:O,15,FALSE)</f>
        <v>U-8 JK Gunners</v>
      </c>
      <c r="N50" s="154" t="str">
        <f>VLOOKUP(K50,'Team Info'!J:L,3,FALSE)</f>
        <v>Brittany Boyer (Director)</v>
      </c>
      <c r="O50" s="154" t="str">
        <f>VLOOKUP(K50,'Team Info'!J:M,4,FALSE)</f>
        <v>262-247-1029</v>
      </c>
      <c r="P50" s="154" t="str">
        <f>VLOOKUP(K50,'Team Info'!J:N,5,FALSE)</f>
        <v>bboyer@kmymca.org</v>
      </c>
      <c r="Q50" s="188" t="str">
        <f>VLOOKUP(M50,'Team Info'!J:L,3,FALSE)</f>
        <v>Devan Boling</v>
      </c>
      <c r="R50" s="188" t="str">
        <f>VLOOKUP(M50,'Team Info'!J:M,4,FALSE)</f>
        <v>262-391-1934</v>
      </c>
      <c r="S50" s="188" t="str">
        <f>VLOOKUP(M50,'Team Info'!J:N,5,FALSE)</f>
        <v>devan.boling@gmail.com</v>
      </c>
      <c r="T50" t="str">
        <f t="shared" si="7"/>
        <v>45542U-8 WB StarsU-8 JK Gunners</v>
      </c>
    </row>
    <row r="51" spans="1:20" x14ac:dyDescent="0.3">
      <c r="A51" s="154" t="str">
        <f t="shared" ref="A51:A57" si="10">A50</f>
        <v>JK1058</v>
      </c>
      <c r="B51" s="154" t="str">
        <f>VLOOKUP(A51,'Team Info'!E:J,6,FALSE)</f>
        <v>U-8 JK Gunners</v>
      </c>
      <c r="C51" s="154" t="str">
        <f>VLOOKUP(A51,'Team Info'!E:L,8,FALSE)</f>
        <v>Devan Boling</v>
      </c>
      <c r="D51" s="154" t="str">
        <f>VLOOKUP(A51,'Team Info'!E:M,9,FALSE)</f>
        <v>262-391-1934</v>
      </c>
      <c r="E51" s="154" t="str">
        <f>VLOOKUP(A51,'Team Info'!E:N,10,FALSE)</f>
        <v>devan.boling@gmail.com</v>
      </c>
      <c r="F51" s="180" t="str">
        <f t="shared" ref="F51:F57" si="11">IF(WEEKDAY(H51)=7,"Sat",IF(WEEKDAY(H51)=6,"Fri",IF(WEEKDAY(H51)=5,"Thu",IF(WEEKDAY(H51)=4,"Wed",IF(WEEKDAY(H51)=3,"Tue",IF(WEEKDAY(H51)=2,"Mon",IF(WEEKDAY(H51)=1,"Sun")))))))</f>
        <v>Sat</v>
      </c>
      <c r="G51" s="180">
        <v>123</v>
      </c>
      <c r="H51" s="184">
        <f>VLOOKUP(G51,'Master FINAL 2024 8-19-24'!A:G,7,FALSE)</f>
        <v>45549</v>
      </c>
      <c r="I51" s="153" t="str">
        <f>IF(ISBLANK((VLOOKUP(G51,'Master FINAL 2024 8-19-24'!A:H,8,FALSE)))=TRUE,"",VLOOKUP(G51,'Master FINAL 2024 8-19-24'!A:H,8,FALSE))</f>
        <v>Hickory Lane #1A</v>
      </c>
      <c r="J51" s="183">
        <f>IF(ISBLANK((VLOOKUP(G51,'Master FINAL 2024 8-19-24'!A:I,9,FALSE)))=TRUE,"",VLOOKUP(G51,'Master FINAL 2024 8-19-24'!A:I,9,FALSE))</f>
        <v>0.33333333333333331</v>
      </c>
      <c r="K51" s="169" t="str">
        <f>VLOOKUP(G51,'Master FINAL 2024 8-19-24'!A:L,12,FALSE)</f>
        <v>U-8 JU Juneau Rage U8</v>
      </c>
      <c r="L51" s="177" t="s">
        <v>849</v>
      </c>
      <c r="M51" s="177" t="str">
        <f>VLOOKUP(G51,'Master FINAL 2024 8-19-24'!A:O,15,FALSE)</f>
        <v>U-8 JK Gunners</v>
      </c>
      <c r="N51" s="154" t="str">
        <f>VLOOKUP(K51,'Team Info'!J:L,3,FALSE)</f>
        <v>Tom Miller</v>
      </c>
      <c r="O51" s="154" t="str">
        <f>VLOOKUP(K51,'Team Info'!J:M,4,FALSE)</f>
        <v>920-904-2507</v>
      </c>
      <c r="P51" s="154" t="str">
        <f>VLOOKUP(K51,'Team Info'!J:N,5,FALSE)</f>
        <v>millertd87@outlook.com</v>
      </c>
      <c r="Q51" s="188" t="str">
        <f>VLOOKUP(M51,'Team Info'!J:L,3,FALSE)</f>
        <v>Devan Boling</v>
      </c>
      <c r="R51" s="188" t="str">
        <f>VLOOKUP(M51,'Team Info'!J:M,4,FALSE)</f>
        <v>262-391-1934</v>
      </c>
      <c r="S51" s="188" t="str">
        <f>VLOOKUP(M51,'Team Info'!J:N,5,FALSE)</f>
        <v>devan.boling@gmail.com</v>
      </c>
      <c r="T51" t="str">
        <f t="shared" ref="T51:T57" si="12">H51&amp;K51&amp;M51</f>
        <v>45549U-8 JU Juneau Rage U8U-8 JK Gunners</v>
      </c>
    </row>
    <row r="52" spans="1:20" x14ac:dyDescent="0.3">
      <c r="A52" s="154" t="str">
        <f t="shared" si="10"/>
        <v>JK1058</v>
      </c>
      <c r="B52" s="154" t="str">
        <f>VLOOKUP(A52,'Team Info'!E:J,6,FALSE)</f>
        <v>U-8 JK Gunners</v>
      </c>
      <c r="C52" s="154" t="str">
        <f>VLOOKUP(A52,'Team Info'!E:L,8,FALSE)</f>
        <v>Devan Boling</v>
      </c>
      <c r="D52" s="154" t="str">
        <f>VLOOKUP(A52,'Team Info'!E:M,9,FALSE)</f>
        <v>262-391-1934</v>
      </c>
      <c r="E52" s="154" t="str">
        <f>VLOOKUP(A52,'Team Info'!E:N,10,FALSE)</f>
        <v>devan.boling@gmail.com</v>
      </c>
      <c r="F52" s="180" t="str">
        <f t="shared" si="11"/>
        <v>Sat</v>
      </c>
      <c r="G52" s="180">
        <v>128</v>
      </c>
      <c r="H52" s="184">
        <f>VLOOKUP(G52,'Master FINAL 2024 8-19-24'!A:G,7,FALSE)</f>
        <v>45556</v>
      </c>
      <c r="I52" s="153" t="str">
        <f>IF(ISBLANK((VLOOKUP(G52,'Master FINAL 2024 8-19-24'!A:H,8,FALSE)))=TRUE,"",VLOOKUP(G52,'Master FINAL 2024 8-19-24'!A:H,8,FALSE))</f>
        <v>Field #2</v>
      </c>
      <c r="J52" s="183">
        <f>IF(ISBLANK((VLOOKUP(G52,'Master FINAL 2024 8-19-24'!A:I,9,FALSE)))=TRUE,"",VLOOKUP(G52,'Master FINAL 2024 8-19-24'!A:I,9,FALSE))</f>
        <v>0.4375</v>
      </c>
      <c r="K52" s="169" t="str">
        <f>VLOOKUP(G52,'Master FINAL 2024 8-19-24'!A:L,12,FALSE)</f>
        <v>U-8 JK Gunners</v>
      </c>
      <c r="L52" s="177" t="s">
        <v>849</v>
      </c>
      <c r="M52" s="177" t="str">
        <f>VLOOKUP(G52,'Master FINAL 2024 8-19-24'!A:O,15,FALSE)</f>
        <v>U-8 HU Vipers</v>
      </c>
      <c r="N52" s="154" t="str">
        <f>VLOOKUP(K52,'Team Info'!J:L,3,FALSE)</f>
        <v>Devan Boling</v>
      </c>
      <c r="O52" s="154" t="str">
        <f>VLOOKUP(K52,'Team Info'!J:M,4,FALSE)</f>
        <v>262-391-1934</v>
      </c>
      <c r="P52" s="154" t="str">
        <f>VLOOKUP(K52,'Team Info'!J:N,5,FALSE)</f>
        <v>devan.boling@gmail.com</v>
      </c>
      <c r="Q52" s="188" t="str">
        <f>VLOOKUP(M52,'Team Info'!J:L,3,FALSE)</f>
        <v>Terry Fies</v>
      </c>
      <c r="R52" s="188" t="str">
        <f>VLOOKUP(M52,'Team Info'!J:M,4,FALSE)</f>
        <v>262-483-5467</v>
      </c>
      <c r="S52" s="188" t="str">
        <f>VLOOKUP(M52,'Team Info'!J:N,5,FALSE)</f>
        <v>tnfies@gmail.com</v>
      </c>
      <c r="T52" t="str">
        <f t="shared" si="12"/>
        <v>45556U-8 JK GunnersU-8 HU Vipers</v>
      </c>
    </row>
    <row r="53" spans="1:20" x14ac:dyDescent="0.3">
      <c r="A53" s="154" t="str">
        <f t="shared" si="10"/>
        <v>JK1058</v>
      </c>
      <c r="B53" s="154" t="str">
        <f>VLOOKUP(A53,'Team Info'!E:J,6,FALSE)</f>
        <v>U-8 JK Gunners</v>
      </c>
      <c r="C53" s="154" t="str">
        <f>VLOOKUP(A53,'Team Info'!E:L,8,FALSE)</f>
        <v>Devan Boling</v>
      </c>
      <c r="D53" s="154" t="str">
        <f>VLOOKUP(A53,'Team Info'!E:M,9,FALSE)</f>
        <v>262-391-1934</v>
      </c>
      <c r="E53" s="154" t="str">
        <f>VLOOKUP(A53,'Team Info'!E:N,10,FALSE)</f>
        <v>devan.boling@gmail.com</v>
      </c>
      <c r="F53" s="180" t="str">
        <f t="shared" si="11"/>
        <v>Sat</v>
      </c>
      <c r="G53" s="180">
        <v>132</v>
      </c>
      <c r="H53" s="184">
        <f>VLOOKUP(G53,'Master FINAL 2024 8-19-24'!A:G,7,FALSE)</f>
        <v>45563</v>
      </c>
      <c r="I53" s="153" t="str">
        <f>IF(ISBLANK((VLOOKUP(G53,'Master FINAL 2024 8-19-24'!A:H,8,FALSE)))=TRUE,"",VLOOKUP(G53,'Master FINAL 2024 8-19-24'!A:H,8,FALSE))</f>
        <v>Hickory Lane #1A</v>
      </c>
      <c r="J53" s="183">
        <f>IF(ISBLANK((VLOOKUP(G53,'Master FINAL 2024 8-19-24'!A:I,9,FALSE)))=TRUE,"",VLOOKUP(G53,'Master FINAL 2024 8-19-24'!A:I,9,FALSE))</f>
        <v>0.41666666666666669</v>
      </c>
      <c r="K53" s="169" t="str">
        <f>VLOOKUP(G53,'Master FINAL 2024 8-19-24'!A:L,12,FALSE)</f>
        <v>U-8 KW Avalanche</v>
      </c>
      <c r="L53" s="177" t="s">
        <v>849</v>
      </c>
      <c r="M53" s="177" t="str">
        <f>VLOOKUP(G53,'Master FINAL 2024 8-19-24'!A:O,15,FALSE)</f>
        <v>U-8 JK Gunners</v>
      </c>
      <c r="N53" s="154" t="str">
        <f>VLOOKUP(K53,'Team Info'!J:L,3,FALSE)</f>
        <v>Abby Watzlawick</v>
      </c>
      <c r="O53" s="154" t="str">
        <f>VLOOKUP(K53,'Team Info'!J:M,4,FALSE)</f>
        <v>414-412-2424</v>
      </c>
      <c r="P53" s="154" t="str">
        <f>VLOOKUP(K53,'Team Info'!J:N,5,FALSE)</f>
        <v>abbywatzlawick@gmail.com</v>
      </c>
      <c r="Q53" s="188" t="str">
        <f>VLOOKUP(M53,'Team Info'!J:L,3,FALSE)</f>
        <v>Devan Boling</v>
      </c>
      <c r="R53" s="188" t="str">
        <f>VLOOKUP(M53,'Team Info'!J:M,4,FALSE)</f>
        <v>262-391-1934</v>
      </c>
      <c r="S53" s="188" t="str">
        <f>VLOOKUP(M53,'Team Info'!J:N,5,FALSE)</f>
        <v>devan.boling@gmail.com</v>
      </c>
      <c r="T53" t="str">
        <f t="shared" si="12"/>
        <v>45563U-8 KW AvalancheU-8 JK Gunners</v>
      </c>
    </row>
    <row r="54" spans="1:20" x14ac:dyDescent="0.3">
      <c r="A54" s="154" t="str">
        <f t="shared" si="10"/>
        <v>JK1058</v>
      </c>
      <c r="B54" s="154" t="str">
        <f>VLOOKUP(A54,'Team Info'!E:J,6,FALSE)</f>
        <v>U-8 JK Gunners</v>
      </c>
      <c r="C54" s="154" t="str">
        <f>VLOOKUP(A54,'Team Info'!E:L,8,FALSE)</f>
        <v>Devan Boling</v>
      </c>
      <c r="D54" s="154" t="str">
        <f>VLOOKUP(A54,'Team Info'!E:M,9,FALSE)</f>
        <v>262-391-1934</v>
      </c>
      <c r="E54" s="154" t="str">
        <f>VLOOKUP(A54,'Team Info'!E:N,10,FALSE)</f>
        <v>devan.boling@gmail.com</v>
      </c>
      <c r="F54" s="180" t="str">
        <f t="shared" si="11"/>
        <v>Sat</v>
      </c>
      <c r="G54" s="180">
        <v>141</v>
      </c>
      <c r="H54" s="184">
        <f>VLOOKUP(G54,'Master FINAL 2024 8-19-24'!A:G,7,FALSE)</f>
        <v>45570</v>
      </c>
      <c r="I54" s="153" t="str">
        <f>IF(ISBLANK((VLOOKUP(G54,'Master FINAL 2024 8-19-24'!A:H,8,FALSE)))=TRUE,"",VLOOKUP(G54,'Master FINAL 2024 8-19-24'!A:H,8,FALSE))</f>
        <v>HT #3A</v>
      </c>
      <c r="J54" s="183">
        <f>IF(ISBLANK((VLOOKUP(G54,'Master FINAL 2024 8-19-24'!A:I,9,FALSE)))=TRUE,"",VLOOKUP(G54,'Master FINAL 2024 8-19-24'!A:I,9,FALSE))</f>
        <v>0.375</v>
      </c>
      <c r="K54" s="169" t="str">
        <f>VLOOKUP(G54,'Master FINAL 2024 8-19-24'!A:L,12,FALSE)</f>
        <v>U-8 JK Gunners</v>
      </c>
      <c r="L54" s="177" t="s">
        <v>849</v>
      </c>
      <c r="M54" s="177" t="str">
        <f>VLOOKUP(G54,'Master FINAL 2024 8-19-24'!A:O,15,FALSE)</f>
        <v>U-8 HT Sharks</v>
      </c>
      <c r="N54" s="154" t="str">
        <f>VLOOKUP(K54,'Team Info'!J:L,3,FALSE)</f>
        <v>Devan Boling</v>
      </c>
      <c r="O54" s="154" t="str">
        <f>VLOOKUP(K54,'Team Info'!J:M,4,FALSE)</f>
        <v>262-391-1934</v>
      </c>
      <c r="P54" s="154" t="str">
        <f>VLOOKUP(K54,'Team Info'!J:N,5,FALSE)</f>
        <v>devan.boling@gmail.com</v>
      </c>
      <c r="Q54" s="188" t="str">
        <f>VLOOKUP(M54,'Team Info'!J:L,3,FALSE)</f>
        <v>Harley Truse</v>
      </c>
      <c r="R54" s="188" t="str">
        <f>VLOOKUP(M54,'Team Info'!J:M,4,FALSE)</f>
        <v>262 707 2344</v>
      </c>
      <c r="S54" s="188" t="str">
        <f>VLOOKUP(M54,'Team Info'!J:N,5,FALSE)</f>
        <v>htruse@hotmail.com</v>
      </c>
      <c r="T54" t="str">
        <f t="shared" si="12"/>
        <v>45570U-8 JK GunnersU-8 HT Sharks</v>
      </c>
    </row>
    <row r="55" spans="1:20" x14ac:dyDescent="0.3">
      <c r="A55" s="154" t="str">
        <f t="shared" si="10"/>
        <v>JK1058</v>
      </c>
      <c r="B55" s="154" t="str">
        <f>VLOOKUP(A55,'Team Info'!E:J,6,FALSE)</f>
        <v>U-8 JK Gunners</v>
      </c>
      <c r="C55" s="154" t="str">
        <f>VLOOKUP(A55,'Team Info'!E:L,8,FALSE)</f>
        <v>Devan Boling</v>
      </c>
      <c r="D55" s="154" t="str">
        <f>VLOOKUP(A55,'Team Info'!E:M,9,FALSE)</f>
        <v>262-391-1934</v>
      </c>
      <c r="E55" s="154" t="str">
        <f>VLOOKUP(A55,'Team Info'!E:N,10,FALSE)</f>
        <v>devan.boling@gmail.com</v>
      </c>
      <c r="F55" s="180" t="str">
        <f t="shared" si="11"/>
        <v>Sat</v>
      </c>
      <c r="G55" s="180">
        <v>146</v>
      </c>
      <c r="H55" s="184">
        <f>VLOOKUP(G55,'Master FINAL 2024 8-19-24'!A:G,7,FALSE)</f>
        <v>45577</v>
      </c>
      <c r="I55" s="153" t="str">
        <f>IF(ISBLANK((VLOOKUP(G55,'Master FINAL 2024 8-19-24'!A:H,8,FALSE)))=TRUE,"",VLOOKUP(G55,'Master FINAL 2024 8-19-24'!A:H,8,FALSE))</f>
        <v>Hickory Lane #1A</v>
      </c>
      <c r="J55" s="183">
        <f>IF(ISBLANK((VLOOKUP(G55,'Master FINAL 2024 8-19-24'!A:I,9,FALSE)))=TRUE,"",VLOOKUP(G55,'Master FINAL 2024 8-19-24'!A:I,9,FALSE))</f>
        <v>0.375</v>
      </c>
      <c r="K55" s="169" t="str">
        <f>VLOOKUP(G55,'Master FINAL 2024 8-19-24'!A:L,12,FALSE)</f>
        <v>U-8 HU Vipers</v>
      </c>
      <c r="L55" s="177" t="s">
        <v>849</v>
      </c>
      <c r="M55" s="177" t="str">
        <f>VLOOKUP(G55,'Master FINAL 2024 8-19-24'!A:O,15,FALSE)</f>
        <v>U-8 JK Gunners</v>
      </c>
      <c r="N55" s="154" t="str">
        <f>VLOOKUP(K55,'Team Info'!J:L,3,FALSE)</f>
        <v>Terry Fies</v>
      </c>
      <c r="O55" s="154" t="str">
        <f>VLOOKUP(K55,'Team Info'!J:M,4,FALSE)</f>
        <v>262-483-5467</v>
      </c>
      <c r="P55" s="154" t="str">
        <f>VLOOKUP(K55,'Team Info'!J:N,5,FALSE)</f>
        <v>tnfies@gmail.com</v>
      </c>
      <c r="Q55" s="188" t="str">
        <f>VLOOKUP(M55,'Team Info'!J:L,3,FALSE)</f>
        <v>Devan Boling</v>
      </c>
      <c r="R55" s="188" t="str">
        <f>VLOOKUP(M55,'Team Info'!J:M,4,FALSE)</f>
        <v>262-391-1934</v>
      </c>
      <c r="S55" s="188" t="str">
        <f>VLOOKUP(M55,'Team Info'!J:N,5,FALSE)</f>
        <v>devan.boling@gmail.com</v>
      </c>
      <c r="T55" t="str">
        <f t="shared" si="12"/>
        <v>45577U-8 HU VipersU-8 JK Gunners</v>
      </c>
    </row>
    <row r="56" spans="1:20" x14ac:dyDescent="0.3">
      <c r="A56" s="154" t="str">
        <f t="shared" si="10"/>
        <v>JK1058</v>
      </c>
      <c r="B56" s="154" t="str">
        <f>VLOOKUP(A56,'Team Info'!E:J,6,FALSE)</f>
        <v>U-8 JK Gunners</v>
      </c>
      <c r="C56" s="154" t="str">
        <f>VLOOKUP(A56,'Team Info'!E:L,8,FALSE)</f>
        <v>Devan Boling</v>
      </c>
      <c r="D56" s="154" t="str">
        <f>VLOOKUP(A56,'Team Info'!E:M,9,FALSE)</f>
        <v>262-391-1934</v>
      </c>
      <c r="E56" s="154" t="str">
        <f>VLOOKUP(A56,'Team Info'!E:N,10,FALSE)</f>
        <v>devan.boling@gmail.com</v>
      </c>
      <c r="F56" s="180" t="str">
        <f t="shared" si="11"/>
        <v>Sat</v>
      </c>
      <c r="G56" s="180">
        <v>147</v>
      </c>
      <c r="H56" s="184">
        <f>VLOOKUP(G56,'Master FINAL 2024 8-19-24'!A:G,7,FALSE)</f>
        <v>45584</v>
      </c>
      <c r="I56" s="153" t="str">
        <f>IF(ISBLANK((VLOOKUP(G56,'Master FINAL 2024 8-19-24'!A:H,8,FALSE)))=TRUE,"",VLOOKUP(G56,'Master FINAL 2024 8-19-24'!A:H,8,FALSE))</f>
        <v>RF 1</v>
      </c>
      <c r="J56" s="183">
        <f>IF(ISBLANK((VLOOKUP(G56,'Master FINAL 2024 8-19-24'!A:I,9,FALSE)))=TRUE,"",VLOOKUP(G56,'Master FINAL 2024 8-19-24'!A:I,9,FALSE))</f>
        <v>0.4375</v>
      </c>
      <c r="K56" s="169" t="str">
        <f>VLOOKUP(G56,'Master FINAL 2024 8-19-24'!A:L,12,FALSE)</f>
        <v>U-8 JK Gunners</v>
      </c>
      <c r="L56" s="177" t="s">
        <v>849</v>
      </c>
      <c r="M56" s="177" t="str">
        <f>VLOOKUP(G56,'Master FINAL 2024 8-19-24'!A:O,15,FALSE)</f>
        <v>U-8 RF Bullseyes</v>
      </c>
      <c r="N56" s="154" t="str">
        <f>VLOOKUP(K56,'Team Info'!J:L,3,FALSE)</f>
        <v>Devan Boling</v>
      </c>
      <c r="O56" s="154" t="str">
        <f>VLOOKUP(K56,'Team Info'!J:M,4,FALSE)</f>
        <v>262-391-1934</v>
      </c>
      <c r="P56" s="154" t="str">
        <f>VLOOKUP(K56,'Team Info'!J:N,5,FALSE)</f>
        <v>devan.boling@gmail.com</v>
      </c>
      <c r="Q56" s="188" t="str">
        <f>VLOOKUP(M56,'Team Info'!J:L,3,FALSE)</f>
        <v>Matthew Stater</v>
      </c>
      <c r="R56" s="188" t="str">
        <f>VLOOKUP(M56,'Team Info'!J:M,4,FALSE)</f>
        <v>262-384-1580</v>
      </c>
      <c r="S56" s="188" t="str">
        <f>VLOOKUP(M56,'Team Info'!J:N,5,FALSE)</f>
        <v>coachstater@gmail.com</v>
      </c>
      <c r="T56" t="str">
        <f t="shared" si="12"/>
        <v>45584U-8 JK GunnersU-8 RF Bullseyes</v>
      </c>
    </row>
    <row r="57" spans="1:20" x14ac:dyDescent="0.3">
      <c r="A57" s="154" t="str">
        <f t="shared" si="10"/>
        <v>JK1058</v>
      </c>
      <c r="B57" s="154" t="str">
        <f>VLOOKUP(A57,'Team Info'!E:J,6,FALSE)</f>
        <v>U-8 JK Gunners</v>
      </c>
      <c r="C57" s="154" t="str">
        <f>VLOOKUP(A57,'Team Info'!E:L,8,FALSE)</f>
        <v>Devan Boling</v>
      </c>
      <c r="D57" s="154" t="str">
        <f>VLOOKUP(A57,'Team Info'!E:M,9,FALSE)</f>
        <v>262-391-1934</v>
      </c>
      <c r="E57" s="154" t="str">
        <f>VLOOKUP(A57,'Team Info'!E:N,10,FALSE)</f>
        <v>devan.boling@gmail.com</v>
      </c>
      <c r="F57" s="180" t="str">
        <f t="shared" si="11"/>
        <v>Sat</v>
      </c>
      <c r="G57" s="180">
        <v>153</v>
      </c>
      <c r="H57" s="184">
        <f>VLOOKUP(G57,'Master FINAL 2024 8-19-24'!A:G,7,FALSE)</f>
        <v>45591</v>
      </c>
      <c r="I57" s="153" t="str">
        <f>IF(ISBLANK((VLOOKUP(G57,'Master FINAL 2024 8-19-24'!A:H,8,FALSE)))=TRUE,"",VLOOKUP(G57,'Master FINAL 2024 8-19-24'!A:H,8,FALSE))</f>
        <v>Field 1</v>
      </c>
      <c r="J57" s="183">
        <f>IF(ISBLANK((VLOOKUP(G57,'Master FINAL 2024 8-19-24'!A:I,9,FALSE)))=TRUE,"",VLOOKUP(G57,'Master FINAL 2024 8-19-24'!A:I,9,FALSE))</f>
        <v>0.375</v>
      </c>
      <c r="K57" s="169" t="str">
        <f>VLOOKUP(G57,'Master FINAL 2024 8-19-24'!A:L,12,FALSE)</f>
        <v>U-8 JK Gunners</v>
      </c>
      <c r="L57" s="177" t="s">
        <v>849</v>
      </c>
      <c r="M57" s="177" t="str">
        <f>VLOOKUP(G57,'Master FINAL 2024 8-19-24'!A:O,15,FALSE)</f>
        <v>U-8 JU Juneau Rage U8</v>
      </c>
      <c r="N57" s="154" t="str">
        <f>VLOOKUP(K57,'Team Info'!J:L,3,FALSE)</f>
        <v>Devan Boling</v>
      </c>
      <c r="O57" s="154" t="str">
        <f>VLOOKUP(K57,'Team Info'!J:M,4,FALSE)</f>
        <v>262-391-1934</v>
      </c>
      <c r="P57" s="154" t="str">
        <f>VLOOKUP(K57,'Team Info'!J:N,5,FALSE)</f>
        <v>devan.boling@gmail.com</v>
      </c>
      <c r="Q57" s="188" t="str">
        <f>VLOOKUP(M57,'Team Info'!J:L,3,FALSE)</f>
        <v>Tom Miller</v>
      </c>
      <c r="R57" s="188" t="str">
        <f>VLOOKUP(M57,'Team Info'!J:M,4,FALSE)</f>
        <v>920-904-2507</v>
      </c>
      <c r="S57" s="188" t="str">
        <f>VLOOKUP(M57,'Team Info'!J:N,5,FALSE)</f>
        <v>millertd87@outlook.com</v>
      </c>
      <c r="T57" t="str">
        <f t="shared" si="12"/>
        <v>45591U-8 JK GunnersU-8 JU Juneau Rage U8</v>
      </c>
    </row>
    <row r="58" spans="1:20" x14ac:dyDescent="0.3">
      <c r="A58" s="154" t="s">
        <v>1737</v>
      </c>
      <c r="B58" s="154" t="str">
        <f>VLOOKUP(A58,'Team Info'!E:J,6,FALSE)</f>
        <v>U-8 JK Spurs</v>
      </c>
      <c r="C58" s="154" t="str">
        <f>VLOOKUP(A58,'Team Info'!E:L,8,FALSE)</f>
        <v>Katie Puestow</v>
      </c>
      <c r="D58" s="154" t="str">
        <f>VLOOKUP(A58,'Team Info'!E:M,9,FALSE)</f>
        <v>262-689-9822</v>
      </c>
      <c r="E58" s="154" t="str">
        <f>VLOOKUP(A58,'Team Info'!E:N,10,FALSE)</f>
        <v>kpuestow10@outlook.com</v>
      </c>
      <c r="F58" s="180" t="str">
        <f t="shared" si="6"/>
        <v>Sat</v>
      </c>
      <c r="G58" s="180">
        <v>158</v>
      </c>
      <c r="H58" s="184">
        <f>VLOOKUP(G58,'Master FINAL 2024 8-19-24'!A:G,7,FALSE)</f>
        <v>45542</v>
      </c>
      <c r="I58" s="153" t="str">
        <f>IF(ISBLANK((VLOOKUP(G58,'Master FINAL 2024 8-19-24'!A:H,8,FALSE)))=TRUE,"",VLOOKUP(G58,'Master FINAL 2024 8-19-24'!A:H,8,FALSE))</f>
        <v>Hickory Lane #1B</v>
      </c>
      <c r="J58" s="183">
        <f>IF(ISBLANK((VLOOKUP(G58,'Master FINAL 2024 8-19-24'!A:I,9,FALSE)))=TRUE,"",VLOOKUP(G58,'Master FINAL 2024 8-19-24'!A:I,9,FALSE))</f>
        <v>0.375</v>
      </c>
      <c r="K58" s="169" t="str">
        <f>VLOOKUP(G58,'Master FINAL 2024 8-19-24'!A:L,12,FALSE)</f>
        <v>U-8 HU Stingers</v>
      </c>
      <c r="L58" s="177" t="s">
        <v>849</v>
      </c>
      <c r="M58" s="177" t="str">
        <f>VLOOKUP(G58,'Master FINAL 2024 8-19-24'!A:O,15,FALSE)</f>
        <v>U-8 JK Spurs</v>
      </c>
      <c r="N58" s="154" t="str">
        <f>VLOOKUP(K58,'Team Info'!J:L,3,FALSE)</f>
        <v>Trisha Neu</v>
      </c>
      <c r="O58" s="154" t="str">
        <f>VLOOKUP(K58,'Team Info'!J:M,4,FALSE)</f>
        <v>920-344-0432</v>
      </c>
      <c r="P58" s="154" t="str">
        <f>VLOOKUP(K58,'Team Info'!J:N,5,FALSE)</f>
        <v>trisha.neu@orbiscorporation.com</v>
      </c>
      <c r="Q58" s="188" t="str">
        <f>VLOOKUP(M58,'Team Info'!J:L,3,FALSE)</f>
        <v>Katie Puestow</v>
      </c>
      <c r="R58" s="188" t="str">
        <f>VLOOKUP(M58,'Team Info'!J:M,4,FALSE)</f>
        <v>262-689-9822</v>
      </c>
      <c r="S58" s="188" t="str">
        <f>VLOOKUP(M58,'Team Info'!J:N,5,FALSE)</f>
        <v>kpuestow10@outlook.com</v>
      </c>
      <c r="T58" t="str">
        <f t="shared" si="7"/>
        <v>45542U-8 HU StingersU-8 JK Spurs</v>
      </c>
    </row>
    <row r="59" spans="1:20" x14ac:dyDescent="0.3">
      <c r="A59" s="154" t="str">
        <f t="shared" ref="A59:A65" si="13">A58</f>
        <v>JK1059</v>
      </c>
      <c r="B59" s="154" t="str">
        <f>VLOOKUP(A59,'Team Info'!E:J,6,FALSE)</f>
        <v>U-8 JK Spurs</v>
      </c>
      <c r="C59" s="154" t="str">
        <f>VLOOKUP(A59,'Team Info'!E:L,8,FALSE)</f>
        <v>Katie Puestow</v>
      </c>
      <c r="D59" s="154" t="str">
        <f>VLOOKUP(A59,'Team Info'!E:M,9,FALSE)</f>
        <v>262-689-9822</v>
      </c>
      <c r="E59" s="154" t="str">
        <f>VLOOKUP(A59,'Team Info'!E:N,10,FALSE)</f>
        <v>kpuestow10@outlook.com</v>
      </c>
      <c r="F59" s="180" t="str">
        <f t="shared" si="6"/>
        <v>Sat</v>
      </c>
      <c r="G59" s="180">
        <v>163</v>
      </c>
      <c r="H59" s="184">
        <f>VLOOKUP(G59,'Master FINAL 2024 8-19-24'!A:G,7,FALSE)</f>
        <v>45549</v>
      </c>
      <c r="I59" s="153" t="str">
        <f>IF(ISBLANK((VLOOKUP(G59,'Master FINAL 2024 8-19-24'!A:H,8,FALSE)))=TRUE,"",VLOOKUP(G59,'Master FINAL 2024 8-19-24'!A:H,8,FALSE))</f>
        <v>Field 1</v>
      </c>
      <c r="J59" s="183">
        <f>IF(ISBLANK((VLOOKUP(G59,'Master FINAL 2024 8-19-24'!A:I,9,FALSE)))=TRUE,"",VLOOKUP(G59,'Master FINAL 2024 8-19-24'!A:I,9,FALSE))</f>
        <v>0.375</v>
      </c>
      <c r="K59" s="169" t="str">
        <f>VLOOKUP(G59,'Master FINAL 2024 8-19-24'!A:L,12,FALSE)</f>
        <v>U-8 JK Spurs</v>
      </c>
      <c r="L59" s="177" t="s">
        <v>849</v>
      </c>
      <c r="M59" s="177" t="str">
        <f>VLOOKUP(G59,'Master FINAL 2024 8-19-24'!A:O,15,FALSE)</f>
        <v>U-8 JU Juneau Rage U8 Purple</v>
      </c>
      <c r="N59" s="154" t="str">
        <f>VLOOKUP(K59,'Team Info'!J:L,3,FALSE)</f>
        <v>Katie Puestow</v>
      </c>
      <c r="O59" s="154" t="str">
        <f>VLOOKUP(K59,'Team Info'!J:M,4,FALSE)</f>
        <v>262-689-9822</v>
      </c>
      <c r="P59" s="154" t="str">
        <f>VLOOKUP(K59,'Team Info'!J:N,5,FALSE)</f>
        <v>kpuestow10@outlook.com</v>
      </c>
      <c r="Q59" s="188" t="str">
        <f>VLOOKUP(M59,'Team Info'!J:L,3,FALSE)</f>
        <v>Kevin Klueger</v>
      </c>
      <c r="R59" s="188" t="str">
        <f>VLOOKUP(M59,'Team Info'!J:M,4,FALSE)</f>
        <v>920-960-0192</v>
      </c>
      <c r="S59" s="188" t="str">
        <f>VLOOKUP(M59,'Team Info'!J:N,5,FALSE)</f>
        <v>kluegerk@gmail.com</v>
      </c>
      <c r="T59" t="str">
        <f t="shared" si="7"/>
        <v>45549U-8 JK SpursU-8 JU Juneau Rage U8 Purple</v>
      </c>
    </row>
    <row r="60" spans="1:20" x14ac:dyDescent="0.3">
      <c r="A60" s="154" t="str">
        <f t="shared" si="13"/>
        <v>JK1059</v>
      </c>
      <c r="B60" s="154" t="str">
        <f>VLOOKUP(A60,'Team Info'!E:J,6,FALSE)</f>
        <v>U-8 JK Spurs</v>
      </c>
      <c r="C60" s="154" t="str">
        <f>VLOOKUP(A60,'Team Info'!E:L,8,FALSE)</f>
        <v>Katie Puestow</v>
      </c>
      <c r="D60" s="154" t="str">
        <f>VLOOKUP(A60,'Team Info'!E:M,9,FALSE)</f>
        <v>262-689-9822</v>
      </c>
      <c r="E60" s="154" t="str">
        <f>VLOOKUP(A60,'Team Info'!E:N,10,FALSE)</f>
        <v>kpuestow10@outlook.com</v>
      </c>
      <c r="F60" s="180" t="str">
        <f t="shared" si="6"/>
        <v>Sat</v>
      </c>
      <c r="G60" s="180">
        <v>168</v>
      </c>
      <c r="H60" s="184">
        <f>VLOOKUP(G60,'Master FINAL 2024 8-19-24'!A:G,7,FALSE)</f>
        <v>45556</v>
      </c>
      <c r="I60" s="153" t="str">
        <f>IF(ISBLANK((VLOOKUP(G60,'Master FINAL 2024 8-19-24'!A:H,8,FALSE)))=TRUE,"",VLOOKUP(G60,'Master FINAL 2024 8-19-24'!A:H,8,FALSE))</f>
        <v>Hickory Lane #1A</v>
      </c>
      <c r="J60" s="183">
        <f>IF(ISBLANK((VLOOKUP(G60,'Master FINAL 2024 8-19-24'!A:I,9,FALSE)))=TRUE,"",VLOOKUP(G60,'Master FINAL 2024 8-19-24'!A:I,9,FALSE))</f>
        <v>0.33333333333333331</v>
      </c>
      <c r="K60" s="169" t="str">
        <f>VLOOKUP(G60,'Master FINAL 2024 8-19-24'!A:L,12,FALSE)</f>
        <v>U-8 HT Goal Diggers</v>
      </c>
      <c r="L60" s="177" t="s">
        <v>849</v>
      </c>
      <c r="M60" s="177" t="str">
        <f>VLOOKUP(G60,'Master FINAL 2024 8-19-24'!A:O,15,FALSE)</f>
        <v>U-8 JK Spurs</v>
      </c>
      <c r="N60" s="154" t="str">
        <f>VLOOKUP(K60,'Team Info'!J:L,3,FALSE)</f>
        <v>Ben Serwe</v>
      </c>
      <c r="O60" s="154" t="str">
        <f>VLOOKUP(K60,'Team Info'!J:M,4,FALSE)</f>
        <v>414-640-9202</v>
      </c>
      <c r="P60" s="154" t="str">
        <f>VLOOKUP(K60,'Team Info'!J:N,5,FALSE)</f>
        <v>dbserwe@gmail.com</v>
      </c>
      <c r="Q60" s="188" t="str">
        <f>VLOOKUP(M60,'Team Info'!J:L,3,FALSE)</f>
        <v>Katie Puestow</v>
      </c>
      <c r="R60" s="188" t="str">
        <f>VLOOKUP(M60,'Team Info'!J:M,4,FALSE)</f>
        <v>262-689-9822</v>
      </c>
      <c r="S60" s="188" t="str">
        <f>VLOOKUP(M60,'Team Info'!J:N,5,FALSE)</f>
        <v>kpuestow10@outlook.com</v>
      </c>
      <c r="T60" t="str">
        <f t="shared" si="7"/>
        <v>45556U-8 HT Goal DiggersU-8 JK Spurs</v>
      </c>
    </row>
    <row r="61" spans="1:20" x14ac:dyDescent="0.3">
      <c r="A61" s="154" t="str">
        <f t="shared" si="13"/>
        <v>JK1059</v>
      </c>
      <c r="B61" s="154" t="str">
        <f>VLOOKUP(A61,'Team Info'!E:J,6,FALSE)</f>
        <v>U-8 JK Spurs</v>
      </c>
      <c r="C61" s="154" t="str">
        <f>VLOOKUP(A61,'Team Info'!E:L,8,FALSE)</f>
        <v>Katie Puestow</v>
      </c>
      <c r="D61" s="154" t="str">
        <f>VLOOKUP(A61,'Team Info'!E:M,9,FALSE)</f>
        <v>262-689-9822</v>
      </c>
      <c r="E61" s="154" t="str">
        <f>VLOOKUP(A61,'Team Info'!E:N,10,FALSE)</f>
        <v>kpuestow10@outlook.com</v>
      </c>
      <c r="F61" s="180" t="str">
        <f t="shared" si="6"/>
        <v>Sat</v>
      </c>
      <c r="G61" s="180">
        <v>172</v>
      </c>
      <c r="H61" s="184">
        <f>VLOOKUP(G61,'Master FINAL 2024 8-19-24'!A:G,7,FALSE)</f>
        <v>45563</v>
      </c>
      <c r="I61" s="153" t="str">
        <f>IF(ISBLANK((VLOOKUP(G61,'Master FINAL 2024 8-19-24'!A:H,8,FALSE)))=TRUE,"",VLOOKUP(G61,'Master FINAL 2024 8-19-24'!A:H,8,FALSE))</f>
        <v>KW 1</v>
      </c>
      <c r="J61" s="183">
        <f>IF(ISBLANK((VLOOKUP(G61,'Master FINAL 2024 8-19-24'!A:I,9,FALSE)))=TRUE,"",VLOOKUP(G61,'Master FINAL 2024 8-19-24'!A:I,9,FALSE))</f>
        <v>0.45833333333333331</v>
      </c>
      <c r="K61" s="169" t="str">
        <f>VLOOKUP(G61,'Master FINAL 2024 8-19-24'!A:L,12,FALSE)</f>
        <v>U-8 JK Spurs</v>
      </c>
      <c r="L61" s="177" t="s">
        <v>849</v>
      </c>
      <c r="M61" s="177" t="str">
        <f>VLOOKUP(G61,'Master FINAL 2024 8-19-24'!A:O,15,FALSE)</f>
        <v>U-8 KW Inferno</v>
      </c>
      <c r="N61" s="154" t="str">
        <f>VLOOKUP(K61,'Team Info'!J:L,3,FALSE)</f>
        <v>Katie Puestow</v>
      </c>
      <c r="O61" s="154" t="str">
        <f>VLOOKUP(K61,'Team Info'!J:M,4,FALSE)</f>
        <v>262-689-9822</v>
      </c>
      <c r="P61" s="154" t="str">
        <f>VLOOKUP(K61,'Team Info'!J:N,5,FALSE)</f>
        <v>kpuestow10@outlook.com</v>
      </c>
      <c r="Q61" s="188" t="str">
        <f>VLOOKUP(M61,'Team Info'!J:L,3,FALSE)</f>
        <v>Maggie Lijewski</v>
      </c>
      <c r="R61" s="188" t="str">
        <f>VLOOKUP(M61,'Team Info'!J:M,4,FALSE)</f>
        <v>262-707-5948</v>
      </c>
      <c r="S61" s="188" t="str">
        <f>VLOOKUP(M61,'Team Info'!J:N,5,FALSE)</f>
        <v>drlijewskidc@gmail.com</v>
      </c>
      <c r="T61" t="str">
        <f t="shared" si="7"/>
        <v>45563U-8 JK SpursU-8 KW Inferno</v>
      </c>
    </row>
    <row r="62" spans="1:20" x14ac:dyDescent="0.3">
      <c r="A62" s="154" t="str">
        <f t="shared" si="13"/>
        <v>JK1059</v>
      </c>
      <c r="B62" s="154" t="str">
        <f>VLOOKUP(A62,'Team Info'!E:J,6,FALSE)</f>
        <v>U-8 JK Spurs</v>
      </c>
      <c r="C62" s="154" t="str">
        <f>VLOOKUP(A62,'Team Info'!E:L,8,FALSE)</f>
        <v>Katie Puestow</v>
      </c>
      <c r="D62" s="154" t="str">
        <f>VLOOKUP(A62,'Team Info'!E:M,9,FALSE)</f>
        <v>262-689-9822</v>
      </c>
      <c r="E62" s="154" t="str">
        <f>VLOOKUP(A62,'Team Info'!E:N,10,FALSE)</f>
        <v>kpuestow10@outlook.com</v>
      </c>
      <c r="F62" s="180" t="str">
        <f t="shared" si="6"/>
        <v>Sat</v>
      </c>
      <c r="G62" s="180">
        <v>181</v>
      </c>
      <c r="H62" s="184">
        <f>VLOOKUP(G62,'Master FINAL 2024 8-19-24'!A:G,7,FALSE)</f>
        <v>45570</v>
      </c>
      <c r="I62" s="153" t="str">
        <f>IF(ISBLANK((VLOOKUP(G62,'Master FINAL 2024 8-19-24'!A:H,8,FALSE)))=TRUE,"",VLOOKUP(G62,'Master FINAL 2024 8-19-24'!A:H,8,FALSE))</f>
        <v>HT #3A</v>
      </c>
      <c r="J62" s="183">
        <f>IF(ISBLANK((VLOOKUP(G62,'Master FINAL 2024 8-19-24'!A:I,9,FALSE)))=TRUE,"",VLOOKUP(G62,'Master FINAL 2024 8-19-24'!A:I,9,FALSE))</f>
        <v>0.41666666666666669</v>
      </c>
      <c r="K62" s="169" t="str">
        <f>VLOOKUP(G62,'Master FINAL 2024 8-19-24'!A:L,12,FALSE)</f>
        <v>U-8 JK Spurs</v>
      </c>
      <c r="L62" s="177" t="s">
        <v>849</v>
      </c>
      <c r="M62" s="177" t="str">
        <f>VLOOKUP(G62,'Master FINAL 2024 8-19-24'!A:O,15,FALSE)</f>
        <v>U-8 HT Baby Sharks</v>
      </c>
      <c r="N62" s="154" t="str">
        <f>VLOOKUP(K62,'Team Info'!J:L,3,FALSE)</f>
        <v>Katie Puestow</v>
      </c>
      <c r="O62" s="154" t="str">
        <f>VLOOKUP(K62,'Team Info'!J:M,4,FALSE)</f>
        <v>262-689-9822</v>
      </c>
      <c r="P62" s="154" t="str">
        <f>VLOOKUP(K62,'Team Info'!J:N,5,FALSE)</f>
        <v>kpuestow10@outlook.com</v>
      </c>
      <c r="Q62" s="188" t="str">
        <f>VLOOKUP(M62,'Team Info'!J:L,3,FALSE)</f>
        <v>Jonathan Harris</v>
      </c>
      <c r="R62" s="188" t="str">
        <f>VLOOKUP(M62,'Team Info'!J:M,4,FALSE)</f>
        <v>414-239-2003</v>
      </c>
      <c r="S62" s="188" t="str">
        <f>VLOOKUP(M62,'Team Info'!J:N,5,FALSE)</f>
        <v>jonathaneharris7@gmail.com</v>
      </c>
      <c r="T62" t="str">
        <f t="shared" si="7"/>
        <v>45570U-8 JK SpursU-8 HT Baby Sharks</v>
      </c>
    </row>
    <row r="63" spans="1:20" x14ac:dyDescent="0.3">
      <c r="A63" s="154" t="str">
        <f t="shared" si="13"/>
        <v>JK1059</v>
      </c>
      <c r="B63" s="154" t="str">
        <f>VLOOKUP(A63,'Team Info'!E:J,6,FALSE)</f>
        <v>U-8 JK Spurs</v>
      </c>
      <c r="C63" s="154" t="str">
        <f>VLOOKUP(A63,'Team Info'!E:L,8,FALSE)</f>
        <v>Katie Puestow</v>
      </c>
      <c r="D63" s="154" t="str">
        <f>VLOOKUP(A63,'Team Info'!E:M,9,FALSE)</f>
        <v>262-689-9822</v>
      </c>
      <c r="E63" s="154" t="str">
        <f>VLOOKUP(A63,'Team Info'!E:N,10,FALSE)</f>
        <v>kpuestow10@outlook.com</v>
      </c>
      <c r="F63" s="180" t="str">
        <f t="shared" si="6"/>
        <v>Sat</v>
      </c>
      <c r="G63" s="180">
        <v>186</v>
      </c>
      <c r="H63" s="184">
        <f>VLOOKUP(G63,'Master FINAL 2024 8-19-24'!A:G,7,FALSE)</f>
        <v>45577</v>
      </c>
      <c r="I63" s="153" t="str">
        <f>IF(ISBLANK((VLOOKUP(G63,'Master FINAL 2024 8-19-24'!A:H,8,FALSE)))=TRUE,"",VLOOKUP(G63,'Master FINAL 2024 8-19-24'!A:H,8,FALSE))</f>
        <v>HT #3A</v>
      </c>
      <c r="J63" s="183">
        <f>IF(ISBLANK((VLOOKUP(G63,'Master FINAL 2024 8-19-24'!A:I,9,FALSE)))=TRUE,"",VLOOKUP(G63,'Master FINAL 2024 8-19-24'!A:I,9,FALSE))</f>
        <v>0.41666666666666669</v>
      </c>
      <c r="K63" s="169" t="str">
        <f>VLOOKUP(G63,'Master FINAL 2024 8-19-24'!A:L,12,FALSE)</f>
        <v>U-8 JK Spurs</v>
      </c>
      <c r="L63" s="177" t="s">
        <v>849</v>
      </c>
      <c r="M63" s="177" t="str">
        <f>VLOOKUP(G63,'Master FINAL 2024 8-19-24'!A:O,15,FALSE)</f>
        <v>U-8 HT Goal Diggers</v>
      </c>
      <c r="N63" s="154" t="str">
        <f>VLOOKUP(K63,'Team Info'!J:L,3,FALSE)</f>
        <v>Katie Puestow</v>
      </c>
      <c r="O63" s="154" t="str">
        <f>VLOOKUP(K63,'Team Info'!J:M,4,FALSE)</f>
        <v>262-689-9822</v>
      </c>
      <c r="P63" s="154" t="str">
        <f>VLOOKUP(K63,'Team Info'!J:N,5,FALSE)</f>
        <v>kpuestow10@outlook.com</v>
      </c>
      <c r="Q63" s="188" t="str">
        <f>VLOOKUP(M63,'Team Info'!J:L,3,FALSE)</f>
        <v>Ben Serwe</v>
      </c>
      <c r="R63" s="188" t="str">
        <f>VLOOKUP(M63,'Team Info'!J:M,4,FALSE)</f>
        <v>414-640-9202</v>
      </c>
      <c r="S63" s="188" t="str">
        <f>VLOOKUP(M63,'Team Info'!J:N,5,FALSE)</f>
        <v>dbserwe@gmail.com</v>
      </c>
      <c r="T63" t="str">
        <f t="shared" si="7"/>
        <v>45577U-8 JK SpursU-8 HT Goal Diggers</v>
      </c>
    </row>
    <row r="64" spans="1:20" x14ac:dyDescent="0.3">
      <c r="A64" s="154" t="str">
        <f t="shared" si="13"/>
        <v>JK1059</v>
      </c>
      <c r="B64" s="154" t="str">
        <f>VLOOKUP(A64,'Team Info'!E:J,6,FALSE)</f>
        <v>U-8 JK Spurs</v>
      </c>
      <c r="C64" s="154" t="str">
        <f>VLOOKUP(A64,'Team Info'!E:L,8,FALSE)</f>
        <v>Katie Puestow</v>
      </c>
      <c r="D64" s="154" t="str">
        <f>VLOOKUP(A64,'Team Info'!E:M,9,FALSE)</f>
        <v>262-689-9822</v>
      </c>
      <c r="E64" s="154" t="str">
        <f>VLOOKUP(A64,'Team Info'!E:N,10,FALSE)</f>
        <v>kpuestow10@outlook.com</v>
      </c>
      <c r="F64" s="180" t="str">
        <f t="shared" si="6"/>
        <v>Sat</v>
      </c>
      <c r="G64" s="180">
        <v>187</v>
      </c>
      <c r="H64" s="184">
        <f>VLOOKUP(G64,'Master FINAL 2024 8-19-24'!A:G,7,FALSE)</f>
        <v>45584</v>
      </c>
      <c r="I64" s="153" t="str">
        <f>IF(ISBLANK((VLOOKUP(G64,'Master FINAL 2024 8-19-24'!A:H,8,FALSE)))=TRUE,"",VLOOKUP(G64,'Master FINAL 2024 8-19-24'!A:H,8,FALSE))</f>
        <v>Hickory Lane #1A</v>
      </c>
      <c r="J64" s="183">
        <f>IF(ISBLANK((VLOOKUP(G64,'Master FINAL 2024 8-19-24'!A:I,9,FALSE)))=TRUE,"",VLOOKUP(G64,'Master FINAL 2024 8-19-24'!A:I,9,FALSE))</f>
        <v>0.375</v>
      </c>
      <c r="K64" s="169" t="str">
        <f>VLOOKUP(G64,'Master FINAL 2024 8-19-24'!A:L,12,FALSE)</f>
        <v>U-8 SL Wrexham</v>
      </c>
      <c r="L64" s="177" t="s">
        <v>849</v>
      </c>
      <c r="M64" s="177" t="str">
        <f>VLOOKUP(G64,'Master FINAL 2024 8-19-24'!A:O,15,FALSE)</f>
        <v>U-8 JK Spurs</v>
      </c>
      <c r="N64" s="154" t="str">
        <f>VLOOKUP(K64,'Team Info'!J:L,3,FALSE)</f>
        <v>Scott Dauphinais</v>
      </c>
      <c r="O64" s="154" t="str">
        <f>VLOOKUP(K64,'Team Info'!J:M,4,FALSE)</f>
        <v>262-229-1073</v>
      </c>
      <c r="P64" s="154" t="str">
        <f>VLOOKUP(K64,'Team Info'!J:N,5,FALSE)</f>
        <v>scottdauph@yahoo.com</v>
      </c>
      <c r="Q64" s="188" t="str">
        <f>VLOOKUP(M64,'Team Info'!J:L,3,FALSE)</f>
        <v>Katie Puestow</v>
      </c>
      <c r="R64" s="188" t="str">
        <f>VLOOKUP(M64,'Team Info'!J:M,4,FALSE)</f>
        <v>262-689-9822</v>
      </c>
      <c r="S64" s="188" t="str">
        <f>VLOOKUP(M64,'Team Info'!J:N,5,FALSE)</f>
        <v>kpuestow10@outlook.com</v>
      </c>
      <c r="T64" t="str">
        <f t="shared" si="7"/>
        <v>45584U-8 SL WrexhamU-8 JK Spurs</v>
      </c>
    </row>
    <row r="65" spans="1:20" x14ac:dyDescent="0.3">
      <c r="A65" s="154" t="str">
        <f t="shared" si="13"/>
        <v>JK1059</v>
      </c>
      <c r="B65" s="154" t="str">
        <f>VLOOKUP(A65,'Team Info'!E:J,6,FALSE)</f>
        <v>U-8 JK Spurs</v>
      </c>
      <c r="C65" s="154" t="str">
        <f>VLOOKUP(A65,'Team Info'!E:L,8,FALSE)</f>
        <v>Katie Puestow</v>
      </c>
      <c r="D65" s="154" t="str">
        <f>VLOOKUP(A65,'Team Info'!E:M,9,FALSE)</f>
        <v>262-689-9822</v>
      </c>
      <c r="E65" s="154" t="str">
        <f>VLOOKUP(A65,'Team Info'!E:N,10,FALSE)</f>
        <v>kpuestow10@outlook.com</v>
      </c>
      <c r="F65" s="180" t="str">
        <f t="shared" ref="F65:F89" si="14">IF(WEEKDAY(H65)=7,"Sat",IF(WEEKDAY(H65)=6,"Fri",IF(WEEKDAY(H65)=5,"Thu",IF(WEEKDAY(H65)=4,"Wed",IF(WEEKDAY(H65)=3,"Tue",IF(WEEKDAY(H65)=2,"Mon",IF(WEEKDAY(H65)=1,"Sun")))))))</f>
        <v>Sat</v>
      </c>
      <c r="G65" s="180">
        <v>192</v>
      </c>
      <c r="H65" s="184">
        <f>VLOOKUP(G65,'Master FINAL 2024 8-19-24'!A:G,7,FALSE)</f>
        <v>45591</v>
      </c>
      <c r="I65" s="153" t="str">
        <f>IF(ISBLANK((VLOOKUP(G65,'Master FINAL 2024 8-19-24'!A:H,8,FALSE)))=TRUE,"",VLOOKUP(G65,'Master FINAL 2024 8-19-24'!A:H,8,FALSE))</f>
        <v>Hickory Lane #1A</v>
      </c>
      <c r="J65" s="183">
        <f>IF(ISBLANK((VLOOKUP(G65,'Master FINAL 2024 8-19-24'!A:I,9,FALSE)))=TRUE,"",VLOOKUP(G65,'Master FINAL 2024 8-19-24'!A:I,9,FALSE))</f>
        <v>0.375</v>
      </c>
      <c r="K65" s="169" t="str">
        <f>VLOOKUP(G65,'Master FINAL 2024 8-19-24'!A:L,12,FALSE)</f>
        <v>U-8 KW Inferno</v>
      </c>
      <c r="L65" s="177" t="s">
        <v>849</v>
      </c>
      <c r="M65" s="177" t="str">
        <f>VLOOKUP(G65,'Master FINAL 2024 8-19-24'!A:O,15,FALSE)</f>
        <v>U-8 JK Spurs</v>
      </c>
      <c r="N65" s="154" t="str">
        <f>VLOOKUP(K65,'Team Info'!J:L,3,FALSE)</f>
        <v>Maggie Lijewski</v>
      </c>
      <c r="O65" s="154" t="str">
        <f>VLOOKUP(K65,'Team Info'!J:M,4,FALSE)</f>
        <v>262-707-5948</v>
      </c>
      <c r="P65" s="154" t="str">
        <f>VLOOKUP(K65,'Team Info'!J:N,5,FALSE)</f>
        <v>drlijewskidc@gmail.com</v>
      </c>
      <c r="Q65" s="188" t="str">
        <f>VLOOKUP(M65,'Team Info'!J:L,3,FALSE)</f>
        <v>Katie Puestow</v>
      </c>
      <c r="R65" s="188" t="str">
        <f>VLOOKUP(M65,'Team Info'!J:M,4,FALSE)</f>
        <v>262-689-9822</v>
      </c>
      <c r="S65" s="188" t="str">
        <f>VLOOKUP(M65,'Team Info'!J:N,5,FALSE)</f>
        <v>kpuestow10@outlook.com</v>
      </c>
      <c r="T65" t="str">
        <f t="shared" ref="T65:T92" si="15">H65&amp;K65&amp;M65</f>
        <v>45591U-8 KW InfernoU-8 JK Spurs</v>
      </c>
    </row>
    <row r="66" spans="1:20" x14ac:dyDescent="0.3">
      <c r="A66" s="154" t="s">
        <v>1738</v>
      </c>
      <c r="B66" s="154" t="str">
        <f>VLOOKUP(A66,'Team Info'!E:J,6,FALSE)</f>
        <v>U-8 JK The Reds</v>
      </c>
      <c r="C66" s="154" t="str">
        <f>VLOOKUP(A66,'Team Info'!E:L,8,FALSE)</f>
        <v>Benjamin Ludy</v>
      </c>
      <c r="D66" s="154" t="str">
        <f>VLOOKUP(A66,'Team Info'!E:M,9,FALSE)</f>
        <v>414-374-6506</v>
      </c>
      <c r="E66" s="154" t="str">
        <f>VLOOKUP(A66,'Team Info'!E:N,10,FALSE)</f>
        <v>benludy@gmail.com</v>
      </c>
      <c r="F66" s="180" t="str">
        <f t="shared" si="14"/>
        <v>Sat</v>
      </c>
      <c r="G66" s="180">
        <v>197</v>
      </c>
      <c r="H66" s="184">
        <f>VLOOKUP(G66,'Master FINAL 2024 8-19-24'!A:G,7,FALSE)</f>
        <v>45542</v>
      </c>
      <c r="I66" s="153" t="str">
        <f>IF(ISBLANK((VLOOKUP(G66,'Master FINAL 2024 8-19-24'!A:H,8,FALSE)))=TRUE,"",VLOOKUP(G66,'Master FINAL 2024 8-19-24'!A:H,8,FALSE))</f>
        <v>HT #3A</v>
      </c>
      <c r="J66" s="183">
        <f>IF(ISBLANK((VLOOKUP(G66,'Master FINAL 2024 8-19-24'!A:I,9,FALSE)))=TRUE,"",VLOOKUP(G66,'Master FINAL 2024 8-19-24'!A:I,9,FALSE))</f>
        <v>0.4375</v>
      </c>
      <c r="K66" s="169" t="str">
        <f>VLOOKUP(G66,'Master FINAL 2024 8-19-24'!A:L,12,FALSE)</f>
        <v>U-8 JK The Reds</v>
      </c>
      <c r="L66" s="177" t="s">
        <v>849</v>
      </c>
      <c r="M66" s="177" t="str">
        <f>VLOOKUP(G66,'Master FINAL 2024 8-19-24'!A:O,15,FALSE)</f>
        <v>U-8 HT Goal Getters</v>
      </c>
      <c r="N66" s="154" t="str">
        <f>VLOOKUP(K66,'Team Info'!J:L,3,FALSE)</f>
        <v>Benjamin Ludy</v>
      </c>
      <c r="O66" s="154" t="str">
        <f>VLOOKUP(K66,'Team Info'!J:M,4,FALSE)</f>
        <v>414-374-6506</v>
      </c>
      <c r="P66" s="154" t="str">
        <f>VLOOKUP(K66,'Team Info'!J:N,5,FALSE)</f>
        <v>benludy@gmail.com</v>
      </c>
      <c r="Q66" s="188" t="str">
        <f>VLOOKUP(M66,'Team Info'!J:L,3,FALSE)</f>
        <v>Kari Wheaton</v>
      </c>
      <c r="R66" s="188" t="str">
        <f>VLOOKUP(M66,'Team Info'!J:M,4,FALSE)</f>
        <v>262-443-1647</v>
      </c>
      <c r="S66" s="188" t="str">
        <f>VLOOKUP(M66,'Team Info'!J:N,5,FALSE)</f>
        <v>kari.wheaton3@gmail.com</v>
      </c>
      <c r="T66" t="str">
        <f t="shared" si="15"/>
        <v>45542U-8 JK The RedsU-8 HT Goal Getters</v>
      </c>
    </row>
    <row r="67" spans="1:20" x14ac:dyDescent="0.3">
      <c r="A67" s="154" t="str">
        <f t="shared" ref="A67:A73" si="16">A66</f>
        <v>JK1060</v>
      </c>
      <c r="B67" s="154" t="str">
        <f>VLOOKUP(A67,'Team Info'!E:J,6,FALSE)</f>
        <v>U-8 JK The Reds</v>
      </c>
      <c r="C67" s="154" t="str">
        <f>VLOOKUP(A67,'Team Info'!E:L,8,FALSE)</f>
        <v>Benjamin Ludy</v>
      </c>
      <c r="D67" s="154" t="str">
        <f>VLOOKUP(A67,'Team Info'!E:M,9,FALSE)</f>
        <v>414-374-6506</v>
      </c>
      <c r="E67" s="154" t="str">
        <f>VLOOKUP(A67,'Team Info'!E:N,10,FALSE)</f>
        <v>benludy@gmail.com</v>
      </c>
      <c r="F67" s="180" t="str">
        <f t="shared" si="14"/>
        <v>Sat</v>
      </c>
      <c r="G67" s="180">
        <v>202</v>
      </c>
      <c r="H67" s="184">
        <f>VLOOKUP(G67,'Master FINAL 2024 8-19-24'!A:G,7,FALSE)</f>
        <v>45549</v>
      </c>
      <c r="I67" s="153" t="str">
        <f>IF(ISBLANK((VLOOKUP(G67,'Master FINAL 2024 8-19-24'!A:H,8,FALSE)))=TRUE,"",VLOOKUP(G67,'Master FINAL 2024 8-19-24'!A:H,8,FALSE))</f>
        <v>HT #3B</v>
      </c>
      <c r="J67" s="183">
        <f>IF(ISBLANK((VLOOKUP(G67,'Master FINAL 2024 8-19-24'!A:I,9,FALSE)))=TRUE,"",VLOOKUP(G67,'Master FINAL 2024 8-19-24'!A:I,9,FALSE))</f>
        <v>0.54166666666666663</v>
      </c>
      <c r="K67" s="169" t="str">
        <f>VLOOKUP(G67,'Master FINAL 2024 8-19-24'!A:L,12,FALSE)</f>
        <v>U-8 JK The Reds</v>
      </c>
      <c r="L67" s="177" t="s">
        <v>849</v>
      </c>
      <c r="M67" s="177" t="str">
        <f>VLOOKUP(G67,'Master FINAL 2024 8-19-24'!A:O,15,FALSE)</f>
        <v>U-8 HT Heroes</v>
      </c>
      <c r="N67" s="154" t="str">
        <f>VLOOKUP(K67,'Team Info'!J:L,3,FALSE)</f>
        <v>Benjamin Ludy</v>
      </c>
      <c r="O67" s="154" t="str">
        <f>VLOOKUP(K67,'Team Info'!J:M,4,FALSE)</f>
        <v>414-374-6506</v>
      </c>
      <c r="P67" s="154" t="str">
        <f>VLOOKUP(K67,'Team Info'!J:N,5,FALSE)</f>
        <v>benludy@gmail.com</v>
      </c>
      <c r="Q67" s="188" t="str">
        <f>VLOOKUP(M67,'Team Info'!J:L,3,FALSE)</f>
        <v>Bill Hartzel</v>
      </c>
      <c r="R67" s="188" t="str">
        <f>VLOOKUP(M67,'Team Info'!J:M,4,FALSE)</f>
        <v>414-588-3058</v>
      </c>
      <c r="S67" s="188" t="str">
        <f>VLOOKUP(M67,'Team Info'!J:N,5,FALSE)</f>
        <v>bill@hartzelandsons.com</v>
      </c>
      <c r="T67" t="str">
        <f t="shared" si="15"/>
        <v>45549U-8 JK The RedsU-8 HT Heroes</v>
      </c>
    </row>
    <row r="68" spans="1:20" x14ac:dyDescent="0.3">
      <c r="A68" s="154" t="str">
        <f t="shared" si="16"/>
        <v>JK1060</v>
      </c>
      <c r="B68" s="154" t="str">
        <f>VLOOKUP(A68,'Team Info'!E:J,6,FALSE)</f>
        <v>U-8 JK The Reds</v>
      </c>
      <c r="C68" s="154" t="str">
        <f>VLOOKUP(A68,'Team Info'!E:L,8,FALSE)</f>
        <v>Benjamin Ludy</v>
      </c>
      <c r="D68" s="154" t="str">
        <f>VLOOKUP(A68,'Team Info'!E:M,9,FALSE)</f>
        <v>414-374-6506</v>
      </c>
      <c r="E68" s="154" t="str">
        <f>VLOOKUP(A68,'Team Info'!E:N,10,FALSE)</f>
        <v>benludy@gmail.com</v>
      </c>
      <c r="F68" s="180" t="str">
        <f t="shared" si="14"/>
        <v>Sat</v>
      </c>
      <c r="G68" s="180">
        <v>206</v>
      </c>
      <c r="H68" s="184">
        <f>VLOOKUP(G68,'Master FINAL 2024 8-19-24'!A:G,7,FALSE)</f>
        <v>45556</v>
      </c>
      <c r="I68" s="153" t="str">
        <f>IF(ISBLANK((VLOOKUP(G68,'Master FINAL 2024 8-19-24'!A:H,8,FALSE)))=TRUE,"",VLOOKUP(G68,'Master FINAL 2024 8-19-24'!A:H,8,FALSE))</f>
        <v>Hickory Lane #1B</v>
      </c>
      <c r="J68" s="183">
        <f>IF(ISBLANK((VLOOKUP(G68,'Master FINAL 2024 8-19-24'!A:I,9,FALSE)))=TRUE,"",VLOOKUP(G68,'Master FINAL 2024 8-19-24'!A:I,9,FALSE))</f>
        <v>0.33333333333333331</v>
      </c>
      <c r="K68" s="169" t="str">
        <f>VLOOKUP(G68,'Master FINAL 2024 8-19-24'!A:L,12,FALSE)</f>
        <v>U-8 JK The Sky Blues</v>
      </c>
      <c r="L68" s="177" t="s">
        <v>849</v>
      </c>
      <c r="M68" s="177" t="str">
        <f>VLOOKUP(G68,'Master FINAL 2024 8-19-24'!A:O,15,FALSE)</f>
        <v>U-8 JK The Reds</v>
      </c>
      <c r="N68" s="154" t="str">
        <f>VLOOKUP(K68,'Team Info'!J:L,3,FALSE)</f>
        <v>Josh Boeldt</v>
      </c>
      <c r="O68" s="154" t="str">
        <f>VLOOKUP(K68,'Team Info'!J:M,4,FALSE)</f>
        <v>262-707-7185</v>
      </c>
      <c r="P68" s="154" t="str">
        <f>VLOOKUP(K68,'Team Info'!J:N,5,FALSE)</f>
        <v>joshua.boeldt@gmail.com</v>
      </c>
      <c r="Q68" s="188" t="str">
        <f>VLOOKUP(M68,'Team Info'!J:L,3,FALSE)</f>
        <v>Benjamin Ludy</v>
      </c>
      <c r="R68" s="188" t="str">
        <f>VLOOKUP(M68,'Team Info'!J:M,4,FALSE)</f>
        <v>414-374-6506</v>
      </c>
      <c r="S68" s="188" t="str">
        <f>VLOOKUP(M68,'Team Info'!J:N,5,FALSE)</f>
        <v>benludy@gmail.com</v>
      </c>
      <c r="T68" t="str">
        <f t="shared" si="15"/>
        <v>45556U-8 JK The Sky BluesU-8 JK The Reds</v>
      </c>
    </row>
    <row r="69" spans="1:20" x14ac:dyDescent="0.3">
      <c r="A69" s="154" t="str">
        <f t="shared" si="16"/>
        <v>JK1060</v>
      </c>
      <c r="B69" s="154" t="str">
        <f>VLOOKUP(A69,'Team Info'!E:J,6,FALSE)</f>
        <v>U-8 JK The Reds</v>
      </c>
      <c r="C69" s="154" t="str">
        <f>VLOOKUP(A69,'Team Info'!E:L,8,FALSE)</f>
        <v>Benjamin Ludy</v>
      </c>
      <c r="D69" s="154" t="str">
        <f>VLOOKUP(A69,'Team Info'!E:M,9,FALSE)</f>
        <v>414-374-6506</v>
      </c>
      <c r="E69" s="154" t="str">
        <f>VLOOKUP(A69,'Team Info'!E:N,10,FALSE)</f>
        <v>benludy@gmail.com</v>
      </c>
      <c r="F69" s="180" t="str">
        <f t="shared" si="14"/>
        <v>Sat</v>
      </c>
      <c r="G69" s="180">
        <v>211</v>
      </c>
      <c r="H69" s="184">
        <f>VLOOKUP(G69,'Master FINAL 2024 8-19-24'!A:G,7,FALSE)</f>
        <v>45563</v>
      </c>
      <c r="I69" s="153" t="str">
        <f>IF(ISBLANK((VLOOKUP(G69,'Master FINAL 2024 8-19-24'!A:H,8,FALSE)))=TRUE,"",VLOOKUP(G69,'Master FINAL 2024 8-19-24'!A:H,8,FALSE))</f>
        <v>Hickory Lane #1B</v>
      </c>
      <c r="J69" s="183">
        <f>IF(ISBLANK((VLOOKUP(G69,'Master FINAL 2024 8-19-24'!A:I,9,FALSE)))=TRUE,"",VLOOKUP(G69,'Master FINAL 2024 8-19-24'!A:I,9,FALSE))</f>
        <v>0.41666666666666669</v>
      </c>
      <c r="K69" s="169" t="str">
        <f>VLOOKUP(G69,'Master FINAL 2024 8-19-24'!A:L,12,FALSE)</f>
        <v>U-8 RF Dynamite</v>
      </c>
      <c r="L69" s="177" t="s">
        <v>849</v>
      </c>
      <c r="M69" s="177" t="str">
        <f>VLOOKUP(G69,'Master FINAL 2024 8-19-24'!A:O,15,FALSE)</f>
        <v>U-8 JK The Reds</v>
      </c>
      <c r="N69" s="154" t="str">
        <f>VLOOKUP(K69,'Team Info'!J:L,3,FALSE)</f>
        <v>Rachel Chapman</v>
      </c>
      <c r="O69" s="154" t="str">
        <f>VLOOKUP(K69,'Team Info'!J:M,4,FALSE)</f>
        <v>262-424-1613</v>
      </c>
      <c r="P69" s="154" t="str">
        <f>VLOOKUP(K69,'Team Info'!J:N,5,FALSE)</f>
        <v>rpatti425@yahoo.com</v>
      </c>
      <c r="Q69" s="188" t="str">
        <f>VLOOKUP(M69,'Team Info'!J:L,3,FALSE)</f>
        <v>Benjamin Ludy</v>
      </c>
      <c r="R69" s="188" t="str">
        <f>VLOOKUP(M69,'Team Info'!J:M,4,FALSE)</f>
        <v>414-374-6506</v>
      </c>
      <c r="S69" s="188" t="str">
        <f>VLOOKUP(M69,'Team Info'!J:N,5,FALSE)</f>
        <v>benludy@gmail.com</v>
      </c>
      <c r="T69" t="str">
        <f t="shared" si="15"/>
        <v>45563U-8 RF DynamiteU-8 JK The Reds</v>
      </c>
    </row>
    <row r="70" spans="1:20" x14ac:dyDescent="0.3">
      <c r="A70" s="154" t="str">
        <f t="shared" si="16"/>
        <v>JK1060</v>
      </c>
      <c r="B70" s="154" t="str">
        <f>VLOOKUP(A70,'Team Info'!E:J,6,FALSE)</f>
        <v>U-8 JK The Reds</v>
      </c>
      <c r="C70" s="154" t="str">
        <f>VLOOKUP(A70,'Team Info'!E:L,8,FALSE)</f>
        <v>Benjamin Ludy</v>
      </c>
      <c r="D70" s="154" t="str">
        <f>VLOOKUP(A70,'Team Info'!E:M,9,FALSE)</f>
        <v>414-374-6506</v>
      </c>
      <c r="E70" s="154" t="str">
        <f>VLOOKUP(A70,'Team Info'!E:N,10,FALSE)</f>
        <v>benludy@gmail.com</v>
      </c>
      <c r="F70" s="180" t="str">
        <f t="shared" si="14"/>
        <v>Sat</v>
      </c>
      <c r="G70" s="180">
        <v>215</v>
      </c>
      <c r="H70" s="184">
        <f>VLOOKUP(G70,'Master FINAL 2024 8-19-24'!A:G,7,FALSE)</f>
        <v>45570</v>
      </c>
      <c r="I70" s="153">
        <f>IF(ISBLANK((VLOOKUP(G70,'Master FINAL 2024 8-19-24'!A:H,8,FALSE)))=TRUE,"",VLOOKUP(G70,'Master FINAL 2024 8-19-24'!A:H,8,FALSE))</f>
        <v>4</v>
      </c>
      <c r="J70" s="183">
        <f>IF(ISBLANK((VLOOKUP(G70,'Master FINAL 2024 8-19-24'!A:I,9,FALSE)))=TRUE,"",VLOOKUP(G70,'Master FINAL 2024 8-19-24'!A:I,9,FALSE))</f>
        <v>0.5</v>
      </c>
      <c r="K70" s="169" t="str">
        <f>VLOOKUP(G70,'Master FINAL 2024 8-19-24'!A:L,12,FALSE)</f>
        <v>U-8 JK The Reds</v>
      </c>
      <c r="L70" s="177" t="s">
        <v>849</v>
      </c>
      <c r="M70" s="177" t="str">
        <f>VLOOKUP(G70,'Master FINAL 2024 8-19-24'!A:O,15,FALSE)</f>
        <v>U-8 SL Valencia (Bolts)</v>
      </c>
      <c r="N70" s="154" t="str">
        <f>VLOOKUP(K70,'Team Info'!J:L,3,FALSE)</f>
        <v>Benjamin Ludy</v>
      </c>
      <c r="O70" s="154" t="str">
        <f>VLOOKUP(K70,'Team Info'!J:M,4,FALSE)</f>
        <v>414-374-6506</v>
      </c>
      <c r="P70" s="154" t="str">
        <f>VLOOKUP(K70,'Team Info'!J:N,5,FALSE)</f>
        <v>benludy@gmail.com</v>
      </c>
      <c r="Q70" s="188" t="str">
        <f>VLOOKUP(M70,'Team Info'!J:L,3,FALSE)</f>
        <v>Eric Tabaska</v>
      </c>
      <c r="R70" s="188" t="str">
        <f>VLOOKUP(M70,'Team Info'!J:M,4,FALSE)</f>
        <v>414-416-5186</v>
      </c>
      <c r="S70" s="188" t="str">
        <f>VLOOKUP(M70,'Team Info'!J:N,5,FALSE)</f>
        <v>eman53132@gmail.com</v>
      </c>
      <c r="T70" t="str">
        <f t="shared" si="15"/>
        <v>45570U-8 JK The RedsU-8 SL Valencia (Bolts)</v>
      </c>
    </row>
    <row r="71" spans="1:20" x14ac:dyDescent="0.3">
      <c r="A71" s="154" t="str">
        <f t="shared" si="16"/>
        <v>JK1060</v>
      </c>
      <c r="B71" s="154" t="str">
        <f>VLOOKUP(A71,'Team Info'!E:J,6,FALSE)</f>
        <v>U-8 JK The Reds</v>
      </c>
      <c r="C71" s="154" t="str">
        <f>VLOOKUP(A71,'Team Info'!E:L,8,FALSE)</f>
        <v>Benjamin Ludy</v>
      </c>
      <c r="D71" s="154" t="str">
        <f>VLOOKUP(A71,'Team Info'!E:M,9,FALSE)</f>
        <v>414-374-6506</v>
      </c>
      <c r="E71" s="154" t="str">
        <f>VLOOKUP(A71,'Team Info'!E:N,10,FALSE)</f>
        <v>benludy@gmail.com</v>
      </c>
      <c r="F71" s="180" t="str">
        <f t="shared" si="14"/>
        <v>Sat</v>
      </c>
      <c r="G71" s="180">
        <v>219</v>
      </c>
      <c r="H71" s="184">
        <f>VLOOKUP(G71,'Master FINAL 2024 8-19-24'!A:G,7,FALSE)</f>
        <v>45577</v>
      </c>
      <c r="I71" s="153" t="str">
        <f>IF(ISBLANK((VLOOKUP(G71,'Master FINAL 2024 8-19-24'!A:H,8,FALSE)))=TRUE,"",VLOOKUP(G71,'Master FINAL 2024 8-19-24'!A:H,8,FALSE))</f>
        <v>Hickory Lane #1B</v>
      </c>
      <c r="J71" s="183">
        <f>IF(ISBLANK((VLOOKUP(G71,'Master FINAL 2024 8-19-24'!A:I,9,FALSE)))=TRUE,"",VLOOKUP(G71,'Master FINAL 2024 8-19-24'!A:I,9,FALSE))</f>
        <v>0.41666666666666669</v>
      </c>
      <c r="K71" s="169" t="str">
        <f>VLOOKUP(G71,'Master FINAL 2024 8-19-24'!A:L,12,FALSE)</f>
        <v>U-8 KW Skyhawks</v>
      </c>
      <c r="L71" s="177" t="s">
        <v>849</v>
      </c>
      <c r="M71" s="177" t="str">
        <f>VLOOKUP(G71,'Master FINAL 2024 8-19-24'!A:O,15,FALSE)</f>
        <v>U-8 JK The Reds</v>
      </c>
      <c r="N71" s="154" t="str">
        <f>VLOOKUP(K71,'Team Info'!J:L,3,FALSE)</f>
        <v>Tristan Hayes</v>
      </c>
      <c r="O71" s="154" t="str">
        <f>VLOOKUP(K71,'Team Info'!J:M,4,FALSE)</f>
        <v>920-979-8009</v>
      </c>
      <c r="P71" s="154" t="str">
        <f>VLOOKUP(K71,'Team Info'!J:N,5,FALSE)</f>
        <v>tristan.hayes@gmail.com</v>
      </c>
      <c r="Q71" s="188" t="str">
        <f>VLOOKUP(M71,'Team Info'!J:L,3,FALSE)</f>
        <v>Benjamin Ludy</v>
      </c>
      <c r="R71" s="188" t="str">
        <f>VLOOKUP(M71,'Team Info'!J:M,4,FALSE)</f>
        <v>414-374-6506</v>
      </c>
      <c r="S71" s="188" t="str">
        <f>VLOOKUP(M71,'Team Info'!J:N,5,FALSE)</f>
        <v>benludy@gmail.com</v>
      </c>
      <c r="T71" t="str">
        <f t="shared" si="15"/>
        <v>45577U-8 KW SkyhawksU-8 JK The Reds</v>
      </c>
    </row>
    <row r="72" spans="1:20" x14ac:dyDescent="0.3">
      <c r="A72" s="154" t="str">
        <f t="shared" si="16"/>
        <v>JK1060</v>
      </c>
      <c r="B72" s="154" t="str">
        <f>VLOOKUP(A72,'Team Info'!E:J,6,FALSE)</f>
        <v>U-8 JK The Reds</v>
      </c>
      <c r="C72" s="154" t="str">
        <f>VLOOKUP(A72,'Team Info'!E:L,8,FALSE)</f>
        <v>Benjamin Ludy</v>
      </c>
      <c r="D72" s="154" t="str">
        <f>VLOOKUP(A72,'Team Info'!E:M,9,FALSE)</f>
        <v>414-374-6506</v>
      </c>
      <c r="E72" s="154" t="str">
        <f>VLOOKUP(A72,'Team Info'!E:N,10,FALSE)</f>
        <v>benludy@gmail.com</v>
      </c>
      <c r="F72" s="180" t="str">
        <f t="shared" si="14"/>
        <v>Sat</v>
      </c>
      <c r="G72" s="180">
        <v>223</v>
      </c>
      <c r="H72" s="184">
        <f>VLOOKUP(G72,'Master FINAL 2024 8-19-24'!A:G,7,FALSE)</f>
        <v>45584</v>
      </c>
      <c r="I72" s="153" t="str">
        <f>IF(ISBLANK((VLOOKUP(G72,'Master FINAL 2024 8-19-24'!A:H,8,FALSE)))=TRUE,"",VLOOKUP(G72,'Master FINAL 2024 8-19-24'!A:H,8,FALSE))</f>
        <v>Hickory Lane #1B</v>
      </c>
      <c r="J72" s="183">
        <f>IF(ISBLANK((VLOOKUP(G72,'Master FINAL 2024 8-19-24'!A:I,9,FALSE)))=TRUE,"",VLOOKUP(G72,'Master FINAL 2024 8-19-24'!A:I,9,FALSE))</f>
        <v>0.375</v>
      </c>
      <c r="K72" s="169" t="str">
        <f>VLOOKUP(G72,'Master FINAL 2024 8-19-24'!A:L,12,FALSE)</f>
        <v>U-8 KW Thunderhawks</v>
      </c>
      <c r="L72" s="177" t="s">
        <v>849</v>
      </c>
      <c r="M72" s="177" t="str">
        <f>VLOOKUP(G72,'Master FINAL 2024 8-19-24'!A:O,15,FALSE)</f>
        <v>U-8 JK The Reds</v>
      </c>
      <c r="N72" s="154" t="str">
        <f>VLOOKUP(K72,'Team Info'!J:L,3,FALSE)</f>
        <v>Angela Behnke</v>
      </c>
      <c r="O72" s="154" t="str">
        <f>VLOOKUP(K72,'Team Info'!J:M,4,FALSE)</f>
        <v>262-224-1288</v>
      </c>
      <c r="P72" s="154" t="str">
        <f>VLOOKUP(K72,'Team Info'!J:N,5,FALSE)</f>
        <v>angelabehnke@hotmail.com</v>
      </c>
      <c r="Q72" s="188" t="str">
        <f>VLOOKUP(M72,'Team Info'!J:L,3,FALSE)</f>
        <v>Benjamin Ludy</v>
      </c>
      <c r="R72" s="188" t="str">
        <f>VLOOKUP(M72,'Team Info'!J:M,4,FALSE)</f>
        <v>414-374-6506</v>
      </c>
      <c r="S72" s="188" t="str">
        <f>VLOOKUP(M72,'Team Info'!J:N,5,FALSE)</f>
        <v>benludy@gmail.com</v>
      </c>
      <c r="T72" t="str">
        <f t="shared" si="15"/>
        <v>45584U-8 KW ThunderhawksU-8 JK The Reds</v>
      </c>
    </row>
    <row r="73" spans="1:20" x14ac:dyDescent="0.3">
      <c r="A73" s="154" t="str">
        <f t="shared" si="16"/>
        <v>JK1060</v>
      </c>
      <c r="B73" s="154" t="str">
        <f>VLOOKUP(A73,'Team Info'!E:J,6,FALSE)</f>
        <v>U-8 JK The Reds</v>
      </c>
      <c r="C73" s="154" t="str">
        <f>VLOOKUP(A73,'Team Info'!E:L,8,FALSE)</f>
        <v>Benjamin Ludy</v>
      </c>
      <c r="D73" s="154" t="str">
        <f>VLOOKUP(A73,'Team Info'!E:M,9,FALSE)</f>
        <v>414-374-6506</v>
      </c>
      <c r="E73" s="154" t="str">
        <f>VLOOKUP(A73,'Team Info'!E:N,10,FALSE)</f>
        <v>benludy@gmail.com</v>
      </c>
      <c r="F73" s="180" t="str">
        <f t="shared" si="14"/>
        <v>Sat</v>
      </c>
      <c r="G73" s="180">
        <v>227</v>
      </c>
      <c r="H73" s="184">
        <f>VLOOKUP(G73,'Master FINAL 2024 8-19-24'!A:G,7,FALSE)</f>
        <v>45591</v>
      </c>
      <c r="I73" s="153" t="str">
        <f>IF(ISBLANK((VLOOKUP(G73,'Master FINAL 2024 8-19-24'!A:H,8,FALSE)))=TRUE,"",VLOOKUP(G73,'Master FINAL 2024 8-19-24'!A:H,8,FALSE))</f>
        <v>RF 2</v>
      </c>
      <c r="J73" s="183">
        <f>IF(ISBLANK((VLOOKUP(G73,'Master FINAL 2024 8-19-24'!A:I,9,FALSE)))=TRUE,"",VLOOKUP(G73,'Master FINAL 2024 8-19-24'!A:I,9,FALSE))</f>
        <v>0.4375</v>
      </c>
      <c r="K73" s="169" t="str">
        <f>VLOOKUP(G73,'Master FINAL 2024 8-19-24'!A:L,12,FALSE)</f>
        <v>U-8 JK The Reds</v>
      </c>
      <c r="L73" s="177" t="s">
        <v>849</v>
      </c>
      <c r="M73" s="177" t="str">
        <f>VLOOKUP(G73,'Master FINAL 2024 8-19-24'!A:O,15,FALSE)</f>
        <v>U-8 RF Dynamite</v>
      </c>
      <c r="N73" s="154" t="str">
        <f>VLOOKUP(K73,'Team Info'!J:L,3,FALSE)</f>
        <v>Benjamin Ludy</v>
      </c>
      <c r="O73" s="154" t="str">
        <f>VLOOKUP(K73,'Team Info'!J:M,4,FALSE)</f>
        <v>414-374-6506</v>
      </c>
      <c r="P73" s="154" t="str">
        <f>VLOOKUP(K73,'Team Info'!J:N,5,FALSE)</f>
        <v>benludy@gmail.com</v>
      </c>
      <c r="Q73" s="188" t="str">
        <f>VLOOKUP(M73,'Team Info'!J:L,3,FALSE)</f>
        <v>Rachel Chapman</v>
      </c>
      <c r="R73" s="188" t="str">
        <f>VLOOKUP(M73,'Team Info'!J:M,4,FALSE)</f>
        <v>262-424-1613</v>
      </c>
      <c r="S73" s="188" t="str">
        <f>VLOOKUP(M73,'Team Info'!J:N,5,FALSE)</f>
        <v>rpatti425@yahoo.com</v>
      </c>
      <c r="T73" t="str">
        <f t="shared" si="15"/>
        <v>45591U-8 JK The RedsU-8 RF Dynamite</v>
      </c>
    </row>
    <row r="74" spans="1:20" x14ac:dyDescent="0.3">
      <c r="A74" s="154" t="s">
        <v>1739</v>
      </c>
      <c r="B74" s="154" t="str">
        <f>VLOOKUP(A74,'Team Info'!E:J,6,FALSE)</f>
        <v>U-8 JK The Sky Blues</v>
      </c>
      <c r="C74" s="154" t="str">
        <f>VLOOKUP(A74,'Team Info'!E:L,8,FALSE)</f>
        <v>Josh Boeldt</v>
      </c>
      <c r="D74" s="154" t="str">
        <f>VLOOKUP(A74,'Team Info'!E:M,9,FALSE)</f>
        <v>262-707-7185</v>
      </c>
      <c r="E74" s="154" t="str">
        <f>VLOOKUP(A74,'Team Info'!E:N,10,FALSE)</f>
        <v>joshua.boeldt@gmail.com</v>
      </c>
      <c r="F74" s="180" t="str">
        <f t="shared" si="14"/>
        <v>Sat</v>
      </c>
      <c r="G74" s="180">
        <v>198</v>
      </c>
      <c r="H74" s="184">
        <f>VLOOKUP(G74,'Master FINAL 2024 8-19-24'!A:G,7,FALSE)</f>
        <v>45542</v>
      </c>
      <c r="I74" s="153" t="str">
        <f>IF(ISBLANK((VLOOKUP(G74,'Master FINAL 2024 8-19-24'!A:H,8,FALSE)))=TRUE,"",VLOOKUP(G74,'Master FINAL 2024 8-19-24'!A:H,8,FALSE))</f>
        <v>Hickory Lane #1A</v>
      </c>
      <c r="J74" s="183">
        <f>IF(ISBLANK((VLOOKUP(G74,'Master FINAL 2024 8-19-24'!A:I,9,FALSE)))=TRUE,"",VLOOKUP(G74,'Master FINAL 2024 8-19-24'!A:I,9,FALSE))</f>
        <v>0.41666666666666669</v>
      </c>
      <c r="K74" s="169" t="str">
        <f>VLOOKUP(G74,'Master FINAL 2024 8-19-24'!A:L,12,FALSE)</f>
        <v>U-8 HT Heroes</v>
      </c>
      <c r="L74" s="177" t="s">
        <v>849</v>
      </c>
      <c r="M74" s="177" t="str">
        <f>VLOOKUP(G74,'Master FINAL 2024 8-19-24'!A:O,15,FALSE)</f>
        <v>U-8 JK The Sky Blues</v>
      </c>
      <c r="N74" s="154" t="str">
        <f>VLOOKUP(K74,'Team Info'!J:L,3,FALSE)</f>
        <v>Bill Hartzel</v>
      </c>
      <c r="O74" s="154" t="str">
        <f>VLOOKUP(K74,'Team Info'!J:M,4,FALSE)</f>
        <v>414-588-3058</v>
      </c>
      <c r="P74" s="154" t="str">
        <f>VLOOKUP(K74,'Team Info'!J:N,5,FALSE)</f>
        <v>bill@hartzelandsons.com</v>
      </c>
      <c r="Q74" s="188" t="str">
        <f>VLOOKUP(M74,'Team Info'!J:L,3,FALSE)</f>
        <v>Josh Boeldt</v>
      </c>
      <c r="R74" s="188" t="str">
        <f>VLOOKUP(M74,'Team Info'!J:M,4,FALSE)</f>
        <v>262-707-7185</v>
      </c>
      <c r="S74" s="188" t="str">
        <f>VLOOKUP(M74,'Team Info'!J:N,5,FALSE)</f>
        <v>joshua.boeldt@gmail.com</v>
      </c>
      <c r="T74" t="str">
        <f t="shared" si="15"/>
        <v>45542U-8 HT HeroesU-8 JK The Sky Blues</v>
      </c>
    </row>
    <row r="75" spans="1:20" x14ac:dyDescent="0.3">
      <c r="A75" s="154" t="str">
        <f t="shared" ref="A75:A81" si="17">A74</f>
        <v>JK1061</v>
      </c>
      <c r="B75" s="154" t="str">
        <f>VLOOKUP(A75,'Team Info'!E:J,6,FALSE)</f>
        <v>U-8 JK The Sky Blues</v>
      </c>
      <c r="C75" s="154" t="str">
        <f>VLOOKUP(A75,'Team Info'!E:L,8,FALSE)</f>
        <v>Josh Boeldt</v>
      </c>
      <c r="D75" s="154" t="str">
        <f>VLOOKUP(A75,'Team Info'!E:M,9,FALSE)</f>
        <v>262-707-7185</v>
      </c>
      <c r="E75" s="154" t="str">
        <f>VLOOKUP(A75,'Team Info'!E:N,10,FALSE)</f>
        <v>joshua.boeldt@gmail.com</v>
      </c>
      <c r="F75" s="180" t="str">
        <f t="shared" si="14"/>
        <v>Sat</v>
      </c>
      <c r="G75" s="180">
        <v>201</v>
      </c>
      <c r="H75" s="184">
        <f>VLOOKUP(G75,'Master FINAL 2024 8-19-24'!A:G,7,FALSE)</f>
        <v>45549</v>
      </c>
      <c r="I75" s="153" t="str">
        <f>IF(ISBLANK((VLOOKUP(G75,'Master FINAL 2024 8-19-24'!A:H,8,FALSE)))=TRUE,"",VLOOKUP(G75,'Master FINAL 2024 8-19-24'!A:H,8,FALSE))</f>
        <v>HT #3B</v>
      </c>
      <c r="J75" s="183">
        <f>IF(ISBLANK((VLOOKUP(G75,'Master FINAL 2024 8-19-24'!A:I,9,FALSE)))=TRUE,"",VLOOKUP(G75,'Master FINAL 2024 8-19-24'!A:I,9,FALSE))</f>
        <v>0.45833333333333331</v>
      </c>
      <c r="K75" s="169" t="str">
        <f>VLOOKUP(G75,'Master FINAL 2024 8-19-24'!A:L,12,FALSE)</f>
        <v>U-8 JK The Sky Blues</v>
      </c>
      <c r="L75" s="177" t="s">
        <v>849</v>
      </c>
      <c r="M75" s="177" t="str">
        <f>VLOOKUP(G75,'Master FINAL 2024 8-19-24'!A:O,15,FALSE)</f>
        <v>U-8 HT Goal Getters</v>
      </c>
      <c r="N75" s="154" t="str">
        <f>VLOOKUP(K75,'Team Info'!J:L,3,FALSE)</f>
        <v>Josh Boeldt</v>
      </c>
      <c r="O75" s="154" t="str">
        <f>VLOOKUP(K75,'Team Info'!J:M,4,FALSE)</f>
        <v>262-707-7185</v>
      </c>
      <c r="P75" s="154" t="str">
        <f>VLOOKUP(K75,'Team Info'!J:N,5,FALSE)</f>
        <v>joshua.boeldt@gmail.com</v>
      </c>
      <c r="Q75" s="188" t="str">
        <f>VLOOKUP(M75,'Team Info'!J:L,3,FALSE)</f>
        <v>Kari Wheaton</v>
      </c>
      <c r="R75" s="188" t="str">
        <f>VLOOKUP(M75,'Team Info'!J:M,4,FALSE)</f>
        <v>262-443-1647</v>
      </c>
      <c r="S75" s="188" t="str">
        <f>VLOOKUP(M75,'Team Info'!J:N,5,FALSE)</f>
        <v>kari.wheaton3@gmail.com</v>
      </c>
      <c r="T75" t="str">
        <f t="shared" si="15"/>
        <v>45549U-8 JK The Sky BluesU-8 HT Goal Getters</v>
      </c>
    </row>
    <row r="76" spans="1:20" x14ac:dyDescent="0.3">
      <c r="A76" s="154" t="str">
        <f t="shared" si="17"/>
        <v>JK1061</v>
      </c>
      <c r="B76" s="154" t="str">
        <f>VLOOKUP(A76,'Team Info'!E:J,6,FALSE)</f>
        <v>U-8 JK The Sky Blues</v>
      </c>
      <c r="C76" s="154" t="str">
        <f>VLOOKUP(A76,'Team Info'!E:L,8,FALSE)</f>
        <v>Josh Boeldt</v>
      </c>
      <c r="D76" s="154" t="str">
        <f>VLOOKUP(A76,'Team Info'!E:M,9,FALSE)</f>
        <v>262-707-7185</v>
      </c>
      <c r="E76" s="154" t="str">
        <f>VLOOKUP(A76,'Team Info'!E:N,10,FALSE)</f>
        <v>joshua.boeldt@gmail.com</v>
      </c>
      <c r="F76" s="180" t="str">
        <f t="shared" si="14"/>
        <v>Sat</v>
      </c>
      <c r="G76" s="180">
        <v>206</v>
      </c>
      <c r="H76" s="184">
        <f>VLOOKUP(G76,'Master FINAL 2024 8-19-24'!A:G,7,FALSE)</f>
        <v>45556</v>
      </c>
      <c r="I76" s="153" t="str">
        <f>IF(ISBLANK((VLOOKUP(G76,'Master FINAL 2024 8-19-24'!A:H,8,FALSE)))=TRUE,"",VLOOKUP(G76,'Master FINAL 2024 8-19-24'!A:H,8,FALSE))</f>
        <v>Hickory Lane #1B</v>
      </c>
      <c r="J76" s="183">
        <f>IF(ISBLANK((VLOOKUP(G76,'Master FINAL 2024 8-19-24'!A:I,9,FALSE)))=TRUE,"",VLOOKUP(G76,'Master FINAL 2024 8-19-24'!A:I,9,FALSE))</f>
        <v>0.33333333333333331</v>
      </c>
      <c r="K76" s="169" t="str">
        <f>VLOOKUP(G76,'Master FINAL 2024 8-19-24'!A:L,12,FALSE)</f>
        <v>U-8 JK The Sky Blues</v>
      </c>
      <c r="L76" s="177" t="s">
        <v>849</v>
      </c>
      <c r="M76" s="177" t="str">
        <f>VLOOKUP(G76,'Master FINAL 2024 8-19-24'!A:O,15,FALSE)</f>
        <v>U-8 JK The Reds</v>
      </c>
      <c r="N76" s="154" t="str">
        <f>VLOOKUP(K76,'Team Info'!J:L,3,FALSE)</f>
        <v>Josh Boeldt</v>
      </c>
      <c r="O76" s="154" t="str">
        <f>VLOOKUP(K76,'Team Info'!J:M,4,FALSE)</f>
        <v>262-707-7185</v>
      </c>
      <c r="P76" s="154" t="str">
        <f>VLOOKUP(K76,'Team Info'!J:N,5,FALSE)</f>
        <v>joshua.boeldt@gmail.com</v>
      </c>
      <c r="Q76" s="188" t="str">
        <f>VLOOKUP(M76,'Team Info'!J:L,3,FALSE)</f>
        <v>Benjamin Ludy</v>
      </c>
      <c r="R76" s="188" t="str">
        <f>VLOOKUP(M76,'Team Info'!J:M,4,FALSE)</f>
        <v>414-374-6506</v>
      </c>
      <c r="S76" s="188" t="str">
        <f>VLOOKUP(M76,'Team Info'!J:N,5,FALSE)</f>
        <v>benludy@gmail.com</v>
      </c>
      <c r="T76" t="str">
        <f t="shared" si="15"/>
        <v>45556U-8 JK The Sky BluesU-8 JK The Reds</v>
      </c>
    </row>
    <row r="77" spans="1:20" x14ac:dyDescent="0.3">
      <c r="A77" s="154" t="str">
        <f t="shared" si="17"/>
        <v>JK1061</v>
      </c>
      <c r="B77" s="154" t="str">
        <f>VLOOKUP(A77,'Team Info'!E:J,6,FALSE)</f>
        <v>U-8 JK The Sky Blues</v>
      </c>
      <c r="C77" s="154" t="str">
        <f>VLOOKUP(A77,'Team Info'!E:L,8,FALSE)</f>
        <v>Josh Boeldt</v>
      </c>
      <c r="D77" s="154" t="str">
        <f>VLOOKUP(A77,'Team Info'!E:M,9,FALSE)</f>
        <v>262-707-7185</v>
      </c>
      <c r="E77" s="154" t="str">
        <f>VLOOKUP(A77,'Team Info'!E:N,10,FALSE)</f>
        <v>joshua.boeldt@gmail.com</v>
      </c>
      <c r="F77" s="180" t="str">
        <f t="shared" si="14"/>
        <v>Sat</v>
      </c>
      <c r="G77" s="180">
        <v>212</v>
      </c>
      <c r="H77" s="184">
        <f>VLOOKUP(G77,'Master FINAL 2024 8-19-24'!A:G,7,FALSE)</f>
        <v>45563</v>
      </c>
      <c r="I77" s="153" t="str">
        <f>IF(ISBLANK((VLOOKUP(G77,'Master FINAL 2024 8-19-24'!A:H,8,FALSE)))=TRUE,"",VLOOKUP(G77,'Master FINAL 2024 8-19-24'!A:H,8,FALSE))</f>
        <v>Hickory Lane #1A</v>
      </c>
      <c r="J77" s="183">
        <f>IF(ISBLANK((VLOOKUP(G77,'Master FINAL 2024 8-19-24'!A:I,9,FALSE)))=TRUE,"",VLOOKUP(G77,'Master FINAL 2024 8-19-24'!A:I,9,FALSE))</f>
        <v>0.45833333333333331</v>
      </c>
      <c r="K77" s="169" t="str">
        <f>VLOOKUP(G77,'Master FINAL 2024 8-19-24'!A:L,12,FALSE)</f>
        <v>U-8 SL Valencia (Bolts)</v>
      </c>
      <c r="L77" s="177" t="s">
        <v>849</v>
      </c>
      <c r="M77" s="177" t="str">
        <f>VLOOKUP(G77,'Master FINAL 2024 8-19-24'!A:O,15,FALSE)</f>
        <v>U-8 JK The Sky Blues</v>
      </c>
      <c r="N77" s="154" t="str">
        <f>VLOOKUP(K77,'Team Info'!J:L,3,FALSE)</f>
        <v>Eric Tabaska</v>
      </c>
      <c r="O77" s="154" t="str">
        <f>VLOOKUP(K77,'Team Info'!J:M,4,FALSE)</f>
        <v>414-416-5186</v>
      </c>
      <c r="P77" s="154" t="str">
        <f>VLOOKUP(K77,'Team Info'!J:N,5,FALSE)</f>
        <v>eman53132@gmail.com</v>
      </c>
      <c r="Q77" s="188" t="str">
        <f>VLOOKUP(M77,'Team Info'!J:L,3,FALSE)</f>
        <v>Josh Boeldt</v>
      </c>
      <c r="R77" s="188" t="str">
        <f>VLOOKUP(M77,'Team Info'!J:M,4,FALSE)</f>
        <v>262-707-7185</v>
      </c>
      <c r="S77" s="188" t="str">
        <f>VLOOKUP(M77,'Team Info'!J:N,5,FALSE)</f>
        <v>joshua.boeldt@gmail.com</v>
      </c>
      <c r="T77" t="str">
        <f t="shared" si="15"/>
        <v>45563U-8 SL Valencia (Bolts)U-8 JK The Sky Blues</v>
      </c>
    </row>
    <row r="78" spans="1:20" x14ac:dyDescent="0.3">
      <c r="A78" s="154" t="str">
        <f t="shared" si="17"/>
        <v>JK1061</v>
      </c>
      <c r="B78" s="154" t="str">
        <f>VLOOKUP(A78,'Team Info'!E:J,6,FALSE)</f>
        <v>U-8 JK The Sky Blues</v>
      </c>
      <c r="C78" s="154" t="str">
        <f>VLOOKUP(A78,'Team Info'!E:L,8,FALSE)</f>
        <v>Josh Boeldt</v>
      </c>
      <c r="D78" s="154" t="str">
        <f>VLOOKUP(A78,'Team Info'!E:M,9,FALSE)</f>
        <v>262-707-7185</v>
      </c>
      <c r="E78" s="154" t="str">
        <f>VLOOKUP(A78,'Team Info'!E:N,10,FALSE)</f>
        <v>joshua.boeldt@gmail.com</v>
      </c>
      <c r="F78" s="180" t="str">
        <f t="shared" si="14"/>
        <v>Sat</v>
      </c>
      <c r="G78" s="180">
        <v>216</v>
      </c>
      <c r="H78" s="184">
        <f>VLOOKUP(G78,'Master FINAL 2024 8-19-24'!A:G,7,FALSE)</f>
        <v>45570</v>
      </c>
      <c r="I78" s="153" t="str">
        <f>IF(ISBLANK((VLOOKUP(G78,'Master FINAL 2024 8-19-24'!A:H,8,FALSE)))=TRUE,"",VLOOKUP(G78,'Master FINAL 2024 8-19-24'!A:H,8,FALSE))</f>
        <v>RF 1</v>
      </c>
      <c r="J78" s="183">
        <f>IF(ISBLANK((VLOOKUP(G78,'Master FINAL 2024 8-19-24'!A:I,9,FALSE)))=TRUE,"",VLOOKUP(G78,'Master FINAL 2024 8-19-24'!A:I,9,FALSE))</f>
        <v>0.4375</v>
      </c>
      <c r="K78" s="169" t="str">
        <f>VLOOKUP(G78,'Master FINAL 2024 8-19-24'!A:L,12,FALSE)</f>
        <v>U-8 JK The Sky Blues</v>
      </c>
      <c r="L78" s="177" t="s">
        <v>849</v>
      </c>
      <c r="M78" s="177" t="str">
        <f>VLOOKUP(G78,'Master FINAL 2024 8-19-24'!A:O,15,FALSE)</f>
        <v>U-8 RF Dynamite</v>
      </c>
      <c r="N78" s="154" t="str">
        <f>VLOOKUP(K78,'Team Info'!J:L,3,FALSE)</f>
        <v>Josh Boeldt</v>
      </c>
      <c r="O78" s="154" t="str">
        <f>VLOOKUP(K78,'Team Info'!J:M,4,FALSE)</f>
        <v>262-707-7185</v>
      </c>
      <c r="P78" s="154" t="str">
        <f>VLOOKUP(K78,'Team Info'!J:N,5,FALSE)</f>
        <v>joshua.boeldt@gmail.com</v>
      </c>
      <c r="Q78" s="188" t="str">
        <f>VLOOKUP(M78,'Team Info'!J:L,3,FALSE)</f>
        <v>Rachel Chapman</v>
      </c>
      <c r="R78" s="188" t="str">
        <f>VLOOKUP(M78,'Team Info'!J:M,4,FALSE)</f>
        <v>262-424-1613</v>
      </c>
      <c r="S78" s="188" t="str">
        <f>VLOOKUP(M78,'Team Info'!J:N,5,FALSE)</f>
        <v>rpatti425@yahoo.com</v>
      </c>
      <c r="T78" t="str">
        <f t="shared" si="15"/>
        <v>45570U-8 JK The Sky BluesU-8 RF Dynamite</v>
      </c>
    </row>
    <row r="79" spans="1:20" x14ac:dyDescent="0.3">
      <c r="A79" s="154" t="str">
        <f t="shared" si="17"/>
        <v>JK1061</v>
      </c>
      <c r="B79" s="154" t="str">
        <f>VLOOKUP(A79,'Team Info'!E:J,6,FALSE)</f>
        <v>U-8 JK The Sky Blues</v>
      </c>
      <c r="C79" s="154" t="str">
        <f>VLOOKUP(A79,'Team Info'!E:L,8,FALSE)</f>
        <v>Josh Boeldt</v>
      </c>
      <c r="D79" s="154" t="str">
        <f>VLOOKUP(A79,'Team Info'!E:M,9,FALSE)</f>
        <v>262-707-7185</v>
      </c>
      <c r="E79" s="154" t="str">
        <f>VLOOKUP(A79,'Team Info'!E:N,10,FALSE)</f>
        <v>joshua.boeldt@gmail.com</v>
      </c>
      <c r="F79" s="180" t="str">
        <f t="shared" si="14"/>
        <v>Sat</v>
      </c>
      <c r="G79" s="180">
        <v>220</v>
      </c>
      <c r="H79" s="184">
        <f>VLOOKUP(G79,'Master FINAL 2024 8-19-24'!A:G,7,FALSE)</f>
        <v>45577</v>
      </c>
      <c r="I79" s="153" t="str">
        <f>IF(ISBLANK((VLOOKUP(G79,'Master FINAL 2024 8-19-24'!A:H,8,FALSE)))=TRUE,"",VLOOKUP(G79,'Master FINAL 2024 8-19-24'!A:H,8,FALSE))</f>
        <v>Hickory Lane #1A</v>
      </c>
      <c r="J79" s="183">
        <f>IF(ISBLANK((VLOOKUP(G79,'Master FINAL 2024 8-19-24'!A:I,9,FALSE)))=TRUE,"",VLOOKUP(G79,'Master FINAL 2024 8-19-24'!A:I,9,FALSE))</f>
        <v>0.41666666666666669</v>
      </c>
      <c r="K79" s="169" t="str">
        <f>VLOOKUP(G79,'Master FINAL 2024 8-19-24'!A:L,12,FALSE)</f>
        <v>U-8 KW Thunderhawks</v>
      </c>
      <c r="L79" s="177" t="s">
        <v>849</v>
      </c>
      <c r="M79" s="177" t="str">
        <f>VLOOKUP(G79,'Master FINAL 2024 8-19-24'!A:O,15,FALSE)</f>
        <v>U-8 JK The Sky Blues</v>
      </c>
      <c r="N79" s="154" t="str">
        <f>VLOOKUP(K79,'Team Info'!J:L,3,FALSE)</f>
        <v>Angela Behnke</v>
      </c>
      <c r="O79" s="154" t="str">
        <f>VLOOKUP(K79,'Team Info'!J:M,4,FALSE)</f>
        <v>262-224-1288</v>
      </c>
      <c r="P79" s="154" t="str">
        <f>VLOOKUP(K79,'Team Info'!J:N,5,FALSE)</f>
        <v>angelabehnke@hotmail.com</v>
      </c>
      <c r="Q79" s="188" t="str">
        <f>VLOOKUP(M79,'Team Info'!J:L,3,FALSE)</f>
        <v>Josh Boeldt</v>
      </c>
      <c r="R79" s="188" t="str">
        <f>VLOOKUP(M79,'Team Info'!J:M,4,FALSE)</f>
        <v>262-707-7185</v>
      </c>
      <c r="S79" s="188" t="str">
        <f>VLOOKUP(M79,'Team Info'!J:N,5,FALSE)</f>
        <v>joshua.boeldt@gmail.com</v>
      </c>
      <c r="T79" t="str">
        <f t="shared" si="15"/>
        <v>45577U-8 KW ThunderhawksU-8 JK The Sky Blues</v>
      </c>
    </row>
    <row r="80" spans="1:20" x14ac:dyDescent="0.3">
      <c r="A80" s="154" t="str">
        <f t="shared" si="17"/>
        <v>JK1061</v>
      </c>
      <c r="B80" s="154" t="str">
        <f>VLOOKUP(A80,'Team Info'!E:J,6,FALSE)</f>
        <v>U-8 JK The Sky Blues</v>
      </c>
      <c r="C80" s="154" t="str">
        <f>VLOOKUP(A80,'Team Info'!E:L,8,FALSE)</f>
        <v>Josh Boeldt</v>
      </c>
      <c r="D80" s="154" t="str">
        <f>VLOOKUP(A80,'Team Info'!E:M,9,FALSE)</f>
        <v>262-707-7185</v>
      </c>
      <c r="E80" s="154" t="str">
        <f>VLOOKUP(A80,'Team Info'!E:N,10,FALSE)</f>
        <v>joshua.boeldt@gmail.com</v>
      </c>
      <c r="F80" s="180" t="str">
        <f t="shared" si="14"/>
        <v>Sat</v>
      </c>
      <c r="G80" s="180">
        <v>224</v>
      </c>
      <c r="H80" s="184">
        <f>VLOOKUP(G80,'Master FINAL 2024 8-19-24'!A:G,7,FALSE)</f>
        <v>45584</v>
      </c>
      <c r="I80" s="153" t="str">
        <f>IF(ISBLANK((VLOOKUP(G80,'Master FINAL 2024 8-19-24'!A:H,8,FALSE)))=TRUE,"",VLOOKUP(G80,'Master FINAL 2024 8-19-24'!A:H,8,FALSE))</f>
        <v>Hickory Lane #1A</v>
      </c>
      <c r="J80" s="183">
        <f>IF(ISBLANK((VLOOKUP(G80,'Master FINAL 2024 8-19-24'!A:I,9,FALSE)))=TRUE,"",VLOOKUP(G80,'Master FINAL 2024 8-19-24'!A:I,9,FALSE))</f>
        <v>0.41666666666666669</v>
      </c>
      <c r="K80" s="169" t="str">
        <f>VLOOKUP(G80,'Master FINAL 2024 8-19-24'!A:L,12,FALSE)</f>
        <v>U-8 KW Skyhawks</v>
      </c>
      <c r="L80" s="177" t="s">
        <v>849</v>
      </c>
      <c r="M80" s="177" t="str">
        <f>VLOOKUP(G80,'Master FINAL 2024 8-19-24'!A:O,15,FALSE)</f>
        <v>U-8 JK The Sky Blues</v>
      </c>
      <c r="N80" s="154" t="str">
        <f>VLOOKUP(K80,'Team Info'!J:L,3,FALSE)</f>
        <v>Tristan Hayes</v>
      </c>
      <c r="O80" s="154" t="str">
        <f>VLOOKUP(K80,'Team Info'!J:M,4,FALSE)</f>
        <v>920-979-8009</v>
      </c>
      <c r="P80" s="154" t="str">
        <f>VLOOKUP(K80,'Team Info'!J:N,5,FALSE)</f>
        <v>tristan.hayes@gmail.com</v>
      </c>
      <c r="Q80" s="188" t="str">
        <f>VLOOKUP(M80,'Team Info'!J:L,3,FALSE)</f>
        <v>Josh Boeldt</v>
      </c>
      <c r="R80" s="188" t="str">
        <f>VLOOKUP(M80,'Team Info'!J:M,4,FALSE)</f>
        <v>262-707-7185</v>
      </c>
      <c r="S80" s="188" t="str">
        <f>VLOOKUP(M80,'Team Info'!J:N,5,FALSE)</f>
        <v>joshua.boeldt@gmail.com</v>
      </c>
      <c r="T80" t="str">
        <f t="shared" si="15"/>
        <v>45584U-8 KW SkyhawksU-8 JK The Sky Blues</v>
      </c>
    </row>
    <row r="81" spans="1:20" x14ac:dyDescent="0.3">
      <c r="A81" s="154" t="str">
        <f t="shared" si="17"/>
        <v>JK1061</v>
      </c>
      <c r="B81" s="154" t="str">
        <f>VLOOKUP(A81,'Team Info'!E:J,6,FALSE)</f>
        <v>U-8 JK The Sky Blues</v>
      </c>
      <c r="C81" s="154" t="str">
        <f>VLOOKUP(A81,'Team Info'!E:L,8,FALSE)</f>
        <v>Josh Boeldt</v>
      </c>
      <c r="D81" s="154" t="str">
        <f>VLOOKUP(A81,'Team Info'!E:M,9,FALSE)</f>
        <v>262-707-7185</v>
      </c>
      <c r="E81" s="154" t="str">
        <f>VLOOKUP(A81,'Team Info'!E:N,10,FALSE)</f>
        <v>joshua.boeldt@gmail.com</v>
      </c>
      <c r="F81" s="180" t="str">
        <f t="shared" si="14"/>
        <v>Sat</v>
      </c>
      <c r="G81" s="180">
        <v>228</v>
      </c>
      <c r="H81" s="184">
        <f>VLOOKUP(G81,'Master FINAL 2024 8-19-24'!A:G,7,FALSE)</f>
        <v>45591</v>
      </c>
      <c r="I81" s="153">
        <f>IF(ISBLANK((VLOOKUP(G81,'Master FINAL 2024 8-19-24'!A:H,8,FALSE)))=TRUE,"",VLOOKUP(G81,'Master FINAL 2024 8-19-24'!A:H,8,FALSE))</f>
        <v>4</v>
      </c>
      <c r="J81" s="183">
        <f>IF(ISBLANK((VLOOKUP(G81,'Master FINAL 2024 8-19-24'!A:I,9,FALSE)))=TRUE,"",VLOOKUP(G81,'Master FINAL 2024 8-19-24'!A:I,9,FALSE))</f>
        <v>0.41666666666666669</v>
      </c>
      <c r="K81" s="169" t="str">
        <f>VLOOKUP(G81,'Master FINAL 2024 8-19-24'!A:L,12,FALSE)</f>
        <v>U-8 JK The Sky Blues</v>
      </c>
      <c r="L81" s="177" t="s">
        <v>849</v>
      </c>
      <c r="M81" s="177" t="str">
        <f>VLOOKUP(G81,'Master FINAL 2024 8-19-24'!A:O,15,FALSE)</f>
        <v>U-8 SL Valencia (Bolts)</v>
      </c>
      <c r="N81" s="154" t="str">
        <f>VLOOKUP(K81,'Team Info'!J:L,3,FALSE)</f>
        <v>Josh Boeldt</v>
      </c>
      <c r="O81" s="154" t="str">
        <f>VLOOKUP(K81,'Team Info'!J:M,4,FALSE)</f>
        <v>262-707-7185</v>
      </c>
      <c r="P81" s="154" t="str">
        <f>VLOOKUP(K81,'Team Info'!J:N,5,FALSE)</f>
        <v>joshua.boeldt@gmail.com</v>
      </c>
      <c r="Q81" s="188" t="str">
        <f>VLOOKUP(M81,'Team Info'!J:L,3,FALSE)</f>
        <v>Eric Tabaska</v>
      </c>
      <c r="R81" s="188" t="str">
        <f>VLOOKUP(M81,'Team Info'!J:M,4,FALSE)</f>
        <v>414-416-5186</v>
      </c>
      <c r="S81" s="188" t="str">
        <f>VLOOKUP(M81,'Team Info'!J:N,5,FALSE)</f>
        <v>eman53132@gmail.com</v>
      </c>
      <c r="T81" t="str">
        <f t="shared" si="15"/>
        <v>45591U-8 JK The Sky BluesU-8 SL Valencia (Bolts)</v>
      </c>
    </row>
    <row r="82" spans="1:20" x14ac:dyDescent="0.3">
      <c r="A82" s="154" t="s">
        <v>1740</v>
      </c>
      <c r="B82" s="154" t="str">
        <f>VLOOKUP(A82,'Team Info'!E:J,6,FALSE)</f>
        <v>U-9 JK Adrenaline</v>
      </c>
      <c r="C82" s="154" t="str">
        <f>VLOOKUP(A82,'Team Info'!E:L,8,FALSE)</f>
        <v>Steven Samuel</v>
      </c>
      <c r="D82" s="154" t="str">
        <f>VLOOKUP(A82,'Team Info'!E:M,9,FALSE)</f>
        <v>262-844-5749</v>
      </c>
      <c r="E82" s="154" t="str">
        <f>VLOOKUP(A82,'Team Info'!E:N,10,FALSE)</f>
        <v>sds5617@gmail.com</v>
      </c>
      <c r="F82" s="180" t="str">
        <f t="shared" si="14"/>
        <v>Thu</v>
      </c>
      <c r="G82" s="180">
        <v>1000</v>
      </c>
      <c r="H82" s="184">
        <f>VLOOKUP(G82,'Master FINAL 2024 8-19-24'!A:G,7,FALSE)</f>
        <v>45547</v>
      </c>
      <c r="I82" s="153" t="str">
        <f>IF(ISBLANK((VLOOKUP(G82,'Master FINAL 2024 8-19-24'!A:H,8,FALSE)))=TRUE,"",VLOOKUP(G82,'Master FINAL 2024 8-19-24'!A:H,8,FALSE))</f>
        <v>Jackson Park Field 
W204N16835 Jackson Dr, Jackson, WI</v>
      </c>
      <c r="J82" s="183">
        <f>IF(ISBLANK((VLOOKUP(G82,'Master FINAL 2024 8-19-24'!A:I,9,FALSE)))=TRUE,"",VLOOKUP(G82,'Master FINAL 2024 8-19-24'!A:I,9,FALSE))</f>
        <v>0.41666666666666669</v>
      </c>
      <c r="K82" s="169" t="str">
        <f>VLOOKUP(G82,'Master FINAL 2024 8-19-24'!A:L,12,FALSE)</f>
        <v>U-9 HT Lady Orioles (Orange Crush)</v>
      </c>
      <c r="L82" s="177" t="s">
        <v>849</v>
      </c>
      <c r="M82" s="177" t="str">
        <f>VLOOKUP(G82,'Master FINAL 2024 8-19-24'!A:O,15,FALSE)</f>
        <v>U-9 JK Adrenaline</v>
      </c>
      <c r="N82" s="154" t="str">
        <f>VLOOKUP(K82,'Team Info'!J:L,3,FALSE)</f>
        <v>Heather Endisch</v>
      </c>
      <c r="O82" s="154" t="str">
        <f>VLOOKUP(K82,'Team Info'!J:M,4,FALSE)</f>
        <v>262-339-2593</v>
      </c>
      <c r="P82" s="154" t="str">
        <f>VLOOKUP(K82,'Team Info'!J:N,5,FALSE)</f>
        <v>heather.endisch@gmail.com</v>
      </c>
      <c r="Q82" s="188" t="str">
        <f>VLOOKUP(M82,'Team Info'!J:L,3,FALSE)</f>
        <v>Steven Samuel</v>
      </c>
      <c r="R82" s="188" t="str">
        <f>VLOOKUP(M82,'Team Info'!J:M,4,FALSE)</f>
        <v>262-844-5749</v>
      </c>
      <c r="S82" s="188" t="str">
        <f>VLOOKUP(M82,'Team Info'!J:N,5,FALSE)</f>
        <v>sds5617@gmail.com</v>
      </c>
      <c r="T82" t="str">
        <f t="shared" si="15"/>
        <v>45547U-9 HT Lady Orioles (Orange Crush)U-9 JK Adrenaline</v>
      </c>
    </row>
    <row r="83" spans="1:20" x14ac:dyDescent="0.3">
      <c r="A83" s="154" t="str">
        <f t="shared" ref="A83:A88" si="18">A82</f>
        <v>JK1062</v>
      </c>
      <c r="B83" s="154" t="str">
        <f>VLOOKUP(A83,'Team Info'!E:J,6,FALSE)</f>
        <v>U-9 JK Adrenaline</v>
      </c>
      <c r="C83" s="154" t="str">
        <f>VLOOKUP(A83,'Team Info'!E:L,8,FALSE)</f>
        <v>Steven Samuel</v>
      </c>
      <c r="D83" s="154" t="str">
        <f>VLOOKUP(A83,'Team Info'!E:M,9,FALSE)</f>
        <v>262-844-5749</v>
      </c>
      <c r="E83" s="154" t="str">
        <f>VLOOKUP(A83,'Team Info'!E:N,10,FALSE)</f>
        <v>sds5617@gmail.com</v>
      </c>
      <c r="F83" s="180" t="str">
        <f t="shared" si="14"/>
        <v>Sat</v>
      </c>
      <c r="G83" s="180">
        <v>1001</v>
      </c>
      <c r="H83" s="184">
        <f>VLOOKUP(G83,'Master FINAL 2024 8-19-24'!A:G,7,FALSE)</f>
        <v>45549</v>
      </c>
      <c r="I83" s="153" t="str">
        <f>IF(ISBLANK((VLOOKUP(G83,'Master FINAL 2024 8-19-24'!A:H,8,FALSE)))=TRUE,"",VLOOKUP(G83,'Master FINAL 2024 8-19-24'!A:H,8,FALSE))</f>
        <v>HT #5A</v>
      </c>
      <c r="J83" s="183">
        <f>IF(ISBLANK((VLOOKUP(G83,'Master FINAL 2024 8-19-24'!A:I,9,FALSE)))=TRUE,"",VLOOKUP(G83,'Master FINAL 2024 8-19-24'!A:I,9,FALSE))</f>
        <v>0.5</v>
      </c>
      <c r="K83" s="169" t="str">
        <f>VLOOKUP(G83,'Master FINAL 2024 8-19-24'!A:L,12,FALSE)</f>
        <v>U-9 JK Adrenaline</v>
      </c>
      <c r="L83" s="177" t="s">
        <v>849</v>
      </c>
      <c r="M83" s="177" t="str">
        <f>VLOOKUP(G83,'Master FINAL 2024 8-19-24'!A:O,15,FALSE)</f>
        <v>U-9 HT Tigers</v>
      </c>
      <c r="N83" s="154" t="str">
        <f>VLOOKUP(K83,'Team Info'!J:L,3,FALSE)</f>
        <v>Steven Samuel</v>
      </c>
      <c r="O83" s="154" t="str">
        <f>VLOOKUP(K83,'Team Info'!J:M,4,FALSE)</f>
        <v>262-844-5749</v>
      </c>
      <c r="P83" s="154" t="str">
        <f>VLOOKUP(K83,'Team Info'!J:N,5,FALSE)</f>
        <v>sds5617@gmail.com</v>
      </c>
      <c r="Q83" s="188" t="str">
        <f>VLOOKUP(M83,'Team Info'!J:L,3,FALSE)</f>
        <v>Jessica Theisen</v>
      </c>
      <c r="R83" s="188" t="str">
        <f>VLOOKUP(M83,'Team Info'!J:M,4,FALSE)</f>
        <v>608-575-6475</v>
      </c>
      <c r="S83" s="188" t="str">
        <f>VLOOKUP(M83,'Team Info'!J:N,5,FALSE)</f>
        <v xml:space="preserve">jrm4213@gmail.com </v>
      </c>
      <c r="T83" t="str">
        <f t="shared" si="15"/>
        <v>45549U-9 JK AdrenalineU-9 HT Tigers</v>
      </c>
    </row>
    <row r="84" spans="1:20" x14ac:dyDescent="0.3">
      <c r="A84" s="154" t="str">
        <f t="shared" si="18"/>
        <v>JK1062</v>
      </c>
      <c r="B84" s="154" t="str">
        <f>VLOOKUP(A84,'Team Info'!E:J,6,FALSE)</f>
        <v>U-9 JK Adrenaline</v>
      </c>
      <c r="C84" s="154" t="str">
        <f>VLOOKUP(A84,'Team Info'!E:L,8,FALSE)</f>
        <v>Steven Samuel</v>
      </c>
      <c r="D84" s="154" t="str">
        <f>VLOOKUP(A84,'Team Info'!E:M,9,FALSE)</f>
        <v>262-844-5749</v>
      </c>
      <c r="E84" s="154" t="str">
        <f>VLOOKUP(A84,'Team Info'!E:N,10,FALSE)</f>
        <v>sds5617@gmail.com</v>
      </c>
      <c r="F84" s="180" t="str">
        <f t="shared" si="14"/>
        <v>Sat</v>
      </c>
      <c r="G84" s="180">
        <v>1002</v>
      </c>
      <c r="H84" s="184">
        <f>VLOOKUP(G84,'Master FINAL 2024 8-19-24'!A:G,7,FALSE)</f>
        <v>45556</v>
      </c>
      <c r="I84" s="153" t="str">
        <f>IF(ISBLANK((VLOOKUP(G84,'Master FINAL 2024 8-19-24'!A:H,8,FALSE)))=TRUE,"",VLOOKUP(G84,'Master FINAL 2024 8-19-24'!A:H,8,FALSE))</f>
        <v>Hickory Lane #2</v>
      </c>
      <c r="J84" s="183">
        <f>IF(ISBLANK((VLOOKUP(G84,'Master FINAL 2024 8-19-24'!A:I,9,FALSE)))=TRUE,"",VLOOKUP(G84,'Master FINAL 2024 8-19-24'!A:I,9,FALSE))</f>
        <v>0.41666666666666669</v>
      </c>
      <c r="K84" s="169" t="str">
        <f>VLOOKUP(G84,'Master FINAL 2024 8-19-24'!A:L,12,FALSE)</f>
        <v>U-9 SL Barcelona (Flames)</v>
      </c>
      <c r="L84" s="177" t="s">
        <v>849</v>
      </c>
      <c r="M84" s="177" t="str">
        <f>VLOOKUP(G84,'Master FINAL 2024 8-19-24'!A:O,15,FALSE)</f>
        <v>U-9 JK Adrenaline</v>
      </c>
      <c r="N84" s="154" t="str">
        <f>VLOOKUP(K84,'Team Info'!J:L,3,FALSE)</f>
        <v>Matt Schmitz</v>
      </c>
      <c r="O84" s="154" t="str">
        <f>VLOOKUP(K84,'Team Info'!J:M,4,FALSE)</f>
        <v>608-658-5156</v>
      </c>
      <c r="P84" s="154" t="str">
        <f>VLOOKUP(K84,'Team Info'!J:N,5,FALSE)</f>
        <v>schmitz.matthew@gmail.com</v>
      </c>
      <c r="Q84" s="188" t="str">
        <f>VLOOKUP(M84,'Team Info'!J:L,3,FALSE)</f>
        <v>Steven Samuel</v>
      </c>
      <c r="R84" s="188" t="str">
        <f>VLOOKUP(M84,'Team Info'!J:M,4,FALSE)</f>
        <v>262-844-5749</v>
      </c>
      <c r="S84" s="188" t="str">
        <f>VLOOKUP(M84,'Team Info'!J:N,5,FALSE)</f>
        <v>sds5617@gmail.com</v>
      </c>
      <c r="T84" t="str">
        <f t="shared" si="15"/>
        <v>45556U-9 SL Barcelona (Flames)U-9 JK Adrenaline</v>
      </c>
    </row>
    <row r="85" spans="1:20" x14ac:dyDescent="0.3">
      <c r="A85" s="154" t="str">
        <f>A88</f>
        <v>JK1062</v>
      </c>
      <c r="B85" s="154" t="str">
        <f>VLOOKUP(A85,'Team Info'!E:J,6,FALSE)</f>
        <v>U-9 JK Adrenaline</v>
      </c>
      <c r="C85" s="154" t="str">
        <f>VLOOKUP(A85,'Team Info'!E:L,8,FALSE)</f>
        <v>Steven Samuel</v>
      </c>
      <c r="D85" s="154" t="str">
        <f>VLOOKUP(A85,'Team Info'!E:M,9,FALSE)</f>
        <v>262-844-5749</v>
      </c>
      <c r="E85" s="154" t="str">
        <f>VLOOKUP(A85,'Team Info'!E:N,10,FALSE)</f>
        <v>sds5617@gmail.com</v>
      </c>
      <c r="F85" s="180" t="str">
        <f>IF(WEEKDAY(H85)=7,"Sat",IF(WEEKDAY(H85)=6,"Fri",IF(WEEKDAY(H85)=5,"Thu",IF(WEEKDAY(H85)=4,"Wed",IF(WEEKDAY(H85)=3,"Tue",IF(WEEKDAY(H85)=2,"Mon",IF(WEEKDAY(H85)=1,"Sun")))))))</f>
        <v>Wed</v>
      </c>
      <c r="G85" s="180">
        <v>1006</v>
      </c>
      <c r="H85" s="184">
        <f>VLOOKUP(G85,'Master FINAL 2024 8-19-24'!A:G,7,FALSE)</f>
        <v>45560</v>
      </c>
      <c r="I85" s="153" t="str">
        <f>IF(ISBLANK((VLOOKUP(G85,'Master FINAL 2024 8-19-24'!A:H,8,FALSE)))=TRUE,"",VLOOKUP(G85,'Master FINAL 2024 8-19-24'!A:H,8,FALSE))</f>
        <v>ER #8</v>
      </c>
      <c r="J85" s="183">
        <f>IF(ISBLANK((VLOOKUP(G85,'Master FINAL 2024 8-19-24'!A:I,9,FALSE)))=TRUE,"",VLOOKUP(G85,'Master FINAL 2024 8-19-24'!A:I,9,FALSE))</f>
        <v>0.73958333333333337</v>
      </c>
      <c r="K85" s="169" t="str">
        <f>VLOOKUP(G85,'Master FINAL 2024 8-19-24'!A:L,12,FALSE)</f>
        <v>U-9 JK Adrenaline</v>
      </c>
      <c r="L85" s="177" t="s">
        <v>849</v>
      </c>
      <c r="M85" s="177" t="str">
        <f>VLOOKUP(G85,'Master FINAL 2024 8-19-24'!A:O,15,FALSE)</f>
        <v>U-9 ER Lucky Charms</v>
      </c>
      <c r="N85" s="154" t="str">
        <f>VLOOKUP(K85,'Team Info'!J:L,3,FALSE)</f>
        <v>Steven Samuel</v>
      </c>
      <c r="O85" s="154" t="str">
        <f>VLOOKUP(K85,'Team Info'!J:M,4,FALSE)</f>
        <v>262-844-5749</v>
      </c>
      <c r="P85" s="154" t="str">
        <f>VLOOKUP(K85,'Team Info'!J:N,5,FALSE)</f>
        <v>sds5617@gmail.com</v>
      </c>
      <c r="Q85" s="188" t="str">
        <f>VLOOKUP(M85,'Team Info'!J:L,3,FALSE)</f>
        <v>Mike Jensen</v>
      </c>
      <c r="R85" s="188" t="str">
        <f>VLOOKUP(M85,'Team Info'!J:M,4,FALSE)</f>
        <v>630-797-0654</v>
      </c>
      <c r="S85" s="188" t="str">
        <f>VLOOKUP(M85,'Team Info'!J:N,5,FALSE)</f>
        <v>mvjensen712@gmail.com</v>
      </c>
      <c r="T85" t="str">
        <f>H85&amp;K85&amp;M85</f>
        <v>45560U-9 JK AdrenalineU-9 ER Lucky Charms</v>
      </c>
    </row>
    <row r="86" spans="1:20" x14ac:dyDescent="0.3">
      <c r="A86" s="154" t="str">
        <f>A84</f>
        <v>JK1062</v>
      </c>
      <c r="B86" s="154" t="str">
        <f>VLOOKUP(A86,'Team Info'!E:J,6,FALSE)</f>
        <v>U-9 JK Adrenaline</v>
      </c>
      <c r="C86" s="154" t="str">
        <f>VLOOKUP(A86,'Team Info'!E:L,8,FALSE)</f>
        <v>Steven Samuel</v>
      </c>
      <c r="D86" s="154" t="str">
        <f>VLOOKUP(A86,'Team Info'!E:M,9,FALSE)</f>
        <v>262-844-5749</v>
      </c>
      <c r="E86" s="154" t="str">
        <f>VLOOKUP(A86,'Team Info'!E:N,10,FALSE)</f>
        <v>sds5617@gmail.com</v>
      </c>
      <c r="F86" s="180" t="str">
        <f t="shared" si="14"/>
        <v>Sat</v>
      </c>
      <c r="G86" s="180">
        <v>1003</v>
      </c>
      <c r="H86" s="184">
        <f>VLOOKUP(G86,'Master FINAL 2024 8-19-24'!A:G,7,FALSE)</f>
        <v>45563</v>
      </c>
      <c r="I86" s="153" t="str">
        <f>IF(ISBLANK((VLOOKUP(G86,'Master FINAL 2024 8-19-24'!A:H,8,FALSE)))=TRUE,"",VLOOKUP(G86,'Master FINAL 2024 8-19-24'!A:H,8,FALSE))</f>
        <v>Hickory Lane #2</v>
      </c>
      <c r="J86" s="183">
        <f>IF(ISBLANK((VLOOKUP(G86,'Master FINAL 2024 8-19-24'!A:I,9,FALSE)))=TRUE,"",VLOOKUP(G86,'Master FINAL 2024 8-19-24'!A:I,9,FALSE))</f>
        <v>0.45833333333333331</v>
      </c>
      <c r="K86" s="169" t="str">
        <f>VLOOKUP(G86,'Master FINAL 2024 8-19-24'!A:L,12,FALSE)</f>
        <v>U-9 HT Warriors</v>
      </c>
      <c r="L86" s="177" t="s">
        <v>849</v>
      </c>
      <c r="M86" s="177" t="str">
        <f>VLOOKUP(G86,'Master FINAL 2024 8-19-24'!A:O,15,FALSE)</f>
        <v>U-9 JK Adrenaline</v>
      </c>
      <c r="N86" s="154" t="str">
        <f>VLOOKUP(K86,'Team Info'!J:L,3,FALSE)</f>
        <v>Brandon Bishop</v>
      </c>
      <c r="O86" s="154" t="str">
        <f>VLOOKUP(K86,'Team Info'!J:M,4,FALSE)</f>
        <v>414-719-8187</v>
      </c>
      <c r="P86" s="154" t="str">
        <f>VLOOKUP(K86,'Team Info'!J:N,5,FALSE)</f>
        <v>USAF_Bishop89@outlook.com</v>
      </c>
      <c r="Q86" s="188" t="str">
        <f>VLOOKUP(M86,'Team Info'!J:L,3,FALSE)</f>
        <v>Steven Samuel</v>
      </c>
      <c r="R86" s="188" t="str">
        <f>VLOOKUP(M86,'Team Info'!J:M,4,FALSE)</f>
        <v>262-844-5749</v>
      </c>
      <c r="S86" s="188" t="str">
        <f>VLOOKUP(M86,'Team Info'!J:N,5,FALSE)</f>
        <v>sds5617@gmail.com</v>
      </c>
      <c r="T86" t="str">
        <f t="shared" si="15"/>
        <v>45563U-9 HT WarriorsU-9 JK Adrenaline</v>
      </c>
    </row>
    <row r="87" spans="1:20" x14ac:dyDescent="0.3">
      <c r="A87" s="154" t="str">
        <f t="shared" si="18"/>
        <v>JK1062</v>
      </c>
      <c r="B87" s="154" t="str">
        <f>VLOOKUP(A87,'Team Info'!E:J,6,FALSE)</f>
        <v>U-9 JK Adrenaline</v>
      </c>
      <c r="C87" s="154" t="str">
        <f>VLOOKUP(A87,'Team Info'!E:L,8,FALSE)</f>
        <v>Steven Samuel</v>
      </c>
      <c r="D87" s="154" t="str">
        <f>VLOOKUP(A87,'Team Info'!E:M,9,FALSE)</f>
        <v>262-844-5749</v>
      </c>
      <c r="E87" s="154" t="str">
        <f>VLOOKUP(A87,'Team Info'!E:N,10,FALSE)</f>
        <v>sds5617@gmail.com</v>
      </c>
      <c r="F87" s="180" t="str">
        <f t="shared" si="14"/>
        <v>Thu</v>
      </c>
      <c r="G87" s="180">
        <v>1004</v>
      </c>
      <c r="H87" s="184">
        <f>VLOOKUP(G87,'Master FINAL 2024 8-19-24'!A:G,7,FALSE)</f>
        <v>45568</v>
      </c>
      <c r="I87" s="153" t="str">
        <f>IF(ISBLANK((VLOOKUP(G87,'Master FINAL 2024 8-19-24'!A:H,8,FALSE)))=TRUE,"",VLOOKUP(G87,'Master FINAL 2024 8-19-24'!A:H,8,FALSE))</f>
        <v>Jackson Park Field 
W204N16835 Jackson Dr, Jackson, WI</v>
      </c>
      <c r="J87" s="183">
        <f>IF(ISBLANK((VLOOKUP(G87,'Master FINAL 2024 8-19-24'!A:I,9,FALSE)))=TRUE,"",VLOOKUP(G87,'Master FINAL 2024 8-19-24'!A:I,9,FALSE))</f>
        <v>0.45833333333333331</v>
      </c>
      <c r="K87" s="169" t="str">
        <f>VLOOKUP(G87,'Master FINAL 2024 8-19-24'!A:L,12,FALSE)</f>
        <v>U-9 JK Adrenaline</v>
      </c>
      <c r="L87" s="177" t="s">
        <v>849</v>
      </c>
      <c r="M87" s="177" t="str">
        <f>VLOOKUP(G87,'Master FINAL 2024 8-19-24'!A:O,15,FALSE)</f>
        <v>U-9 JK Avalanche</v>
      </c>
      <c r="N87" s="154" t="str">
        <f>VLOOKUP(K87,'Team Info'!J:L,3,FALSE)</f>
        <v>Steven Samuel</v>
      </c>
      <c r="O87" s="154" t="str">
        <f>VLOOKUP(K87,'Team Info'!J:M,4,FALSE)</f>
        <v>262-844-5749</v>
      </c>
      <c r="P87" s="154" t="str">
        <f>VLOOKUP(K87,'Team Info'!J:N,5,FALSE)</f>
        <v>sds5617@gmail.com</v>
      </c>
      <c r="Q87" s="188" t="str">
        <f>VLOOKUP(M87,'Team Info'!J:L,3,FALSE)</f>
        <v>Brian Kikkert</v>
      </c>
      <c r="R87" s="188" t="str">
        <f>VLOOKUP(M87,'Team Info'!J:M,4,FALSE)</f>
        <v>262-483-7543</v>
      </c>
      <c r="S87" s="188" t="str">
        <f>VLOOKUP(M87,'Team Info'!J:N,5,FALSE)</f>
        <v>brian.kikkert@gmail.com</v>
      </c>
      <c r="T87" t="str">
        <f t="shared" si="15"/>
        <v>45568U-9 JK AdrenalineU-9 JK Avalanche</v>
      </c>
    </row>
    <row r="88" spans="1:20" x14ac:dyDescent="0.3">
      <c r="A88" s="154" t="str">
        <f t="shared" si="18"/>
        <v>JK1062</v>
      </c>
      <c r="B88" s="154" t="str">
        <f>VLOOKUP(A88,'Team Info'!E:J,6,FALSE)</f>
        <v>U-9 JK Adrenaline</v>
      </c>
      <c r="C88" s="154" t="str">
        <f>VLOOKUP(A88,'Team Info'!E:L,8,FALSE)</f>
        <v>Steven Samuel</v>
      </c>
      <c r="D88" s="154" t="str">
        <f>VLOOKUP(A88,'Team Info'!E:M,9,FALSE)</f>
        <v>262-844-5749</v>
      </c>
      <c r="E88" s="154" t="str">
        <f>VLOOKUP(A88,'Team Info'!E:N,10,FALSE)</f>
        <v>sds5617@gmail.com</v>
      </c>
      <c r="F88" s="180" t="str">
        <f t="shared" si="14"/>
        <v>Sat</v>
      </c>
      <c r="G88" s="180">
        <v>1005</v>
      </c>
      <c r="H88" s="184">
        <f>VLOOKUP(G88,'Master FINAL 2024 8-19-24'!A:G,7,FALSE)</f>
        <v>45577</v>
      </c>
      <c r="I88" s="153" t="str">
        <f>IF(ISBLANK((VLOOKUP(G88,'Master FINAL 2024 8-19-24'!A:H,8,FALSE)))=TRUE,"",VLOOKUP(G88,'Master FINAL 2024 8-19-24'!A:H,8,FALSE))</f>
        <v>KW 3</v>
      </c>
      <c r="J88" s="183">
        <f>IF(ISBLANK((VLOOKUP(G88,'Master FINAL 2024 8-19-24'!A:I,9,FALSE)))=TRUE,"",VLOOKUP(G88,'Master FINAL 2024 8-19-24'!A:I,9,FALSE))</f>
        <v>0.375</v>
      </c>
      <c r="K88" s="169" t="str">
        <f>VLOOKUP(G88,'Master FINAL 2024 8-19-24'!A:L,12,FALSE)</f>
        <v>U-9 JK Adrenaline</v>
      </c>
      <c r="L88" s="177" t="s">
        <v>849</v>
      </c>
      <c r="M88" s="177" t="str">
        <f>VLOOKUP(G88,'Master FINAL 2024 8-19-24'!A:O,15,FALSE)</f>
        <v>U-9 KW Lightning</v>
      </c>
      <c r="N88" s="154" t="str">
        <f>VLOOKUP(K88,'Team Info'!J:L,3,FALSE)</f>
        <v>Steven Samuel</v>
      </c>
      <c r="O88" s="154" t="str">
        <f>VLOOKUP(K88,'Team Info'!J:M,4,FALSE)</f>
        <v>262-844-5749</v>
      </c>
      <c r="P88" s="154" t="str">
        <f>VLOOKUP(K88,'Team Info'!J:N,5,FALSE)</f>
        <v>sds5617@gmail.com</v>
      </c>
      <c r="Q88" s="188" t="str">
        <f>VLOOKUP(M88,'Team Info'!J:L,3,FALSE)</f>
        <v>Sami Schoep</v>
      </c>
      <c r="R88" s="188" t="str">
        <f>VLOOKUP(M88,'Team Info'!J:M,4,FALSE)</f>
        <v>262-339-0131</v>
      </c>
      <c r="S88" s="188" t="str">
        <f>VLOOKUP(M88,'Team Info'!J:N,5,FALSE)</f>
        <v>samis12140@gmail.com</v>
      </c>
      <c r="T88" t="str">
        <f t="shared" si="15"/>
        <v>45577U-9 JK AdrenalineU-9 KW Lightning</v>
      </c>
    </row>
    <row r="89" spans="1:20" x14ac:dyDescent="0.3">
      <c r="A89" s="154" t="str">
        <f>A85</f>
        <v>JK1062</v>
      </c>
      <c r="B89" s="154" t="str">
        <f>VLOOKUP(A89,'Team Info'!E:J,6,FALSE)</f>
        <v>U-9 JK Adrenaline</v>
      </c>
      <c r="C89" s="154" t="str">
        <f>VLOOKUP(A89,'Team Info'!E:L,8,FALSE)</f>
        <v>Steven Samuel</v>
      </c>
      <c r="D89" s="154" t="str">
        <f>VLOOKUP(A89,'Team Info'!E:M,9,FALSE)</f>
        <v>262-844-5749</v>
      </c>
      <c r="E89" s="154" t="str">
        <f>VLOOKUP(A89,'Team Info'!E:N,10,FALSE)</f>
        <v>sds5617@gmail.com</v>
      </c>
      <c r="F89" s="180" t="str">
        <f t="shared" si="14"/>
        <v>Sat</v>
      </c>
      <c r="G89" s="180">
        <v>1007</v>
      </c>
      <c r="H89" s="184">
        <f>VLOOKUP(G89,'Master FINAL 2024 8-19-24'!A:G,7,FALSE)</f>
        <v>45591</v>
      </c>
      <c r="I89" s="153" t="str">
        <f>IF(ISBLANK((VLOOKUP(G89,'Master FINAL 2024 8-19-24'!A:H,8,FALSE)))=TRUE,"",VLOOKUP(G89,'Master FINAL 2024 8-19-24'!A:H,8,FALSE))</f>
        <v>Hickory Lane #2</v>
      </c>
      <c r="J89" s="183">
        <f>IF(ISBLANK((VLOOKUP(G89,'Master FINAL 2024 8-19-24'!A:I,9,FALSE)))=TRUE,"",VLOOKUP(G89,'Master FINAL 2024 8-19-24'!A:I,9,FALSE))</f>
        <v>0.375</v>
      </c>
      <c r="K89" s="169" t="str">
        <f>VLOOKUP(G89,'Master FINAL 2024 8-19-24'!A:L,12,FALSE)</f>
        <v>U-9 HU Cyclones</v>
      </c>
      <c r="L89" s="177" t="s">
        <v>849</v>
      </c>
      <c r="M89" s="177" t="str">
        <f>VLOOKUP(G89,'Master FINAL 2024 8-19-24'!A:O,15,FALSE)</f>
        <v>U-9 JK Adrenaline</v>
      </c>
      <c r="N89" s="154" t="str">
        <f>VLOOKUP(K89,'Team Info'!J:L,3,FALSE)</f>
        <v>Brian Braun</v>
      </c>
      <c r="O89" s="154" t="str">
        <f>VLOOKUP(K89,'Team Info'!J:M,4,FALSE)</f>
        <v>920-583-0627</v>
      </c>
      <c r="P89" s="154" t="str">
        <f>VLOOKUP(K89,'Team Info'!J:N,5,FALSE)</f>
        <v>brinebraun@hotmail.com</v>
      </c>
      <c r="Q89" s="188" t="str">
        <f>VLOOKUP(M89,'Team Info'!J:L,3,FALSE)</f>
        <v>Steven Samuel</v>
      </c>
      <c r="R89" s="188" t="str">
        <f>VLOOKUP(M89,'Team Info'!J:M,4,FALSE)</f>
        <v>262-844-5749</v>
      </c>
      <c r="S89" s="188" t="str">
        <f>VLOOKUP(M89,'Team Info'!J:N,5,FALSE)</f>
        <v>sds5617@gmail.com</v>
      </c>
      <c r="T89" t="str">
        <f t="shared" si="15"/>
        <v>45591U-9 HU CyclonesU-9 JK Adrenaline</v>
      </c>
    </row>
    <row r="90" spans="1:20" x14ac:dyDescent="0.3">
      <c r="A90" s="154" t="s">
        <v>1741</v>
      </c>
      <c r="B90" s="154" t="str">
        <f>VLOOKUP(A90,'Team Info'!E:J,6,FALSE)</f>
        <v>U-9 JK Avalanche</v>
      </c>
      <c r="C90" s="154" t="str">
        <f>VLOOKUP(A90,'Team Info'!E:L,8,FALSE)</f>
        <v>Brian Kikkert</v>
      </c>
      <c r="D90" s="154" t="str">
        <f>VLOOKUP(A90,'Team Info'!E:M,9,FALSE)</f>
        <v>262-483-7543</v>
      </c>
      <c r="E90" s="154" t="str">
        <f>VLOOKUP(A90,'Team Info'!E:N,10,FALSE)</f>
        <v>brian.kikkert@gmail.com</v>
      </c>
      <c r="F90" s="180" t="str">
        <f t="shared" ref="F90:F121" si="19">IF(WEEKDAY(H90)=7,"Sat",IF(WEEKDAY(H90)=6,"Fri",IF(WEEKDAY(H90)=5,"Thu",IF(WEEKDAY(H90)=4,"Wed",IF(WEEKDAY(H90)=3,"Tue",IF(WEEKDAY(H90)=2,"Mon",IF(WEEKDAY(H90)=1,"Sun")))))))</f>
        <v>Sat</v>
      </c>
      <c r="G90" s="180">
        <v>422</v>
      </c>
      <c r="H90" s="184">
        <f>VLOOKUP(G90,'Master FINAL 2024 8-19-24'!A:G,7,FALSE)</f>
        <v>45542</v>
      </c>
      <c r="I90" s="153" t="str">
        <f>IF(ISBLANK((VLOOKUP(G90,'Master FINAL 2024 8-19-24'!A:H,8,FALSE)))=TRUE,"",VLOOKUP(G90,'Master FINAL 2024 8-19-24'!A:H,8,FALSE))</f>
        <v>Hickory Lane #2</v>
      </c>
      <c r="J90" s="183">
        <f>IF(ISBLANK((VLOOKUP(G90,'Master FINAL 2024 8-19-24'!A:I,9,FALSE)))=TRUE,"",VLOOKUP(G90,'Master FINAL 2024 8-19-24'!A:I,9,FALSE))</f>
        <v>0.375</v>
      </c>
      <c r="K90" s="169" t="str">
        <f>VLOOKUP(G90,'Master FINAL 2024 8-19-24'!A:L,12,FALSE)</f>
        <v>U-9 ER Cyclones</v>
      </c>
      <c r="L90" s="177" t="s">
        <v>849</v>
      </c>
      <c r="M90" s="177" t="str">
        <f>VLOOKUP(G90,'Master FINAL 2024 8-19-24'!A:O,15,FALSE)</f>
        <v>U-9 JK Avalanche</v>
      </c>
      <c r="N90" s="154" t="str">
        <f>VLOOKUP(K90,'Team Info'!J:L,3,FALSE)</f>
        <v>Paul Zimmer</v>
      </c>
      <c r="O90" s="154" t="str">
        <f>VLOOKUP(K90,'Team Info'!J:M,4,FALSE)</f>
        <v>608-769-4856</v>
      </c>
      <c r="P90" s="154" t="str">
        <f>VLOOKUP(K90,'Team Info'!J:N,5,FALSE)</f>
        <v>Paulwzimmer@gmail.com</v>
      </c>
      <c r="Q90" s="188" t="str">
        <f>VLOOKUP(M90,'Team Info'!J:L,3,FALSE)</f>
        <v>Brian Kikkert</v>
      </c>
      <c r="R90" s="188" t="str">
        <f>VLOOKUP(M90,'Team Info'!J:M,4,FALSE)</f>
        <v>262-483-7543</v>
      </c>
      <c r="S90" s="188" t="str">
        <f>VLOOKUP(M90,'Team Info'!J:N,5,FALSE)</f>
        <v>brian.kikkert@gmail.com</v>
      </c>
      <c r="T90" t="str">
        <f t="shared" si="15"/>
        <v>45542U-9 ER CyclonesU-9 JK Avalanche</v>
      </c>
    </row>
    <row r="91" spans="1:20" x14ac:dyDescent="0.3">
      <c r="A91" s="154" t="str">
        <f>A90</f>
        <v>JK1063</v>
      </c>
      <c r="B91" s="154" t="str">
        <f>VLOOKUP(A91,'Team Info'!E:J,6,FALSE)</f>
        <v>U-9 JK Avalanche</v>
      </c>
      <c r="C91" s="154" t="str">
        <f>VLOOKUP(A91,'Team Info'!E:L,8,FALSE)</f>
        <v>Brian Kikkert</v>
      </c>
      <c r="D91" s="154" t="str">
        <f>VLOOKUP(A91,'Team Info'!E:M,9,FALSE)</f>
        <v>262-483-7543</v>
      </c>
      <c r="E91" s="154" t="str">
        <f>VLOOKUP(A91,'Team Info'!E:N,10,FALSE)</f>
        <v>brian.kikkert@gmail.com</v>
      </c>
      <c r="F91" s="180" t="str">
        <f t="shared" si="19"/>
        <v>Sat</v>
      </c>
      <c r="G91" s="180">
        <v>427</v>
      </c>
      <c r="H91" s="184">
        <f>VLOOKUP(G91,'Master FINAL 2024 8-19-24'!A:G,7,FALSE)</f>
        <v>45549</v>
      </c>
      <c r="I91" s="153" t="str">
        <f>IF(ISBLANK((VLOOKUP(G91,'Master FINAL 2024 8-19-24'!A:H,8,FALSE)))=TRUE,"",VLOOKUP(G91,'Master FINAL 2024 8-19-24'!A:H,8,FALSE))</f>
        <v>KW 3</v>
      </c>
      <c r="J91" s="183">
        <f>IF(ISBLANK((VLOOKUP(G91,'Master FINAL 2024 8-19-24'!A:I,9,FALSE)))=TRUE,"",VLOOKUP(G91,'Master FINAL 2024 8-19-24'!A:I,9,FALSE))</f>
        <v>0.5</v>
      </c>
      <c r="K91" s="169" t="str">
        <f>VLOOKUP(G91,'Master FINAL 2024 8-19-24'!A:L,12,FALSE)</f>
        <v>U-9 JK Avalanche</v>
      </c>
      <c r="L91" s="177" t="s">
        <v>849</v>
      </c>
      <c r="M91" s="177" t="str">
        <f>VLOOKUP(G91,'Master FINAL 2024 8-19-24'!A:O,15,FALSE)</f>
        <v>U-9 KW Cyclones</v>
      </c>
      <c r="N91" s="154" t="str">
        <f>VLOOKUP(K91,'Team Info'!J:L,3,FALSE)</f>
        <v>Brian Kikkert</v>
      </c>
      <c r="O91" s="154" t="str">
        <f>VLOOKUP(K91,'Team Info'!J:M,4,FALSE)</f>
        <v>262-483-7543</v>
      </c>
      <c r="P91" s="154" t="str">
        <f>VLOOKUP(K91,'Team Info'!J:N,5,FALSE)</f>
        <v>brian.kikkert@gmail.com</v>
      </c>
      <c r="Q91" s="188" t="str">
        <f>VLOOKUP(M91,'Team Info'!J:L,3,FALSE)</f>
        <v>Michelle Kaehne</v>
      </c>
      <c r="R91" s="188" t="str">
        <f>VLOOKUP(M91,'Team Info'!J:M,4,FALSE)</f>
        <v>262-339-8817</v>
      </c>
      <c r="S91" s="188" t="str">
        <f>VLOOKUP(M91,'Team Info'!J:N,5,FALSE)</f>
        <v>mkaehne88@gmail.com</v>
      </c>
      <c r="T91" t="str">
        <f t="shared" si="15"/>
        <v>45549U-9 JK AvalancheU-9 KW Cyclones</v>
      </c>
    </row>
    <row r="92" spans="1:20" x14ac:dyDescent="0.3">
      <c r="A92" s="154" t="str">
        <f>A91</f>
        <v>JK1063</v>
      </c>
      <c r="B92" s="154" t="str">
        <f>VLOOKUP(A92,'Team Info'!E:J,6,FALSE)</f>
        <v>U-9 JK Avalanche</v>
      </c>
      <c r="C92" s="154" t="str">
        <f>VLOOKUP(A92,'Team Info'!E:L,8,FALSE)</f>
        <v>Brian Kikkert</v>
      </c>
      <c r="D92" s="154" t="str">
        <f>VLOOKUP(A92,'Team Info'!E:M,9,FALSE)</f>
        <v>262-483-7543</v>
      </c>
      <c r="E92" s="154" t="str">
        <f>VLOOKUP(A92,'Team Info'!E:N,10,FALSE)</f>
        <v>brian.kikkert@gmail.com</v>
      </c>
      <c r="F92" s="180" t="str">
        <f t="shared" si="19"/>
        <v>Sat</v>
      </c>
      <c r="G92" s="180">
        <v>432</v>
      </c>
      <c r="H92" s="184">
        <f>VLOOKUP(G92,'Master FINAL 2024 8-19-24'!A:G,7,FALSE)</f>
        <v>45556</v>
      </c>
      <c r="I92" s="153" t="str">
        <f>IF(ISBLANK((VLOOKUP(G92,'Master FINAL 2024 8-19-24'!A:H,8,FALSE)))=TRUE,"",VLOOKUP(G92,'Master FINAL 2024 8-19-24'!A:H,8,FALSE))</f>
        <v>Hickory Lane #2</v>
      </c>
      <c r="J92" s="183">
        <f>IF(ISBLANK((VLOOKUP(G92,'Master FINAL 2024 8-19-24'!A:I,9,FALSE)))=TRUE,"",VLOOKUP(G92,'Master FINAL 2024 8-19-24'!A:I,9,FALSE))</f>
        <v>0.33333333333333331</v>
      </c>
      <c r="K92" s="169" t="str">
        <f>VLOOKUP(G92,'Master FINAL 2024 8-19-24'!A:L,12,FALSE)</f>
        <v>U-9 HU Cyclones</v>
      </c>
      <c r="L92" s="177" t="s">
        <v>849</v>
      </c>
      <c r="M92" s="177" t="str">
        <f>VLOOKUP(G92,'Master FINAL 2024 8-19-24'!A:O,15,FALSE)</f>
        <v>U-9 JK Avalanche</v>
      </c>
      <c r="N92" s="154" t="str">
        <f>VLOOKUP(K92,'Team Info'!J:L,3,FALSE)</f>
        <v>Brian Braun</v>
      </c>
      <c r="O92" s="154" t="str">
        <f>VLOOKUP(K92,'Team Info'!J:M,4,FALSE)</f>
        <v>920-583-0627</v>
      </c>
      <c r="P92" s="154" t="str">
        <f>VLOOKUP(K92,'Team Info'!J:N,5,FALSE)</f>
        <v>brinebraun@hotmail.com</v>
      </c>
      <c r="Q92" s="188" t="str">
        <f>VLOOKUP(M92,'Team Info'!J:L,3,FALSE)</f>
        <v>Brian Kikkert</v>
      </c>
      <c r="R92" s="188" t="str">
        <f>VLOOKUP(M92,'Team Info'!J:M,4,FALSE)</f>
        <v>262-483-7543</v>
      </c>
      <c r="S92" s="188" t="str">
        <f>VLOOKUP(M92,'Team Info'!J:N,5,FALSE)</f>
        <v>brian.kikkert@gmail.com</v>
      </c>
      <c r="T92" t="str">
        <f t="shared" si="15"/>
        <v>45556U-9 HU CyclonesU-9 JK Avalanche</v>
      </c>
    </row>
    <row r="93" spans="1:20" x14ac:dyDescent="0.3">
      <c r="A93" s="154" t="str">
        <f>A92</f>
        <v>JK1063</v>
      </c>
      <c r="B93" s="154" t="str">
        <f>VLOOKUP(A93,'Team Info'!E:J,6,FALSE)</f>
        <v>U-9 JK Avalanche</v>
      </c>
      <c r="C93" s="154" t="str">
        <f>VLOOKUP(A93,'Team Info'!E:L,8,FALSE)</f>
        <v>Brian Kikkert</v>
      </c>
      <c r="D93" s="154" t="str">
        <f>VLOOKUP(A93,'Team Info'!E:M,9,FALSE)</f>
        <v>262-483-7543</v>
      </c>
      <c r="E93" s="154" t="str">
        <f>VLOOKUP(A93,'Team Info'!E:N,10,FALSE)</f>
        <v>brian.kikkert@gmail.com</v>
      </c>
      <c r="F93" s="180" t="str">
        <f t="shared" si="19"/>
        <v>Sat</v>
      </c>
      <c r="G93" s="180">
        <v>436</v>
      </c>
      <c r="H93" s="184">
        <f>VLOOKUP(G93,'Master FINAL 2024 8-19-24'!A:G,7,FALSE)</f>
        <v>45563</v>
      </c>
      <c r="I93" s="153" t="str">
        <f>IF(ISBLANK((VLOOKUP(G93,'Master FINAL 2024 8-19-24'!A:H,8,FALSE)))=TRUE,"",VLOOKUP(G93,'Master FINAL 2024 8-19-24'!A:H,8,FALSE))</f>
        <v>KW 3</v>
      </c>
      <c r="J93" s="183">
        <f>IF(ISBLANK((VLOOKUP(G93,'Master FINAL 2024 8-19-24'!A:I,9,FALSE)))=TRUE,"",VLOOKUP(G93,'Master FINAL 2024 8-19-24'!A:I,9,FALSE))</f>
        <v>0.4375</v>
      </c>
      <c r="K93" s="169" t="str">
        <f>VLOOKUP(G93,'Master FINAL 2024 8-19-24'!A:L,12,FALSE)</f>
        <v>U-9 JK Avalanche</v>
      </c>
      <c r="L93" s="177" t="s">
        <v>849</v>
      </c>
      <c r="M93" s="177" t="str">
        <f>VLOOKUP(G93,'Master FINAL 2024 8-19-24'!A:O,15,FALSE)</f>
        <v>U-9 KW Lightning</v>
      </c>
      <c r="N93" s="154" t="str">
        <f>VLOOKUP(K93,'Team Info'!J:L,3,FALSE)</f>
        <v>Brian Kikkert</v>
      </c>
      <c r="O93" s="154" t="str">
        <f>VLOOKUP(K93,'Team Info'!J:M,4,FALSE)</f>
        <v>262-483-7543</v>
      </c>
      <c r="P93" s="154" t="str">
        <f>VLOOKUP(K93,'Team Info'!J:N,5,FALSE)</f>
        <v>brian.kikkert@gmail.com</v>
      </c>
      <c r="Q93" s="188" t="str">
        <f>VLOOKUP(M93,'Team Info'!J:L,3,FALSE)</f>
        <v>Sami Schoep</v>
      </c>
      <c r="R93" s="188" t="str">
        <f>VLOOKUP(M93,'Team Info'!J:M,4,FALSE)</f>
        <v>262-339-0131</v>
      </c>
      <c r="S93" s="188" t="str">
        <f>VLOOKUP(M93,'Team Info'!J:N,5,FALSE)</f>
        <v>samis12140@gmail.com</v>
      </c>
      <c r="T93" t="str">
        <f t="shared" ref="T93:T122" si="20">H93&amp;K93&amp;M93</f>
        <v>45563U-9 JK AvalancheU-9 KW Lightning</v>
      </c>
    </row>
    <row r="94" spans="1:20" x14ac:dyDescent="0.3">
      <c r="A94" s="154" t="str">
        <f>A92</f>
        <v>JK1063</v>
      </c>
      <c r="B94" s="154" t="str">
        <f>VLOOKUP(A94,'Team Info'!E:J,6,FALSE)</f>
        <v>U-9 JK Avalanche</v>
      </c>
      <c r="C94" s="154" t="str">
        <f>VLOOKUP(A94,'Team Info'!E:L,8,FALSE)</f>
        <v>Brian Kikkert</v>
      </c>
      <c r="D94" s="154" t="str">
        <f>VLOOKUP(A94,'Team Info'!E:M,9,FALSE)</f>
        <v>262-483-7543</v>
      </c>
      <c r="E94" s="154" t="str">
        <f>VLOOKUP(A94,'Team Info'!E:N,10,FALSE)</f>
        <v>brian.kikkert@gmail.com</v>
      </c>
      <c r="F94" s="180" t="str">
        <f t="shared" si="19"/>
        <v>Thu</v>
      </c>
      <c r="G94" s="180">
        <v>1004</v>
      </c>
      <c r="H94" s="184">
        <f>VLOOKUP(G94,'Master FINAL 2024 8-19-24'!A:G,7,FALSE)</f>
        <v>45568</v>
      </c>
      <c r="I94" s="153" t="str">
        <f>IF(ISBLANK((VLOOKUP(G94,'Master FINAL 2024 8-19-24'!A:H,8,FALSE)))=TRUE,"",VLOOKUP(G94,'Master FINAL 2024 8-19-24'!A:H,8,FALSE))</f>
        <v>Jackson Park Field 
W204N16835 Jackson Dr, Jackson, WI</v>
      </c>
      <c r="J94" s="183">
        <f>IF(ISBLANK((VLOOKUP(G94,'Master FINAL 2024 8-19-24'!A:I,9,FALSE)))=TRUE,"",VLOOKUP(G94,'Master FINAL 2024 8-19-24'!A:I,9,FALSE))</f>
        <v>0.45833333333333331</v>
      </c>
      <c r="K94" s="169" t="str">
        <f>VLOOKUP(G94,'Master FINAL 2024 8-19-24'!A:L,12,FALSE)</f>
        <v>U-9 JK Adrenaline</v>
      </c>
      <c r="L94" s="177" t="s">
        <v>849</v>
      </c>
      <c r="M94" s="177" t="str">
        <f>VLOOKUP(G94,'Master FINAL 2024 8-19-24'!A:O,15,FALSE)</f>
        <v>U-9 JK Avalanche</v>
      </c>
      <c r="N94" s="154" t="str">
        <f>VLOOKUP(K94,'Team Info'!J:L,3,FALSE)</f>
        <v>Steven Samuel</v>
      </c>
      <c r="O94" s="154" t="str">
        <f>VLOOKUP(K94,'Team Info'!J:M,4,FALSE)</f>
        <v>262-844-5749</v>
      </c>
      <c r="P94" s="154" t="str">
        <f>VLOOKUP(K94,'Team Info'!J:N,5,FALSE)</f>
        <v>sds5617@gmail.com</v>
      </c>
      <c r="Q94" s="188" t="str">
        <f>VLOOKUP(M94,'Team Info'!J:L,3,FALSE)</f>
        <v>Brian Kikkert</v>
      </c>
      <c r="R94" s="188" t="str">
        <f>VLOOKUP(M94,'Team Info'!J:M,4,FALSE)</f>
        <v>262-483-7543</v>
      </c>
      <c r="S94" s="188" t="str">
        <f>VLOOKUP(M94,'Team Info'!J:N,5,FALSE)</f>
        <v>brian.kikkert@gmail.com</v>
      </c>
      <c r="T94" t="str">
        <f t="shared" ref="T94" si="21">H94&amp;K94&amp;M94</f>
        <v>45568U-9 JK AdrenalineU-9 JK Avalanche</v>
      </c>
    </row>
    <row r="95" spans="1:20" x14ac:dyDescent="0.3">
      <c r="A95" s="154" t="str">
        <f>A93</f>
        <v>JK1063</v>
      </c>
      <c r="B95" s="154" t="str">
        <f>VLOOKUP(A95,'Team Info'!E:J,6,FALSE)</f>
        <v>U-9 JK Avalanche</v>
      </c>
      <c r="C95" s="154" t="str">
        <f>VLOOKUP(A95,'Team Info'!E:L,8,FALSE)</f>
        <v>Brian Kikkert</v>
      </c>
      <c r="D95" s="154" t="str">
        <f>VLOOKUP(A95,'Team Info'!E:M,9,FALSE)</f>
        <v>262-483-7543</v>
      </c>
      <c r="E95" s="154" t="str">
        <f>VLOOKUP(A95,'Team Info'!E:N,10,FALSE)</f>
        <v>brian.kikkert@gmail.com</v>
      </c>
      <c r="F95" s="180" t="str">
        <f t="shared" si="19"/>
        <v>Sat</v>
      </c>
      <c r="G95" s="180">
        <v>445</v>
      </c>
      <c r="H95" s="184">
        <f>VLOOKUP(G95,'Master FINAL 2024 8-19-24'!A:G,7,FALSE)</f>
        <v>45570</v>
      </c>
      <c r="I95" s="153" t="str">
        <f>IF(ISBLANK((VLOOKUP(G95,'Master FINAL 2024 8-19-24'!A:H,8,FALSE)))=TRUE,"",VLOOKUP(G95,'Master FINAL 2024 8-19-24'!A:H,8,FALSE))</f>
        <v>HT #5A</v>
      </c>
      <c r="J95" s="183">
        <f>IF(ISBLANK((VLOOKUP(G95,'Master FINAL 2024 8-19-24'!A:I,9,FALSE)))=TRUE,"",VLOOKUP(G95,'Master FINAL 2024 8-19-24'!A:I,9,FALSE))</f>
        <v>0.5</v>
      </c>
      <c r="K95" s="169" t="str">
        <f>VLOOKUP(G95,'Master FINAL 2024 8-19-24'!A:L,12,FALSE)</f>
        <v>U-9 JK Avalanche</v>
      </c>
      <c r="L95" s="177" t="s">
        <v>849</v>
      </c>
      <c r="M95" s="177" t="str">
        <f>VLOOKUP(G95,'Master FINAL 2024 8-19-24'!A:O,15,FALSE)</f>
        <v>U-9 HT Warriors</v>
      </c>
      <c r="N95" s="154" t="str">
        <f>VLOOKUP(K95,'Team Info'!J:L,3,FALSE)</f>
        <v>Brian Kikkert</v>
      </c>
      <c r="O95" s="154" t="str">
        <f>VLOOKUP(K95,'Team Info'!J:M,4,FALSE)</f>
        <v>262-483-7543</v>
      </c>
      <c r="P95" s="154" t="str">
        <f>VLOOKUP(K95,'Team Info'!J:N,5,FALSE)</f>
        <v>brian.kikkert@gmail.com</v>
      </c>
      <c r="Q95" s="188" t="str">
        <f>VLOOKUP(M95,'Team Info'!J:L,3,FALSE)</f>
        <v>Brandon Bishop</v>
      </c>
      <c r="R95" s="188" t="str">
        <f>VLOOKUP(M95,'Team Info'!J:M,4,FALSE)</f>
        <v>414-719-8187</v>
      </c>
      <c r="S95" s="188" t="str">
        <f>VLOOKUP(M95,'Team Info'!J:N,5,FALSE)</f>
        <v>USAF_Bishop89@outlook.com</v>
      </c>
      <c r="T95" t="str">
        <f t="shared" si="20"/>
        <v>45570U-9 JK AvalancheU-9 HT Warriors</v>
      </c>
    </row>
    <row r="96" spans="1:20" x14ac:dyDescent="0.3">
      <c r="A96" s="154" t="str">
        <f>A95</f>
        <v>JK1063</v>
      </c>
      <c r="B96" s="154" t="str">
        <f>VLOOKUP(A96,'Team Info'!E:J,6,FALSE)</f>
        <v>U-9 JK Avalanche</v>
      </c>
      <c r="C96" s="154" t="str">
        <f>VLOOKUP(A96,'Team Info'!E:L,8,FALSE)</f>
        <v>Brian Kikkert</v>
      </c>
      <c r="D96" s="154" t="str">
        <f>VLOOKUP(A96,'Team Info'!E:M,9,FALSE)</f>
        <v>262-483-7543</v>
      </c>
      <c r="E96" s="154" t="str">
        <f>VLOOKUP(A96,'Team Info'!E:N,10,FALSE)</f>
        <v>brian.kikkert@gmail.com</v>
      </c>
      <c r="F96" s="180" t="str">
        <f t="shared" si="19"/>
        <v>Sat</v>
      </c>
      <c r="G96" s="180">
        <v>450</v>
      </c>
      <c r="H96" s="184">
        <f>VLOOKUP(G96,'Master FINAL 2024 8-19-24'!A:G,7,FALSE)</f>
        <v>45577</v>
      </c>
      <c r="I96" s="153" t="str">
        <f>IF(ISBLANK((VLOOKUP(G96,'Master FINAL 2024 8-19-24'!A:H,8,FALSE)))=TRUE,"",VLOOKUP(G96,'Master FINAL 2024 8-19-24'!A:H,8,FALSE))</f>
        <v>Field #1</v>
      </c>
      <c r="J96" s="183">
        <f>IF(ISBLANK((VLOOKUP(G96,'Master FINAL 2024 8-19-24'!A:I,9,FALSE)))=TRUE,"",VLOOKUP(G96,'Master FINAL 2024 8-19-24'!A:I,9,FALSE))</f>
        <v>0.4375</v>
      </c>
      <c r="K96" s="169" t="str">
        <f>VLOOKUP(G96,'Master FINAL 2024 8-19-24'!A:L,12,FALSE)</f>
        <v>U-9 JK Avalanche</v>
      </c>
      <c r="L96" s="177" t="s">
        <v>849</v>
      </c>
      <c r="M96" s="177" t="str">
        <f>VLOOKUP(G96,'Master FINAL 2024 8-19-24'!A:O,15,FALSE)</f>
        <v>U-9 HU Cyclones</v>
      </c>
      <c r="N96" s="154" t="str">
        <f>VLOOKUP(K96,'Team Info'!J:L,3,FALSE)</f>
        <v>Brian Kikkert</v>
      </c>
      <c r="O96" s="154" t="str">
        <f>VLOOKUP(K96,'Team Info'!J:M,4,FALSE)</f>
        <v>262-483-7543</v>
      </c>
      <c r="P96" s="154" t="str">
        <f>VLOOKUP(K96,'Team Info'!J:N,5,FALSE)</f>
        <v>brian.kikkert@gmail.com</v>
      </c>
      <c r="Q96" s="188" t="str">
        <f>VLOOKUP(M96,'Team Info'!J:L,3,FALSE)</f>
        <v>Brian Braun</v>
      </c>
      <c r="R96" s="188" t="str">
        <f>VLOOKUP(M96,'Team Info'!J:M,4,FALSE)</f>
        <v>920-583-0627</v>
      </c>
      <c r="S96" s="188" t="str">
        <f>VLOOKUP(M96,'Team Info'!J:N,5,FALSE)</f>
        <v>brinebraun@hotmail.com</v>
      </c>
      <c r="T96" t="str">
        <f t="shared" si="20"/>
        <v>45577U-9 JK AvalancheU-9 HU Cyclones</v>
      </c>
    </row>
    <row r="97" spans="1:20" x14ac:dyDescent="0.3">
      <c r="A97" s="154" t="str">
        <f>A96</f>
        <v>JK1063</v>
      </c>
      <c r="B97" s="154" t="str">
        <f>VLOOKUP(A97,'Team Info'!E:J,6,FALSE)</f>
        <v>U-9 JK Avalanche</v>
      </c>
      <c r="C97" s="154" t="str">
        <f>VLOOKUP(A97,'Team Info'!E:L,8,FALSE)</f>
        <v>Brian Kikkert</v>
      </c>
      <c r="D97" s="154" t="str">
        <f>VLOOKUP(A97,'Team Info'!E:M,9,FALSE)</f>
        <v>262-483-7543</v>
      </c>
      <c r="E97" s="154" t="str">
        <f>VLOOKUP(A97,'Team Info'!E:N,10,FALSE)</f>
        <v>brian.kikkert@gmail.com</v>
      </c>
      <c r="F97" s="180" t="str">
        <f t="shared" si="19"/>
        <v>Sat</v>
      </c>
      <c r="G97" s="180">
        <v>451</v>
      </c>
      <c r="H97" s="184">
        <f>VLOOKUP(G97,'Master FINAL 2024 8-19-24'!A:G,7,FALSE)</f>
        <v>45584</v>
      </c>
      <c r="I97" s="153" t="str">
        <f>IF(ISBLANK((VLOOKUP(G97,'Master FINAL 2024 8-19-24'!A:H,8,FALSE)))=TRUE,"",VLOOKUP(G97,'Master FINAL 2024 8-19-24'!A:H,8,FALSE))</f>
        <v>Hickory Lane #2</v>
      </c>
      <c r="J97" s="183">
        <f>IF(ISBLANK((VLOOKUP(G97,'Master FINAL 2024 8-19-24'!A:I,9,FALSE)))=TRUE,"",VLOOKUP(G97,'Master FINAL 2024 8-19-24'!A:I,9,FALSE))</f>
        <v>0.41666666666666669</v>
      </c>
      <c r="K97" s="169" t="str">
        <f>VLOOKUP(G97,'Master FINAL 2024 8-19-24'!A:L,12,FALSE)</f>
        <v>U-9 RF Eagles</v>
      </c>
      <c r="L97" s="177" t="s">
        <v>849</v>
      </c>
      <c r="M97" s="177" t="str">
        <f>VLOOKUP(G97,'Master FINAL 2024 8-19-24'!A:O,15,FALSE)</f>
        <v>U-9 JK Avalanche</v>
      </c>
      <c r="N97" s="154" t="str">
        <f>VLOOKUP(K97,'Team Info'!J:L,3,FALSE)</f>
        <v>Tyce Kearl</v>
      </c>
      <c r="O97" s="154" t="str">
        <f>VLOOKUP(K97,'Team Info'!J:M,4,FALSE)</f>
        <v>435-494-8529</v>
      </c>
      <c r="P97" s="154" t="str">
        <f>VLOOKUP(K97,'Team Info'!J:N,5,FALSE)</f>
        <v>docs_flat@hotmail.com</v>
      </c>
      <c r="Q97" s="188" t="str">
        <f>VLOOKUP(M97,'Team Info'!J:L,3,FALSE)</f>
        <v>Brian Kikkert</v>
      </c>
      <c r="R97" s="188" t="str">
        <f>VLOOKUP(M97,'Team Info'!J:M,4,FALSE)</f>
        <v>262-483-7543</v>
      </c>
      <c r="S97" s="188" t="str">
        <f>VLOOKUP(M97,'Team Info'!J:N,5,FALSE)</f>
        <v>brian.kikkert@gmail.com</v>
      </c>
      <c r="T97" t="str">
        <f t="shared" si="20"/>
        <v>45584U-9 RF EaglesU-9 JK Avalanche</v>
      </c>
    </row>
    <row r="98" spans="1:20" x14ac:dyDescent="0.3">
      <c r="A98" s="154" t="str">
        <f>A97</f>
        <v>JK1063</v>
      </c>
      <c r="B98" s="154" t="str">
        <f>VLOOKUP(A98,'Team Info'!E:J,6,FALSE)</f>
        <v>U-9 JK Avalanche</v>
      </c>
      <c r="C98" s="154" t="str">
        <f>VLOOKUP(A98,'Team Info'!E:L,8,FALSE)</f>
        <v>Brian Kikkert</v>
      </c>
      <c r="D98" s="154" t="str">
        <f>VLOOKUP(A98,'Team Info'!E:M,9,FALSE)</f>
        <v>262-483-7543</v>
      </c>
      <c r="E98" s="154" t="str">
        <f>VLOOKUP(A98,'Team Info'!E:N,10,FALSE)</f>
        <v>brian.kikkert@gmail.com</v>
      </c>
      <c r="F98" s="180" t="str">
        <f t="shared" si="19"/>
        <v>Sat</v>
      </c>
      <c r="G98" s="180">
        <v>460</v>
      </c>
      <c r="H98" s="184">
        <f>VLOOKUP(G98,'Master FINAL 2024 8-19-24'!A:G,7,FALSE)</f>
        <v>45591</v>
      </c>
      <c r="I98" s="153" t="str">
        <f>IF(ISBLANK((VLOOKUP(G98,'Master FINAL 2024 8-19-24'!A:H,8,FALSE)))=TRUE,"",VLOOKUP(G98,'Master FINAL 2024 8-19-24'!A:H,8,FALSE))</f>
        <v>Hickory Lane #2</v>
      </c>
      <c r="J98" s="183">
        <f>IF(ISBLANK((VLOOKUP(G98,'Master FINAL 2024 8-19-24'!A:I,9,FALSE)))=TRUE,"",VLOOKUP(G98,'Master FINAL 2024 8-19-24'!A:I,9,FALSE))</f>
        <v>0.45833333333333331</v>
      </c>
      <c r="K98" s="169" t="str">
        <f>VLOOKUP(G98,'Master FINAL 2024 8-19-24'!A:L,12,FALSE)</f>
        <v>U-9 HT Warriors</v>
      </c>
      <c r="L98" s="177" t="s">
        <v>849</v>
      </c>
      <c r="M98" s="177" t="str">
        <f>VLOOKUP(G98,'Master FINAL 2024 8-19-24'!A:O,15,FALSE)</f>
        <v>U-9 JK Avalanche</v>
      </c>
      <c r="N98" s="154" t="str">
        <f>VLOOKUP(K98,'Team Info'!J:L,3,FALSE)</f>
        <v>Brandon Bishop</v>
      </c>
      <c r="O98" s="154" t="str">
        <f>VLOOKUP(K98,'Team Info'!J:M,4,FALSE)</f>
        <v>414-719-8187</v>
      </c>
      <c r="P98" s="154" t="str">
        <f>VLOOKUP(K98,'Team Info'!J:N,5,FALSE)</f>
        <v>USAF_Bishop89@outlook.com</v>
      </c>
      <c r="Q98" s="188" t="str">
        <f>VLOOKUP(M98,'Team Info'!J:L,3,FALSE)</f>
        <v>Brian Kikkert</v>
      </c>
      <c r="R98" s="188" t="str">
        <f>VLOOKUP(M98,'Team Info'!J:M,4,FALSE)</f>
        <v>262-483-7543</v>
      </c>
      <c r="S98" s="188" t="str">
        <f>VLOOKUP(M98,'Team Info'!J:N,5,FALSE)</f>
        <v>brian.kikkert@gmail.com</v>
      </c>
      <c r="T98" t="str">
        <f t="shared" si="20"/>
        <v>45591U-9 HT WarriorsU-9 JK Avalanche</v>
      </c>
    </row>
    <row r="99" spans="1:20" x14ac:dyDescent="0.3">
      <c r="A99" s="154" t="s">
        <v>1742</v>
      </c>
      <c r="B99" s="154" t="str">
        <f>VLOOKUP(A99,'Team Info'!E:J,6,FALSE)</f>
        <v>U-9 JK Rattlesnakes</v>
      </c>
      <c r="C99" s="154" t="str">
        <f>VLOOKUP(A99,'Team Info'!E:L,8,FALSE)</f>
        <v>Clark Schultz</v>
      </c>
      <c r="D99" s="154" t="str">
        <f>VLOOKUP(A99,'Team Info'!E:M,9,FALSE)</f>
        <v>920-248-1115</v>
      </c>
      <c r="E99" s="154" t="str">
        <f>VLOOKUP(A99,'Team Info'!E:N,10,FALSE)</f>
        <v>pastorclark6@gmail.com</v>
      </c>
      <c r="F99" s="180" t="str">
        <f t="shared" si="19"/>
        <v>Sat</v>
      </c>
      <c r="G99" s="180">
        <v>377</v>
      </c>
      <c r="H99" s="184">
        <f>VLOOKUP(G99,'Master FINAL 2024 8-19-24'!A:G,7,FALSE)</f>
        <v>45542</v>
      </c>
      <c r="I99" s="153" t="str">
        <f>IF(ISBLANK((VLOOKUP(G99,'Master FINAL 2024 8-19-24'!A:H,8,FALSE)))=TRUE,"",VLOOKUP(G99,'Master FINAL 2024 8-19-24'!A:H,8,FALSE))</f>
        <v>RF 5</v>
      </c>
      <c r="J99" s="183">
        <f>IF(ISBLANK((VLOOKUP(G99,'Master FINAL 2024 8-19-24'!A:I,9,FALSE)))=TRUE,"",VLOOKUP(G99,'Master FINAL 2024 8-19-24'!A:I,9,FALSE))</f>
        <v>0.375</v>
      </c>
      <c r="K99" s="169" t="str">
        <f>VLOOKUP(G99,'Master FINAL 2024 8-19-24'!A:L,12,FALSE)</f>
        <v>U-9 JK Rattlesnakes</v>
      </c>
      <c r="L99" s="177" t="s">
        <v>849</v>
      </c>
      <c r="M99" s="177" t="str">
        <f>VLOOKUP(G99,'Master FINAL 2024 8-19-24'!A:O,15,FALSE)</f>
        <v>U-9 RF Gladiators</v>
      </c>
      <c r="N99" s="154" t="str">
        <f>VLOOKUP(K99,'Team Info'!J:L,3,FALSE)</f>
        <v>Clark Schultz</v>
      </c>
      <c r="O99" s="154" t="str">
        <f>VLOOKUP(K99,'Team Info'!J:M,4,FALSE)</f>
        <v>920-248-1115</v>
      </c>
      <c r="P99" s="154" t="str">
        <f>VLOOKUP(K99,'Team Info'!J:N,5,FALSE)</f>
        <v>pastorclark6@gmail.com</v>
      </c>
      <c r="Q99" s="188" t="str">
        <f>VLOOKUP(M99,'Team Info'!J:L,3,FALSE)</f>
        <v>Joseph Daniels</v>
      </c>
      <c r="R99" s="188" t="str">
        <f>VLOOKUP(M99,'Team Info'!J:M,4,FALSE)</f>
        <v>262-339-0155</v>
      </c>
      <c r="S99" s="188" t="str">
        <f>VLOOKUP(M99,'Team Info'!J:N,5,FALSE)</f>
        <v>jdaniels@directs.com</v>
      </c>
      <c r="T99" t="str">
        <f t="shared" si="20"/>
        <v>45542U-9 JK RattlesnakesU-9 RF Gladiators</v>
      </c>
    </row>
    <row r="100" spans="1:20" x14ac:dyDescent="0.3">
      <c r="A100" s="154" t="str">
        <f t="shared" ref="A100:A106" si="22">A99</f>
        <v>JK1064</v>
      </c>
      <c r="B100" s="154" t="str">
        <f>VLOOKUP(A100,'Team Info'!E:J,6,FALSE)</f>
        <v>U-9 JK Rattlesnakes</v>
      </c>
      <c r="C100" s="154" t="str">
        <f>VLOOKUP(A100,'Team Info'!E:L,8,FALSE)</f>
        <v>Clark Schultz</v>
      </c>
      <c r="D100" s="154" t="str">
        <f>VLOOKUP(A100,'Team Info'!E:M,9,FALSE)</f>
        <v>920-248-1115</v>
      </c>
      <c r="E100" s="154" t="str">
        <f>VLOOKUP(A100,'Team Info'!E:N,10,FALSE)</f>
        <v>pastorclark6@gmail.com</v>
      </c>
      <c r="F100" s="180" t="str">
        <f t="shared" si="19"/>
        <v>Sat</v>
      </c>
      <c r="G100" s="180">
        <v>379</v>
      </c>
      <c r="H100" s="184">
        <f>VLOOKUP(G100,'Master FINAL 2024 8-19-24'!A:G,7,FALSE)</f>
        <v>45549</v>
      </c>
      <c r="I100" s="153" t="str">
        <f>IF(ISBLANK((VLOOKUP(G100,'Master FINAL 2024 8-19-24'!A:H,8,FALSE)))=TRUE,"",VLOOKUP(G100,'Master FINAL 2024 8-19-24'!A:H,8,FALSE))</f>
        <v>Hickory Lane #2</v>
      </c>
      <c r="J100" s="183">
        <f>IF(ISBLANK((VLOOKUP(G100,'Master FINAL 2024 8-19-24'!A:I,9,FALSE)))=TRUE,"",VLOOKUP(G100,'Master FINAL 2024 8-19-24'!A:I,9,FALSE))</f>
        <v>0.5</v>
      </c>
      <c r="K100" s="169" t="str">
        <f>VLOOKUP(G100,'Master FINAL 2024 8-19-24'!A:L,12,FALSE)</f>
        <v>U-9 JU Juneau Rage U9</v>
      </c>
      <c r="L100" s="177" t="s">
        <v>849</v>
      </c>
      <c r="M100" s="177" t="str">
        <f>VLOOKUP(G100,'Master FINAL 2024 8-19-24'!A:O,15,FALSE)</f>
        <v>U-9 JK Rattlesnakes</v>
      </c>
      <c r="N100" s="154" t="str">
        <f>VLOOKUP(K100,'Team Info'!J:L,3,FALSE)</f>
        <v>Paul Shanks</v>
      </c>
      <c r="O100" s="154" t="str">
        <f>VLOOKUP(K100,'Team Info'!J:M,4,FALSE)</f>
        <v>608-509-6452</v>
      </c>
      <c r="P100" s="154" t="str">
        <f>VLOOKUP(K100,'Team Info'!J:N,5,FALSE)</f>
        <v>Paul@javisind.com</v>
      </c>
      <c r="Q100" s="188" t="str">
        <f>VLOOKUP(M100,'Team Info'!J:L,3,FALSE)</f>
        <v>Clark Schultz</v>
      </c>
      <c r="R100" s="188" t="str">
        <f>VLOOKUP(M100,'Team Info'!J:M,4,FALSE)</f>
        <v>920-248-1115</v>
      </c>
      <c r="S100" s="188" t="str">
        <f>VLOOKUP(M100,'Team Info'!J:N,5,FALSE)</f>
        <v>pastorclark6@gmail.com</v>
      </c>
      <c r="T100" t="str">
        <f t="shared" si="20"/>
        <v>45549U-9 JU Juneau Rage U9U-9 JK Rattlesnakes</v>
      </c>
    </row>
    <row r="101" spans="1:20" x14ac:dyDescent="0.3">
      <c r="A101" s="154" t="str">
        <f t="shared" si="22"/>
        <v>JK1064</v>
      </c>
      <c r="B101" s="154" t="str">
        <f>VLOOKUP(A101,'Team Info'!E:J,6,FALSE)</f>
        <v>U-9 JK Rattlesnakes</v>
      </c>
      <c r="C101" s="154" t="str">
        <f>VLOOKUP(A101,'Team Info'!E:L,8,FALSE)</f>
        <v>Clark Schultz</v>
      </c>
      <c r="D101" s="154" t="str">
        <f>VLOOKUP(A101,'Team Info'!E:M,9,FALSE)</f>
        <v>920-248-1115</v>
      </c>
      <c r="E101" s="154" t="str">
        <f>VLOOKUP(A101,'Team Info'!E:N,10,FALSE)</f>
        <v>pastorclark6@gmail.com</v>
      </c>
      <c r="F101" s="180" t="str">
        <f t="shared" si="19"/>
        <v>Sat</v>
      </c>
      <c r="G101" s="180">
        <v>385</v>
      </c>
      <c r="H101" s="184">
        <f>VLOOKUP(G101,'Master FINAL 2024 8-19-24'!A:G,7,FALSE)</f>
        <v>45556</v>
      </c>
      <c r="I101" s="153" t="str">
        <f>IF(ISBLANK((VLOOKUP(G101,'Master FINAL 2024 8-19-24'!A:H,8,FALSE)))=TRUE,"",VLOOKUP(G101,'Master FINAL 2024 8-19-24'!A:H,8,FALSE))</f>
        <v>ER #8</v>
      </c>
      <c r="J101" s="183">
        <f>IF(ISBLANK((VLOOKUP(G101,'Master FINAL 2024 8-19-24'!A:I,9,FALSE)))=TRUE,"",VLOOKUP(G101,'Master FINAL 2024 8-19-24'!A:I,9,FALSE))</f>
        <v>0.41666666666666669</v>
      </c>
      <c r="K101" s="169" t="str">
        <f>VLOOKUP(G101,'Master FINAL 2024 8-19-24'!A:L,12,FALSE)</f>
        <v>U-9 JK Rattlesnakes</v>
      </c>
      <c r="L101" s="177" t="s">
        <v>849</v>
      </c>
      <c r="M101" s="177" t="str">
        <f>VLOOKUP(G101,'Master FINAL 2024 8-19-24'!A:O,15,FALSE)</f>
        <v>U-9 ER Lucky Charms</v>
      </c>
      <c r="N101" s="154" t="str">
        <f>VLOOKUP(K101,'Team Info'!J:L,3,FALSE)</f>
        <v>Clark Schultz</v>
      </c>
      <c r="O101" s="154" t="str">
        <f>VLOOKUP(K101,'Team Info'!J:M,4,FALSE)</f>
        <v>920-248-1115</v>
      </c>
      <c r="P101" s="154" t="str">
        <f>VLOOKUP(K101,'Team Info'!J:N,5,FALSE)</f>
        <v>pastorclark6@gmail.com</v>
      </c>
      <c r="Q101" s="188" t="str">
        <f>VLOOKUP(M101,'Team Info'!J:L,3,FALSE)</f>
        <v>Mike Jensen</v>
      </c>
      <c r="R101" s="188" t="str">
        <f>VLOOKUP(M101,'Team Info'!J:M,4,FALSE)</f>
        <v>630-797-0654</v>
      </c>
      <c r="S101" s="188" t="str">
        <f>VLOOKUP(M101,'Team Info'!J:N,5,FALSE)</f>
        <v>mvjensen712@gmail.com</v>
      </c>
      <c r="T101" t="str">
        <f t="shared" si="20"/>
        <v>45556U-9 JK RattlesnakesU-9 ER Lucky Charms</v>
      </c>
    </row>
    <row r="102" spans="1:20" x14ac:dyDescent="0.3">
      <c r="A102" s="154" t="str">
        <f t="shared" si="22"/>
        <v>JK1064</v>
      </c>
      <c r="B102" s="154" t="str">
        <f>VLOOKUP(A102,'Team Info'!E:J,6,FALSE)</f>
        <v>U-9 JK Rattlesnakes</v>
      </c>
      <c r="C102" s="154" t="str">
        <f>VLOOKUP(A102,'Team Info'!E:L,8,FALSE)</f>
        <v>Clark Schultz</v>
      </c>
      <c r="D102" s="154" t="str">
        <f>VLOOKUP(A102,'Team Info'!E:M,9,FALSE)</f>
        <v>920-248-1115</v>
      </c>
      <c r="E102" s="154" t="str">
        <f>VLOOKUP(A102,'Team Info'!E:N,10,FALSE)</f>
        <v>pastorclark6@gmail.com</v>
      </c>
      <c r="F102" s="180" t="str">
        <f t="shared" si="19"/>
        <v>Sat</v>
      </c>
      <c r="G102" s="180">
        <v>392</v>
      </c>
      <c r="H102" s="184">
        <f>VLOOKUP(G102,'Master FINAL 2024 8-19-24'!A:G,7,FALSE)</f>
        <v>45563</v>
      </c>
      <c r="I102" s="153" t="str">
        <f>IF(ISBLANK((VLOOKUP(G102,'Master FINAL 2024 8-19-24'!A:H,8,FALSE)))=TRUE,"",VLOOKUP(G102,'Master FINAL 2024 8-19-24'!A:H,8,FALSE))</f>
        <v>Hickory Lane #2</v>
      </c>
      <c r="J102" s="183">
        <f>IF(ISBLANK((VLOOKUP(G102,'Master FINAL 2024 8-19-24'!A:I,9,FALSE)))=TRUE,"",VLOOKUP(G102,'Master FINAL 2024 8-19-24'!A:I,9,FALSE))</f>
        <v>0.41666666666666669</v>
      </c>
      <c r="K102" s="169" t="str">
        <f>VLOOKUP(G102,'Master FINAL 2024 8-19-24'!A:L,12,FALSE)</f>
        <v>U-9 KW Thunder</v>
      </c>
      <c r="L102" s="177" t="s">
        <v>849</v>
      </c>
      <c r="M102" s="177" t="str">
        <f>VLOOKUP(G102,'Master FINAL 2024 8-19-24'!A:O,15,FALSE)</f>
        <v>U-9 JK Rattlesnakes</v>
      </c>
      <c r="N102" s="154" t="str">
        <f>VLOOKUP(K102,'Team Info'!J:L,3,FALSE)</f>
        <v>Christine Steinmetz</v>
      </c>
      <c r="O102" s="154" t="str">
        <f>VLOOKUP(K102,'Team Info'!J:M,4,FALSE)</f>
        <v>608-797-1110</v>
      </c>
      <c r="P102" s="154" t="str">
        <f>VLOOKUP(K102,'Team Info'!J:N,5,FALSE)</f>
        <v>cehrlich29@gmail.com</v>
      </c>
      <c r="Q102" s="188" t="str">
        <f>VLOOKUP(M102,'Team Info'!J:L,3,FALSE)</f>
        <v>Clark Schultz</v>
      </c>
      <c r="R102" s="188" t="str">
        <f>VLOOKUP(M102,'Team Info'!J:M,4,FALSE)</f>
        <v>920-248-1115</v>
      </c>
      <c r="S102" s="188" t="str">
        <f>VLOOKUP(M102,'Team Info'!J:N,5,FALSE)</f>
        <v>pastorclark6@gmail.com</v>
      </c>
      <c r="T102" t="str">
        <f>H102&amp;K102&amp;M102</f>
        <v>45563U-9 KW ThunderU-9 JK Rattlesnakes</v>
      </c>
    </row>
    <row r="103" spans="1:20" x14ac:dyDescent="0.3">
      <c r="A103" s="154" t="str">
        <f t="shared" si="22"/>
        <v>JK1064</v>
      </c>
      <c r="B103" s="154" t="str">
        <f>VLOOKUP(A103,'Team Info'!E:J,6,FALSE)</f>
        <v>U-9 JK Rattlesnakes</v>
      </c>
      <c r="C103" s="154" t="str">
        <f>VLOOKUP(A103,'Team Info'!E:L,8,FALSE)</f>
        <v>Clark Schultz</v>
      </c>
      <c r="D103" s="154" t="str">
        <f>VLOOKUP(A103,'Team Info'!E:M,9,FALSE)</f>
        <v>920-248-1115</v>
      </c>
      <c r="E103" s="154" t="str">
        <f>VLOOKUP(A103,'Team Info'!E:N,10,FALSE)</f>
        <v>pastorclark6@gmail.com</v>
      </c>
      <c r="F103" s="180" t="str">
        <f t="shared" si="19"/>
        <v>Sat</v>
      </c>
      <c r="G103" s="180">
        <v>399</v>
      </c>
      <c r="H103" s="184">
        <f>VLOOKUP(G103,'Master FINAL 2024 8-19-24'!A:G,7,FALSE)</f>
        <v>45570</v>
      </c>
      <c r="I103" s="153" t="str">
        <f>IF(ISBLANK((VLOOKUP(G103,'Master FINAL 2024 8-19-24'!A:H,8,FALSE)))=TRUE,"",VLOOKUP(G103,'Master FINAL 2024 8-19-24'!A:H,8,FALSE))</f>
        <v>HT #5A</v>
      </c>
      <c r="J103" s="183">
        <f>IF(ISBLANK((VLOOKUP(G103,'Master FINAL 2024 8-19-24'!A:I,9,FALSE)))=TRUE,"",VLOOKUP(G103,'Master FINAL 2024 8-19-24'!A:I,9,FALSE))</f>
        <v>0.5625</v>
      </c>
      <c r="K103" s="169" t="str">
        <f>VLOOKUP(G103,'Master FINAL 2024 8-19-24'!A:L,12,FALSE)</f>
        <v>U-9 JK Rattlesnakes</v>
      </c>
      <c r="L103" s="177" t="s">
        <v>849</v>
      </c>
      <c r="M103" s="177" t="str">
        <f>VLOOKUP(G103,'Master FINAL 2024 8-19-24'!A:O,15,FALSE)</f>
        <v>U-9 HT Lady Orioles (Orange Crush)</v>
      </c>
      <c r="N103" s="154" t="str">
        <f>VLOOKUP(K103,'Team Info'!J:L,3,FALSE)</f>
        <v>Clark Schultz</v>
      </c>
      <c r="O103" s="154" t="str">
        <f>VLOOKUP(K103,'Team Info'!J:M,4,FALSE)</f>
        <v>920-248-1115</v>
      </c>
      <c r="P103" s="154" t="str">
        <f>VLOOKUP(K103,'Team Info'!J:N,5,FALSE)</f>
        <v>pastorclark6@gmail.com</v>
      </c>
      <c r="Q103" s="188" t="str">
        <f>VLOOKUP(M103,'Team Info'!J:L,3,FALSE)</f>
        <v>Heather Endisch</v>
      </c>
      <c r="R103" s="188" t="str">
        <f>VLOOKUP(M103,'Team Info'!J:M,4,FALSE)</f>
        <v>262-339-2593</v>
      </c>
      <c r="S103" s="188" t="str">
        <f>VLOOKUP(M103,'Team Info'!J:N,5,FALSE)</f>
        <v>heather.endisch@gmail.com</v>
      </c>
      <c r="T103" t="str">
        <f t="shared" si="20"/>
        <v>45570U-9 JK RattlesnakesU-9 HT Lady Orioles (Orange Crush)</v>
      </c>
    </row>
    <row r="104" spans="1:20" x14ac:dyDescent="0.3">
      <c r="A104" s="154" t="str">
        <f t="shared" si="22"/>
        <v>JK1064</v>
      </c>
      <c r="B104" s="154" t="str">
        <f>VLOOKUP(A104,'Team Info'!E:J,6,FALSE)</f>
        <v>U-9 JK Rattlesnakes</v>
      </c>
      <c r="C104" s="154" t="str">
        <f>VLOOKUP(A104,'Team Info'!E:L,8,FALSE)</f>
        <v>Clark Schultz</v>
      </c>
      <c r="D104" s="154" t="str">
        <f>VLOOKUP(A104,'Team Info'!E:M,9,FALSE)</f>
        <v>920-248-1115</v>
      </c>
      <c r="E104" s="154" t="str">
        <f>VLOOKUP(A104,'Team Info'!E:N,10,FALSE)</f>
        <v>pastorclark6@gmail.com</v>
      </c>
      <c r="F104" s="180" t="str">
        <f t="shared" si="19"/>
        <v>Sat</v>
      </c>
      <c r="G104" s="180">
        <v>408</v>
      </c>
      <c r="H104" s="184">
        <f>VLOOKUP(G104,'Master FINAL 2024 8-19-24'!A:G,7,FALSE)</f>
        <v>45577</v>
      </c>
      <c r="I104" s="153" t="str">
        <f>IF(ISBLANK((VLOOKUP(G104,'Master FINAL 2024 8-19-24'!A:H,8,FALSE)))=TRUE,"",VLOOKUP(G104,'Master FINAL 2024 8-19-24'!A:H,8,FALSE))</f>
        <v>RF 6</v>
      </c>
      <c r="J104" s="183">
        <f>IF(ISBLANK((VLOOKUP(G104,'Master FINAL 2024 8-19-24'!A:I,9,FALSE)))=TRUE,"",VLOOKUP(G104,'Master FINAL 2024 8-19-24'!A:I,9,FALSE))</f>
        <v>0.5</v>
      </c>
      <c r="K104" s="169" t="str">
        <f>VLOOKUP(G104,'Master FINAL 2024 8-19-24'!A:L,12,FALSE)</f>
        <v>U-9 JK Rattlesnakes</v>
      </c>
      <c r="L104" s="177" t="s">
        <v>849</v>
      </c>
      <c r="M104" s="177" t="str">
        <f>VLOOKUP(G104,'Master FINAL 2024 8-19-24'!A:O,15,FALSE)</f>
        <v>U-9 RF Timberwolves</v>
      </c>
      <c r="N104" s="154" t="str">
        <f>VLOOKUP(K104,'Team Info'!J:L,3,FALSE)</f>
        <v>Clark Schultz</v>
      </c>
      <c r="O104" s="154" t="str">
        <f>VLOOKUP(K104,'Team Info'!J:M,4,FALSE)</f>
        <v>920-248-1115</v>
      </c>
      <c r="P104" s="154" t="str">
        <f>VLOOKUP(K104,'Team Info'!J:N,5,FALSE)</f>
        <v>pastorclark6@gmail.com</v>
      </c>
      <c r="Q104" s="188" t="str">
        <f>VLOOKUP(M104,'Team Info'!J:L,3,FALSE)</f>
        <v>Sarah Baumann</v>
      </c>
      <c r="R104" s="188" t="str">
        <f>VLOOKUP(M104,'Team Info'!J:M,4,FALSE)</f>
        <v>262-339-3434</v>
      </c>
      <c r="S104" s="188" t="str">
        <f>VLOOKUP(M104,'Team Info'!J:N,5,FALSE)</f>
        <v>sarahgenebaumann@outlook.com</v>
      </c>
      <c r="T104" t="str">
        <f t="shared" si="20"/>
        <v>45577U-9 JK RattlesnakesU-9 RF Timberwolves</v>
      </c>
    </row>
    <row r="105" spans="1:20" x14ac:dyDescent="0.3">
      <c r="A105" s="154" t="str">
        <f t="shared" si="22"/>
        <v>JK1064</v>
      </c>
      <c r="B105" s="154" t="str">
        <f>VLOOKUP(A105,'Team Info'!E:J,6,FALSE)</f>
        <v>U-9 JK Rattlesnakes</v>
      </c>
      <c r="C105" s="154" t="str">
        <f>VLOOKUP(A105,'Team Info'!E:L,8,FALSE)</f>
        <v>Clark Schultz</v>
      </c>
      <c r="D105" s="154" t="str">
        <f>VLOOKUP(A105,'Team Info'!E:M,9,FALSE)</f>
        <v>920-248-1115</v>
      </c>
      <c r="E105" s="154" t="str">
        <f>VLOOKUP(A105,'Team Info'!E:N,10,FALSE)</f>
        <v>pastorclark6@gmail.com</v>
      </c>
      <c r="F105" s="180" t="str">
        <f t="shared" si="19"/>
        <v>Sat</v>
      </c>
      <c r="G105" s="180">
        <v>412</v>
      </c>
      <c r="H105" s="184">
        <f>VLOOKUP(G105,'Master FINAL 2024 8-19-24'!A:G,7,FALSE)</f>
        <v>45584</v>
      </c>
      <c r="I105" s="153" t="str">
        <f>IF(ISBLANK((VLOOKUP(G105,'Master FINAL 2024 8-19-24'!A:H,8,FALSE)))=TRUE,"",VLOOKUP(G105,'Master FINAL 2024 8-19-24'!A:H,8,FALSE))</f>
        <v>Hickory Lane #2</v>
      </c>
      <c r="J105" s="183">
        <f>IF(ISBLANK((VLOOKUP(G105,'Master FINAL 2024 8-19-24'!A:I,9,FALSE)))=TRUE,"",VLOOKUP(G105,'Master FINAL 2024 8-19-24'!A:I,9,FALSE))</f>
        <v>0.33333333333333331</v>
      </c>
      <c r="K105" s="169" t="str">
        <f>VLOOKUP(G105,'Master FINAL 2024 8-19-24'!A:L,12,FALSE)</f>
        <v>U-9 KW Twisters</v>
      </c>
      <c r="L105" s="177" t="s">
        <v>849</v>
      </c>
      <c r="M105" s="177" t="str">
        <f>VLOOKUP(G105,'Master FINAL 2024 8-19-24'!A:O,15,FALSE)</f>
        <v>U-9 JK Rattlesnakes</v>
      </c>
      <c r="N105" s="154" t="str">
        <f>VLOOKUP(K105,'Team Info'!J:L,3,FALSE)</f>
        <v>Jim Stippich</v>
      </c>
      <c r="O105" s="154" t="str">
        <f>VLOOKUP(K105,'Team Info'!J:M,4,FALSE)</f>
        <v>414-484-6634</v>
      </c>
      <c r="P105" s="154" t="str">
        <f>VLOOKUP(K105,'Team Info'!J:N,5,FALSE)</f>
        <v>stippich.jim@icloud.com</v>
      </c>
      <c r="Q105" s="188" t="str">
        <f>VLOOKUP(M105,'Team Info'!J:L,3,FALSE)</f>
        <v>Clark Schultz</v>
      </c>
      <c r="R105" s="188" t="str">
        <f>VLOOKUP(M105,'Team Info'!J:M,4,FALSE)</f>
        <v>920-248-1115</v>
      </c>
      <c r="S105" s="188" t="str">
        <f>VLOOKUP(M105,'Team Info'!J:N,5,FALSE)</f>
        <v>pastorclark6@gmail.com</v>
      </c>
      <c r="T105" t="str">
        <f t="shared" si="20"/>
        <v>45584U-9 KW TwistersU-9 JK Rattlesnakes</v>
      </c>
    </row>
    <row r="106" spans="1:20" x14ac:dyDescent="0.3">
      <c r="A106" s="154" t="str">
        <f t="shared" si="22"/>
        <v>JK1064</v>
      </c>
      <c r="B106" s="154" t="str">
        <f>VLOOKUP(A106,'Team Info'!E:J,6,FALSE)</f>
        <v>U-9 JK Rattlesnakes</v>
      </c>
      <c r="C106" s="154" t="str">
        <f>VLOOKUP(A106,'Team Info'!E:L,8,FALSE)</f>
        <v>Clark Schultz</v>
      </c>
      <c r="D106" s="154" t="str">
        <f>VLOOKUP(A106,'Team Info'!E:M,9,FALSE)</f>
        <v>920-248-1115</v>
      </c>
      <c r="E106" s="154" t="str">
        <f>VLOOKUP(A106,'Team Info'!E:N,10,FALSE)</f>
        <v>pastorclark6@gmail.com</v>
      </c>
      <c r="F106" s="180" t="str">
        <f t="shared" si="19"/>
        <v>Sat</v>
      </c>
      <c r="G106" s="180">
        <v>417</v>
      </c>
      <c r="H106" s="184">
        <f>VLOOKUP(G106,'Master FINAL 2024 8-19-24'!A:G,7,FALSE)</f>
        <v>45591</v>
      </c>
      <c r="I106" s="153" t="str">
        <f>IF(ISBLANK((VLOOKUP(G106,'Master FINAL 2024 8-19-24'!A:H,8,FALSE)))=TRUE,"",VLOOKUP(G106,'Master FINAL 2024 8-19-24'!A:H,8,FALSE))</f>
        <v>Hickory Lane #2</v>
      </c>
      <c r="J106" s="183">
        <f>IF(ISBLANK((VLOOKUP(G106,'Master FINAL 2024 8-19-24'!A:I,9,FALSE)))=TRUE,"",VLOOKUP(G106,'Master FINAL 2024 8-19-24'!A:I,9,FALSE))</f>
        <v>0.41666666666666669</v>
      </c>
      <c r="K106" s="169" t="str">
        <f>VLOOKUP(G106,'Master FINAL 2024 8-19-24'!A:L,12,FALSE)</f>
        <v>U-9 HT Lady Orioles (Orange Crush)</v>
      </c>
      <c r="L106" s="177" t="s">
        <v>849</v>
      </c>
      <c r="M106" s="177" t="str">
        <f>VLOOKUP(G106,'Master FINAL 2024 8-19-24'!A:O,15,FALSE)</f>
        <v>U-9 JK Rattlesnakes</v>
      </c>
      <c r="N106" s="154" t="str">
        <f>VLOOKUP(K106,'Team Info'!J:L,3,FALSE)</f>
        <v>Heather Endisch</v>
      </c>
      <c r="O106" s="154" t="str">
        <f>VLOOKUP(K106,'Team Info'!J:M,4,FALSE)</f>
        <v>262-339-2593</v>
      </c>
      <c r="P106" s="154" t="str">
        <f>VLOOKUP(K106,'Team Info'!J:N,5,FALSE)</f>
        <v>heather.endisch@gmail.com</v>
      </c>
      <c r="Q106" s="188" t="str">
        <f>VLOOKUP(M106,'Team Info'!J:L,3,FALSE)</f>
        <v>Clark Schultz</v>
      </c>
      <c r="R106" s="188" t="str">
        <f>VLOOKUP(M106,'Team Info'!J:M,4,FALSE)</f>
        <v>920-248-1115</v>
      </c>
      <c r="S106" s="188" t="str">
        <f>VLOOKUP(M106,'Team Info'!J:N,5,FALSE)</f>
        <v>pastorclark6@gmail.com</v>
      </c>
      <c r="T106" t="str">
        <f t="shared" si="20"/>
        <v>45591U-9 HT Lady Orioles (Orange Crush)U-9 JK Rattlesnakes</v>
      </c>
    </row>
    <row r="107" spans="1:20" x14ac:dyDescent="0.3">
      <c r="A107" s="154" t="s">
        <v>1671</v>
      </c>
      <c r="B107" s="154" t="str">
        <f>VLOOKUP(A107,'Team Info'!E:J,6,FALSE)</f>
        <v>U10G JK Power</v>
      </c>
      <c r="C107" s="154" t="str">
        <f>VLOOKUP(A107,'Team Info'!E:L,8,FALSE)</f>
        <v>Jeffrey Hoerchner</v>
      </c>
      <c r="D107" s="154" t="str">
        <f>VLOOKUP(A107,'Team Info'!E:M,9,FALSE)</f>
        <v>262-689-3341</v>
      </c>
      <c r="E107" s="154" t="str">
        <f>VLOOKUP(A107,'Team Info'!E:N,10,FALSE)</f>
        <v>jeff60h@yahoo.com</v>
      </c>
      <c r="F107" s="180" t="str">
        <f t="shared" si="19"/>
        <v>Sat</v>
      </c>
      <c r="G107" s="180">
        <v>30</v>
      </c>
      <c r="H107" s="184">
        <f>VLOOKUP(G107,'Master FINAL 2024 8-19-24'!A:G,7,FALSE)</f>
        <v>45542</v>
      </c>
      <c r="I107" s="153" t="str">
        <f>IF(ISBLANK((VLOOKUP(G107,'Master FINAL 2024 8-19-24'!A:H,8,FALSE)))=TRUE,"",VLOOKUP(G107,'Master FINAL 2024 8-19-24'!A:H,8,FALSE))</f>
        <v>HT #5A</v>
      </c>
      <c r="J107" s="183">
        <f>IF(ISBLANK((VLOOKUP(G107,'Master FINAL 2024 8-19-24'!A:I,9,FALSE)))=TRUE,"",VLOOKUP(G107,'Master FINAL 2024 8-19-24'!A:I,9,FALSE))</f>
        <v>0.5625</v>
      </c>
      <c r="K107" s="169" t="str">
        <f>VLOOKUP(G107,'Master FINAL 2024 8-19-24'!A:L,12,FALSE)</f>
        <v>U10G JK Power</v>
      </c>
      <c r="L107" s="177" t="s">
        <v>849</v>
      </c>
      <c r="M107" s="177" t="str">
        <f>VLOOKUP(G107,'Master FINAL 2024 8-19-24'!A:O,15,FALSE)</f>
        <v>U10G HT Wildcats</v>
      </c>
      <c r="N107" s="154" t="str">
        <f>VLOOKUP(K107,'Team Info'!J:L,3,FALSE)</f>
        <v>Jeffrey Hoerchner</v>
      </c>
      <c r="O107" s="154" t="str">
        <f>VLOOKUP(K107,'Team Info'!J:M,4,FALSE)</f>
        <v>262-689-3341</v>
      </c>
      <c r="P107" s="154" t="str">
        <f>VLOOKUP(K107,'Team Info'!J:N,5,FALSE)</f>
        <v>jeff60h@yahoo.com</v>
      </c>
      <c r="Q107" s="188" t="str">
        <f>VLOOKUP(M107,'Team Info'!J:L,3,FALSE)</f>
        <v>Ozzie Fuentes</v>
      </c>
      <c r="R107" s="188" t="str">
        <f>VLOOKUP(M107,'Team Info'!J:M,4,FALSE)</f>
        <v>908-510-9954</v>
      </c>
      <c r="S107" s="188" t="str">
        <f>VLOOKUP(M107,'Team Info'!J:N,5,FALSE)</f>
        <v>ozzie@oacc.com</v>
      </c>
      <c r="T107" t="str">
        <f t="shared" si="20"/>
        <v>45542U10G JK PowerU10G HT Wildcats</v>
      </c>
    </row>
    <row r="108" spans="1:20" x14ac:dyDescent="0.3">
      <c r="A108" s="154" t="str">
        <f t="shared" ref="A108:A114" si="23">A107</f>
        <v>JK1065</v>
      </c>
      <c r="B108" s="154" t="str">
        <f>VLOOKUP(A108,'Team Info'!E:J,6,FALSE)</f>
        <v>U10G JK Power</v>
      </c>
      <c r="C108" s="154" t="str">
        <f>VLOOKUP(A108,'Team Info'!E:L,8,FALSE)</f>
        <v>Jeffrey Hoerchner</v>
      </c>
      <c r="D108" s="154" t="str">
        <f>VLOOKUP(A108,'Team Info'!E:M,9,FALSE)</f>
        <v>262-689-3341</v>
      </c>
      <c r="E108" s="154" t="str">
        <f>VLOOKUP(A108,'Team Info'!E:N,10,FALSE)</f>
        <v>jeff60h@yahoo.com</v>
      </c>
      <c r="F108" s="180" t="str">
        <f t="shared" si="19"/>
        <v>Sat</v>
      </c>
      <c r="G108" s="180">
        <v>34</v>
      </c>
      <c r="H108" s="184">
        <f>VLOOKUP(G108,'Master FINAL 2024 8-19-24'!A:G,7,FALSE)</f>
        <v>45549</v>
      </c>
      <c r="I108" s="153" t="str">
        <f>IF(ISBLANK((VLOOKUP(G108,'Master FINAL 2024 8-19-24'!A:H,8,FALSE)))=TRUE,"",VLOOKUP(G108,'Master FINAL 2024 8-19-24'!A:H,8,FALSE))</f>
        <v>Field #1</v>
      </c>
      <c r="J108" s="183">
        <f>IF(ISBLANK((VLOOKUP(G108,'Master FINAL 2024 8-19-24'!A:I,9,FALSE)))=TRUE,"",VLOOKUP(G108,'Master FINAL 2024 8-19-24'!A:I,9,FALSE))</f>
        <v>0.375</v>
      </c>
      <c r="K108" s="169" t="str">
        <f>VLOOKUP(G108,'Master FINAL 2024 8-19-24'!A:L,12,FALSE)</f>
        <v>U10G JK Power</v>
      </c>
      <c r="L108" s="177" t="s">
        <v>849</v>
      </c>
      <c r="M108" s="177" t="str">
        <f>VLOOKUP(G108,'Master FINAL 2024 8-19-24'!A:O,15,FALSE)</f>
        <v>U10G HU Thunder</v>
      </c>
      <c r="N108" s="154" t="str">
        <f>VLOOKUP(K108,'Team Info'!J:L,3,FALSE)</f>
        <v>Jeffrey Hoerchner</v>
      </c>
      <c r="O108" s="154" t="str">
        <f>VLOOKUP(K108,'Team Info'!J:M,4,FALSE)</f>
        <v>262-689-3341</v>
      </c>
      <c r="P108" s="154" t="str">
        <f>VLOOKUP(K108,'Team Info'!J:N,5,FALSE)</f>
        <v>jeff60h@yahoo.com</v>
      </c>
      <c r="Q108" s="188" t="str">
        <f>VLOOKUP(M108,'Team Info'!J:L,3,FALSE)</f>
        <v>Jon Tietz</v>
      </c>
      <c r="R108" s="188" t="str">
        <f>VLOOKUP(M108,'Team Info'!J:M,4,FALSE)</f>
        <v>920-342-0889</v>
      </c>
      <c r="S108" s="188" t="str">
        <f>VLOOKUP(M108,'Team Info'!J:N,5,FALSE)</f>
        <v>jontietz09@hotmail.com</v>
      </c>
      <c r="T108" t="str">
        <f t="shared" si="20"/>
        <v>45549U10G JK PowerU10G HU Thunder</v>
      </c>
    </row>
    <row r="109" spans="1:20" x14ac:dyDescent="0.3">
      <c r="A109" s="154" t="str">
        <f t="shared" si="23"/>
        <v>JK1065</v>
      </c>
      <c r="B109" s="154" t="str">
        <f>VLOOKUP(A109,'Team Info'!E:J,6,FALSE)</f>
        <v>U10G JK Power</v>
      </c>
      <c r="C109" s="154" t="str">
        <f>VLOOKUP(A109,'Team Info'!E:L,8,FALSE)</f>
        <v>Jeffrey Hoerchner</v>
      </c>
      <c r="D109" s="154" t="str">
        <f>VLOOKUP(A109,'Team Info'!E:M,9,FALSE)</f>
        <v>262-689-3341</v>
      </c>
      <c r="E109" s="154" t="str">
        <f>VLOOKUP(A109,'Team Info'!E:N,10,FALSE)</f>
        <v>jeff60h@yahoo.com</v>
      </c>
      <c r="F109" s="180" t="str">
        <f t="shared" si="19"/>
        <v>Sat</v>
      </c>
      <c r="G109" s="180">
        <v>38</v>
      </c>
      <c r="H109" s="184">
        <f>VLOOKUP(G109,'Master FINAL 2024 8-19-24'!A:G,7,FALSE)</f>
        <v>45556</v>
      </c>
      <c r="I109" s="153" t="str">
        <f>IF(ISBLANK((VLOOKUP(G109,'Master FINAL 2024 8-19-24'!A:H,8,FALSE)))=TRUE,"",VLOOKUP(G109,'Master FINAL 2024 8-19-24'!A:H,8,FALSE))</f>
        <v>Hickory Lane #2</v>
      </c>
      <c r="J109" s="183">
        <f>IF(ISBLANK((VLOOKUP(G109,'Master FINAL 2024 8-19-24'!A:I,9,FALSE)))=TRUE,"",VLOOKUP(G109,'Master FINAL 2024 8-19-24'!A:I,9,FALSE))</f>
        <v>0.54166666666666663</v>
      </c>
      <c r="K109" s="169" t="str">
        <f>VLOOKUP(G109,'Master FINAL 2024 8-19-24'!A:L,12,FALSE)</f>
        <v>U10G JK Magic</v>
      </c>
      <c r="L109" s="177" t="s">
        <v>849</v>
      </c>
      <c r="M109" s="177" t="str">
        <f>VLOOKUP(G109,'Master FINAL 2024 8-19-24'!A:O,15,FALSE)</f>
        <v>U10G JK Power</v>
      </c>
      <c r="N109" s="154" t="str">
        <f>VLOOKUP(K109,'Team Info'!J:L,3,FALSE)</f>
        <v>Tim Reyburn</v>
      </c>
      <c r="O109" s="154" t="str">
        <f>VLOOKUP(K109,'Team Info'!J:M,4,FALSE)</f>
        <v>920-573-1824</v>
      </c>
      <c r="P109" s="154" t="str">
        <f>VLOOKUP(K109,'Team Info'!J:N,5,FALSE)</f>
        <v>timothyreyburn@gmail.com</v>
      </c>
      <c r="Q109" s="188" t="str">
        <f>VLOOKUP(M109,'Team Info'!J:L,3,FALSE)</f>
        <v>Jeffrey Hoerchner</v>
      </c>
      <c r="R109" s="188" t="str">
        <f>VLOOKUP(M109,'Team Info'!J:M,4,FALSE)</f>
        <v>262-689-3341</v>
      </c>
      <c r="S109" s="188" t="str">
        <f>VLOOKUP(M109,'Team Info'!J:N,5,FALSE)</f>
        <v>jeff60h@yahoo.com</v>
      </c>
      <c r="T109" t="str">
        <f>H109&amp;K109&amp;M109</f>
        <v>45556U10G JK MagicU10G JK Power</v>
      </c>
    </row>
    <row r="110" spans="1:20" x14ac:dyDescent="0.3">
      <c r="A110" s="154" t="str">
        <f t="shared" si="23"/>
        <v>JK1065</v>
      </c>
      <c r="B110" s="154" t="str">
        <f>VLOOKUP(A110,'Team Info'!E:J,6,FALSE)</f>
        <v>U10G JK Power</v>
      </c>
      <c r="C110" s="154" t="str">
        <f>VLOOKUP(A110,'Team Info'!E:L,8,FALSE)</f>
        <v>Jeffrey Hoerchner</v>
      </c>
      <c r="D110" s="154" t="str">
        <f>VLOOKUP(A110,'Team Info'!E:M,9,FALSE)</f>
        <v>262-689-3341</v>
      </c>
      <c r="E110" s="154" t="str">
        <f>VLOOKUP(A110,'Team Info'!E:N,10,FALSE)</f>
        <v>jeff60h@yahoo.com</v>
      </c>
      <c r="F110" s="180" t="str">
        <f t="shared" si="19"/>
        <v>Sat</v>
      </c>
      <c r="G110" s="180">
        <v>43</v>
      </c>
      <c r="H110" s="184">
        <f>VLOOKUP(G110,'Master FINAL 2024 8-19-24'!A:G,7,FALSE)</f>
        <v>45563</v>
      </c>
      <c r="I110" s="153" t="str">
        <f>IF(ISBLANK((VLOOKUP(G110,'Master FINAL 2024 8-19-24'!A:H,8,FALSE)))=TRUE,"",VLOOKUP(G110,'Master FINAL 2024 8-19-24'!A:H,8,FALSE))</f>
        <v>Hickory Lane #2</v>
      </c>
      <c r="J110" s="183">
        <f>IF(ISBLANK((VLOOKUP(G110,'Master FINAL 2024 8-19-24'!A:I,9,FALSE)))=TRUE,"",VLOOKUP(G110,'Master FINAL 2024 8-19-24'!A:I,9,FALSE))</f>
        <v>0.375</v>
      </c>
      <c r="K110" s="169" t="str">
        <f>VLOOKUP(G110,'Master FINAL 2024 8-19-24'!A:L,12,FALSE)</f>
        <v>U10G SL Lady Owlets (Tigers)</v>
      </c>
      <c r="L110" s="177" t="s">
        <v>849</v>
      </c>
      <c r="M110" s="177" t="str">
        <f>VLOOKUP(G110,'Master FINAL 2024 8-19-24'!A:O,15,FALSE)</f>
        <v>U10G JK Power</v>
      </c>
      <c r="N110" s="154" t="str">
        <f>VLOOKUP(K110,'Team Info'!J:L,3,FALSE)</f>
        <v>Dave Zukowski</v>
      </c>
      <c r="O110" s="154" t="str">
        <f>VLOOKUP(K110,'Team Info'!J:M,4,FALSE)</f>
        <v>414-324-9256</v>
      </c>
      <c r="P110" s="154" t="str">
        <f>VLOOKUP(K110,'Team Info'!J:N,5,FALSE)</f>
        <v>bevndave@outlook.com</v>
      </c>
      <c r="Q110" s="188" t="str">
        <f>VLOOKUP(M110,'Team Info'!J:L,3,FALSE)</f>
        <v>Jeffrey Hoerchner</v>
      </c>
      <c r="R110" s="188" t="str">
        <f>VLOOKUP(M110,'Team Info'!J:M,4,FALSE)</f>
        <v>262-689-3341</v>
      </c>
      <c r="S110" s="188" t="str">
        <f>VLOOKUP(M110,'Team Info'!J:N,5,FALSE)</f>
        <v>jeff60h@yahoo.com</v>
      </c>
      <c r="T110" t="str">
        <f t="shared" si="20"/>
        <v>45563U10G SL Lady Owlets (Tigers)U10G JK Power</v>
      </c>
    </row>
    <row r="111" spans="1:20" x14ac:dyDescent="0.3">
      <c r="A111" s="154" t="str">
        <f t="shared" si="23"/>
        <v>JK1065</v>
      </c>
      <c r="B111" s="154" t="str">
        <f>VLOOKUP(A111,'Team Info'!E:J,6,FALSE)</f>
        <v>U10G JK Power</v>
      </c>
      <c r="C111" s="154" t="str">
        <f>VLOOKUP(A111,'Team Info'!E:L,8,FALSE)</f>
        <v>Jeffrey Hoerchner</v>
      </c>
      <c r="D111" s="154" t="str">
        <f>VLOOKUP(A111,'Team Info'!E:M,9,FALSE)</f>
        <v>262-689-3341</v>
      </c>
      <c r="E111" s="154" t="str">
        <f>VLOOKUP(A111,'Team Info'!E:N,10,FALSE)</f>
        <v>jeff60h@yahoo.com</v>
      </c>
      <c r="F111" s="180" t="str">
        <f t="shared" si="19"/>
        <v>Sat</v>
      </c>
      <c r="G111" s="180">
        <v>47</v>
      </c>
      <c r="H111" s="184">
        <f>VLOOKUP(G111,'Master FINAL 2024 8-19-24'!A:G,7,FALSE)</f>
        <v>45570</v>
      </c>
      <c r="I111" s="153" t="str">
        <f>IF(ISBLANK((VLOOKUP(G111,'Master FINAL 2024 8-19-24'!A:H,8,FALSE)))=TRUE,"",VLOOKUP(G111,'Master FINAL 2024 8-19-24'!A:H,8,FALSE))</f>
        <v>Hickory Lane #2</v>
      </c>
      <c r="J111" s="183">
        <f>IF(ISBLANK((VLOOKUP(G111,'Master FINAL 2024 8-19-24'!A:I,9,FALSE)))=TRUE,"",VLOOKUP(G111,'Master FINAL 2024 8-19-24'!A:I,9,FALSE))</f>
        <v>0.5625</v>
      </c>
      <c r="K111" s="169" t="str">
        <f>VLOOKUP(G111,'Master FINAL 2024 8-19-24'!A:L,12,FALSE)</f>
        <v>U10G SL Arsenal</v>
      </c>
      <c r="L111" s="177" t="s">
        <v>849</v>
      </c>
      <c r="M111" s="177" t="str">
        <f>VLOOKUP(G111,'Master FINAL 2024 8-19-24'!A:O,15,FALSE)</f>
        <v>U10G JK Power</v>
      </c>
      <c r="N111" s="154" t="str">
        <f>VLOOKUP(K111,'Team Info'!J:L,3,FALSE)</f>
        <v>Brian Kiley</v>
      </c>
      <c r="O111" s="154" t="str">
        <f>VLOOKUP(K111,'Team Info'!J:M,4,FALSE)</f>
        <v>262-224-1796</v>
      </c>
      <c r="P111" s="154" t="str">
        <f>VLOOKUP(K111,'Team Info'!J:N,5,FALSE)</f>
        <v>bnkiley@gmail.com</v>
      </c>
      <c r="Q111" s="188" t="str">
        <f>VLOOKUP(M111,'Team Info'!J:L,3,FALSE)</f>
        <v>Jeffrey Hoerchner</v>
      </c>
      <c r="R111" s="188" t="str">
        <f>VLOOKUP(M111,'Team Info'!J:M,4,FALSE)</f>
        <v>262-689-3341</v>
      </c>
      <c r="S111" s="188" t="str">
        <f>VLOOKUP(M111,'Team Info'!J:N,5,FALSE)</f>
        <v>jeff60h@yahoo.com</v>
      </c>
      <c r="T111" t="str">
        <f t="shared" si="20"/>
        <v>45570U10G SL ArsenalU10G JK Power</v>
      </c>
    </row>
    <row r="112" spans="1:20" x14ac:dyDescent="0.3">
      <c r="A112" s="154" t="str">
        <f t="shared" si="23"/>
        <v>JK1065</v>
      </c>
      <c r="B112" s="154" t="str">
        <f>VLOOKUP(A112,'Team Info'!E:J,6,FALSE)</f>
        <v>U10G JK Power</v>
      </c>
      <c r="C112" s="154" t="str">
        <f>VLOOKUP(A112,'Team Info'!E:L,8,FALSE)</f>
        <v>Jeffrey Hoerchner</v>
      </c>
      <c r="D112" s="154" t="str">
        <f>VLOOKUP(A112,'Team Info'!E:M,9,FALSE)</f>
        <v>262-689-3341</v>
      </c>
      <c r="E112" s="154" t="str">
        <f>VLOOKUP(A112,'Team Info'!E:N,10,FALSE)</f>
        <v>jeff60h@yahoo.com</v>
      </c>
      <c r="F112" s="180" t="str">
        <f t="shared" si="19"/>
        <v>Sat</v>
      </c>
      <c r="G112" s="180">
        <v>51</v>
      </c>
      <c r="H112" s="184">
        <f>VLOOKUP(G112,'Master FINAL 2024 8-19-24'!A:G,7,FALSE)</f>
        <v>45577</v>
      </c>
      <c r="I112" s="153" t="str">
        <f>IF(ISBLANK((VLOOKUP(G112,'Master FINAL 2024 8-19-24'!A:H,8,FALSE)))=TRUE,"",VLOOKUP(G112,'Master FINAL 2024 8-19-24'!A:H,8,FALSE))</f>
        <v>KW 3</v>
      </c>
      <c r="J112" s="183">
        <f>IF(ISBLANK((VLOOKUP(G112,'Master FINAL 2024 8-19-24'!A:I,9,FALSE)))=TRUE,"",VLOOKUP(G112,'Master FINAL 2024 8-19-24'!A:I,9,FALSE))</f>
        <v>0.5</v>
      </c>
      <c r="K112" s="169" t="str">
        <f>VLOOKUP(G112,'Master FINAL 2024 8-19-24'!A:L,12,FALSE)</f>
        <v>U10G JK Power</v>
      </c>
      <c r="L112" s="177" t="s">
        <v>849</v>
      </c>
      <c r="M112" s="177" t="str">
        <f>VLOOKUP(G112,'Master FINAL 2024 8-19-24'!A:O,15,FALSE)</f>
        <v>U10G KW Sparks</v>
      </c>
      <c r="N112" s="154" t="str">
        <f>VLOOKUP(K112,'Team Info'!J:L,3,FALSE)</f>
        <v>Jeffrey Hoerchner</v>
      </c>
      <c r="O112" s="154" t="str">
        <f>VLOOKUP(K112,'Team Info'!J:M,4,FALSE)</f>
        <v>262-689-3341</v>
      </c>
      <c r="P112" s="154" t="str">
        <f>VLOOKUP(K112,'Team Info'!J:N,5,FALSE)</f>
        <v>jeff60h@yahoo.com</v>
      </c>
      <c r="Q112" s="188" t="str">
        <f>VLOOKUP(M112,'Team Info'!J:L,3,FALSE)</f>
        <v>Justin Goehring</v>
      </c>
      <c r="R112" s="188" t="str">
        <f>VLOOKUP(M112,'Team Info'!J:M,4,FALSE)</f>
        <v>920-946-1661</v>
      </c>
      <c r="S112" s="188" t="str">
        <f>VLOOKUP(M112,'Team Info'!J:N,5,FALSE)</f>
        <v>justingoehring@gmail.com</v>
      </c>
      <c r="T112" t="str">
        <f t="shared" si="20"/>
        <v>45577U10G JK PowerU10G KW Sparks</v>
      </c>
    </row>
    <row r="113" spans="1:20" x14ac:dyDescent="0.3">
      <c r="A113" s="154" t="str">
        <f t="shared" si="23"/>
        <v>JK1065</v>
      </c>
      <c r="B113" s="154" t="str">
        <f>VLOOKUP(A113,'Team Info'!E:J,6,FALSE)</f>
        <v>U10G JK Power</v>
      </c>
      <c r="C113" s="154" t="str">
        <f>VLOOKUP(A113,'Team Info'!E:L,8,FALSE)</f>
        <v>Jeffrey Hoerchner</v>
      </c>
      <c r="D113" s="154" t="str">
        <f>VLOOKUP(A113,'Team Info'!E:M,9,FALSE)</f>
        <v>262-689-3341</v>
      </c>
      <c r="E113" s="154" t="str">
        <f>VLOOKUP(A113,'Team Info'!E:N,10,FALSE)</f>
        <v>jeff60h@yahoo.com</v>
      </c>
      <c r="F113" s="180" t="str">
        <f t="shared" si="19"/>
        <v>Sat</v>
      </c>
      <c r="G113" s="180">
        <v>55</v>
      </c>
      <c r="H113" s="184">
        <f>VLOOKUP(G113,'Master FINAL 2024 8-19-24'!A:G,7,FALSE)</f>
        <v>45584</v>
      </c>
      <c r="I113" s="153" t="str">
        <f>IF(ISBLANK((VLOOKUP(G113,'Master FINAL 2024 8-19-24'!A:H,8,FALSE)))=TRUE,"",VLOOKUP(G113,'Master FINAL 2024 8-19-24'!A:H,8,FALSE))</f>
        <v>RF 6</v>
      </c>
      <c r="J113" s="183">
        <f>IF(ISBLANK((VLOOKUP(G113,'Master FINAL 2024 8-19-24'!A:I,9,FALSE)))=TRUE,"",VLOOKUP(G113,'Master FINAL 2024 8-19-24'!A:I,9,FALSE))</f>
        <v>0.4375</v>
      </c>
      <c r="K113" s="169" t="str">
        <f>VLOOKUP(G113,'Master FINAL 2024 8-19-24'!A:L,12,FALSE)</f>
        <v>U10G JK Power</v>
      </c>
      <c r="L113" s="177" t="s">
        <v>849</v>
      </c>
      <c r="M113" s="177" t="str">
        <f>VLOOKUP(G113,'Master FINAL 2024 8-19-24'!A:O,15,FALSE)</f>
        <v>U10G RF Wildcats</v>
      </c>
      <c r="N113" s="154" t="str">
        <f>VLOOKUP(K113,'Team Info'!J:L,3,FALSE)</f>
        <v>Jeffrey Hoerchner</v>
      </c>
      <c r="O113" s="154" t="str">
        <f>VLOOKUP(K113,'Team Info'!J:M,4,FALSE)</f>
        <v>262-689-3341</v>
      </c>
      <c r="P113" s="154" t="str">
        <f>VLOOKUP(K113,'Team Info'!J:N,5,FALSE)</f>
        <v>jeff60h@yahoo.com</v>
      </c>
      <c r="Q113" s="188" t="str">
        <f>VLOOKUP(M113,'Team Info'!J:L,3,FALSE)</f>
        <v>Brian Gould</v>
      </c>
      <c r="R113" s="188" t="str">
        <f>VLOOKUP(M113,'Team Info'!J:M,4,FALSE)</f>
        <v>262-751-7093</v>
      </c>
      <c r="S113" s="188" t="str">
        <f>VLOOKUP(M113,'Team Info'!J:N,5,FALSE)</f>
        <v>bsballplya@aol.com</v>
      </c>
      <c r="T113" t="str">
        <f t="shared" si="20"/>
        <v>45584U10G JK PowerU10G RF Wildcats</v>
      </c>
    </row>
    <row r="114" spans="1:20" x14ac:dyDescent="0.3">
      <c r="A114" s="154" t="str">
        <f t="shared" si="23"/>
        <v>JK1065</v>
      </c>
      <c r="B114" s="154" t="str">
        <f>VLOOKUP(A114,'Team Info'!E:J,6,FALSE)</f>
        <v>U10G JK Power</v>
      </c>
      <c r="C114" s="154" t="str">
        <f>VLOOKUP(A114,'Team Info'!E:L,8,FALSE)</f>
        <v>Jeffrey Hoerchner</v>
      </c>
      <c r="D114" s="154" t="str">
        <f>VLOOKUP(A114,'Team Info'!E:M,9,FALSE)</f>
        <v>262-689-3341</v>
      </c>
      <c r="E114" s="154" t="str">
        <f>VLOOKUP(A114,'Team Info'!E:N,10,FALSE)</f>
        <v>jeff60h@yahoo.com</v>
      </c>
      <c r="F114" s="180" t="str">
        <f t="shared" si="19"/>
        <v>Sat</v>
      </c>
      <c r="G114" s="180">
        <v>58</v>
      </c>
      <c r="H114" s="184">
        <f>VLOOKUP(G114,'Master FINAL 2024 8-19-24'!A:G,7,FALSE)</f>
        <v>45591</v>
      </c>
      <c r="I114" s="153" t="str">
        <f>IF(ISBLANK((VLOOKUP(G114,'Master FINAL 2024 8-19-24'!A:H,8,FALSE)))=TRUE,"",VLOOKUP(G114,'Master FINAL 2024 8-19-24'!A:H,8,FALSE))</f>
        <v>Hickory Lane #2</v>
      </c>
      <c r="J114" s="183">
        <f>IF(ISBLANK((VLOOKUP(G114,'Master FINAL 2024 8-19-24'!A:I,9,FALSE)))=TRUE,"",VLOOKUP(G114,'Master FINAL 2024 8-19-24'!A:I,9,FALSE))</f>
        <v>0.33333333333333331</v>
      </c>
      <c r="K114" s="169" t="str">
        <f>VLOOKUP(G114,'Master FINAL 2024 8-19-24'!A:L,12,FALSE)</f>
        <v>U10G HU Thunder</v>
      </c>
      <c r="L114" s="177" t="s">
        <v>849</v>
      </c>
      <c r="M114" s="177" t="str">
        <f>VLOOKUP(G114,'Master FINAL 2024 8-19-24'!A:O,15,FALSE)</f>
        <v>U10G JK Power</v>
      </c>
      <c r="N114" s="154" t="str">
        <f>VLOOKUP(K114,'Team Info'!J:L,3,FALSE)</f>
        <v>Jon Tietz</v>
      </c>
      <c r="O114" s="154" t="str">
        <f>VLOOKUP(K114,'Team Info'!J:M,4,FALSE)</f>
        <v>920-342-0889</v>
      </c>
      <c r="P114" s="154" t="str">
        <f>VLOOKUP(K114,'Team Info'!J:N,5,FALSE)</f>
        <v>jontietz09@hotmail.com</v>
      </c>
      <c r="Q114" s="188" t="str">
        <f>VLOOKUP(M114,'Team Info'!J:L,3,FALSE)</f>
        <v>Jeffrey Hoerchner</v>
      </c>
      <c r="R114" s="188" t="str">
        <f>VLOOKUP(M114,'Team Info'!J:M,4,FALSE)</f>
        <v>262-689-3341</v>
      </c>
      <c r="S114" s="188" t="str">
        <f>VLOOKUP(M114,'Team Info'!J:N,5,FALSE)</f>
        <v>jeff60h@yahoo.com</v>
      </c>
      <c r="T114" t="str">
        <f t="shared" si="20"/>
        <v>45591U10G HU ThunderU10G JK Power</v>
      </c>
    </row>
    <row r="115" spans="1:20" x14ac:dyDescent="0.3">
      <c r="A115" s="154" t="s">
        <v>1673</v>
      </c>
      <c r="B115" s="154" t="str">
        <f>VLOOKUP(A115,'Team Info'!E:J,6,FALSE)</f>
        <v>U10G JK Magic</v>
      </c>
      <c r="C115" s="154" t="str">
        <f>VLOOKUP(A115,'Team Info'!E:L,8,FALSE)</f>
        <v>Tim Reyburn</v>
      </c>
      <c r="D115" s="154" t="str">
        <f>VLOOKUP(A115,'Team Info'!E:M,9,FALSE)</f>
        <v>920-573-1824</v>
      </c>
      <c r="E115" s="154" t="str">
        <f>VLOOKUP(A115,'Team Info'!E:N,10,FALSE)</f>
        <v>timothyreyburn@gmail.com</v>
      </c>
      <c r="F115" s="180" t="str">
        <f t="shared" si="19"/>
        <v>Sat</v>
      </c>
      <c r="G115" s="180">
        <v>31</v>
      </c>
      <c r="H115" s="184">
        <f>VLOOKUP(G115,'Master FINAL 2024 8-19-24'!A:G,7,FALSE)</f>
        <v>45542</v>
      </c>
      <c r="I115" s="153" t="str">
        <f>IF(ISBLANK((VLOOKUP(G115,'Master FINAL 2024 8-19-24'!A:H,8,FALSE)))=TRUE,"",VLOOKUP(G115,'Master FINAL 2024 8-19-24'!A:H,8,FALSE))</f>
        <v>Field #1</v>
      </c>
      <c r="J115" s="183">
        <f>IF(ISBLANK((VLOOKUP(G115,'Master FINAL 2024 8-19-24'!A:I,9,FALSE)))=TRUE,"",VLOOKUP(G115,'Master FINAL 2024 8-19-24'!A:I,9,FALSE))</f>
        <v>0.375</v>
      </c>
      <c r="K115" s="169" t="str">
        <f>VLOOKUP(G115,'Master FINAL 2024 8-19-24'!A:L,12,FALSE)</f>
        <v>U10G JK Magic</v>
      </c>
      <c r="L115" s="177" t="s">
        <v>849</v>
      </c>
      <c r="M115" s="177" t="str">
        <f>VLOOKUP(G115,'Master FINAL 2024 8-19-24'!A:O,15,FALSE)</f>
        <v>U10G HU Thunder</v>
      </c>
      <c r="N115" s="154" t="str">
        <f>VLOOKUP(K115,'Team Info'!J:L,3,FALSE)</f>
        <v>Tim Reyburn</v>
      </c>
      <c r="O115" s="154" t="str">
        <f>VLOOKUP(K115,'Team Info'!J:M,4,FALSE)</f>
        <v>920-573-1824</v>
      </c>
      <c r="P115" s="154" t="str">
        <f>VLOOKUP(K115,'Team Info'!J:N,5,FALSE)</f>
        <v>timothyreyburn@gmail.com</v>
      </c>
      <c r="Q115" s="188" t="str">
        <f>VLOOKUP(M115,'Team Info'!J:L,3,FALSE)</f>
        <v>Jon Tietz</v>
      </c>
      <c r="R115" s="188" t="str">
        <f>VLOOKUP(M115,'Team Info'!J:M,4,FALSE)</f>
        <v>920-342-0889</v>
      </c>
      <c r="S115" s="188" t="str">
        <f>VLOOKUP(M115,'Team Info'!J:N,5,FALSE)</f>
        <v>jontietz09@hotmail.com</v>
      </c>
      <c r="T115" t="str">
        <f t="shared" si="20"/>
        <v>45542U10G JK MagicU10G HU Thunder</v>
      </c>
    </row>
    <row r="116" spans="1:20" x14ac:dyDescent="0.3">
      <c r="A116" s="154" t="str">
        <f>A115</f>
        <v>JK1066</v>
      </c>
      <c r="B116" s="154" t="str">
        <f>VLOOKUP(A116,'Team Info'!E:J,6,FALSE)</f>
        <v>U10G JK Magic</v>
      </c>
      <c r="C116" s="154" t="str">
        <f>VLOOKUP(A116,'Team Info'!E:L,8,FALSE)</f>
        <v>Tim Reyburn</v>
      </c>
      <c r="D116" s="154" t="str">
        <f>VLOOKUP(A116,'Team Info'!E:M,9,FALSE)</f>
        <v>920-573-1824</v>
      </c>
      <c r="E116" s="154" t="str">
        <f>VLOOKUP(A116,'Team Info'!E:N,10,FALSE)</f>
        <v>timothyreyburn@gmail.com</v>
      </c>
      <c r="F116" s="180" t="str">
        <f t="shared" si="19"/>
        <v>Sat</v>
      </c>
      <c r="G116" s="180">
        <v>33</v>
      </c>
      <c r="H116" s="184">
        <f>VLOOKUP(G116,'Master FINAL 2024 8-19-24'!A:G,7,FALSE)</f>
        <v>45549</v>
      </c>
      <c r="I116" s="153" t="str">
        <f>IF(ISBLANK((VLOOKUP(G116,'Master FINAL 2024 8-19-24'!A:H,8,FALSE)))=TRUE,"",VLOOKUP(G116,'Master FINAL 2024 8-19-24'!A:H,8,FALSE))</f>
        <v>HT #5A</v>
      </c>
      <c r="J116" s="183">
        <f>IF(ISBLANK((VLOOKUP(G116,'Master FINAL 2024 8-19-24'!A:I,9,FALSE)))=TRUE,"",VLOOKUP(G116,'Master FINAL 2024 8-19-24'!A:I,9,FALSE))</f>
        <v>0.375</v>
      </c>
      <c r="K116" s="169" t="str">
        <f>VLOOKUP(G116,'Master FINAL 2024 8-19-24'!A:L,12,FALSE)</f>
        <v>U10G JK Magic</v>
      </c>
      <c r="L116" s="177" t="s">
        <v>849</v>
      </c>
      <c r="M116" s="177" t="str">
        <f>VLOOKUP(G116,'Master FINAL 2024 8-19-24'!A:O,15,FALSE)</f>
        <v>U10G HT Wildcats</v>
      </c>
      <c r="N116" s="154" t="str">
        <f>VLOOKUP(K116,'Team Info'!J:L,3,FALSE)</f>
        <v>Tim Reyburn</v>
      </c>
      <c r="O116" s="154" t="str">
        <f>VLOOKUP(K116,'Team Info'!J:M,4,FALSE)</f>
        <v>920-573-1824</v>
      </c>
      <c r="P116" s="154" t="str">
        <f>VLOOKUP(K116,'Team Info'!J:N,5,FALSE)</f>
        <v>timothyreyburn@gmail.com</v>
      </c>
      <c r="Q116" s="188" t="str">
        <f>VLOOKUP(M116,'Team Info'!J:L,3,FALSE)</f>
        <v>Ozzie Fuentes</v>
      </c>
      <c r="R116" s="188" t="str">
        <f>VLOOKUP(M116,'Team Info'!J:M,4,FALSE)</f>
        <v>908-510-9954</v>
      </c>
      <c r="S116" s="188" t="str">
        <f>VLOOKUP(M116,'Team Info'!J:N,5,FALSE)</f>
        <v>ozzie@oacc.com</v>
      </c>
      <c r="T116" t="str">
        <f t="shared" si="20"/>
        <v>45549U10G JK MagicU10G HT Wildcats</v>
      </c>
    </row>
    <row r="117" spans="1:20" x14ac:dyDescent="0.3">
      <c r="A117" s="154" t="str">
        <f>A116</f>
        <v>JK1066</v>
      </c>
      <c r="B117" s="154" t="str">
        <f>VLOOKUP(A117,'Team Info'!E:J,6,FALSE)</f>
        <v>U10G JK Magic</v>
      </c>
      <c r="C117" s="154" t="str">
        <f>VLOOKUP(A117,'Team Info'!E:L,8,FALSE)</f>
        <v>Tim Reyburn</v>
      </c>
      <c r="D117" s="154" t="str">
        <f>VLOOKUP(A117,'Team Info'!E:M,9,FALSE)</f>
        <v>920-573-1824</v>
      </c>
      <c r="E117" s="154" t="str">
        <f>VLOOKUP(A117,'Team Info'!E:N,10,FALSE)</f>
        <v>timothyreyburn@gmail.com</v>
      </c>
      <c r="F117" s="180" t="str">
        <f t="shared" si="19"/>
        <v>Sat</v>
      </c>
      <c r="G117" s="180">
        <v>38</v>
      </c>
      <c r="H117" s="184">
        <f>VLOOKUP(G117,'Master FINAL 2024 8-19-24'!A:G,7,FALSE)</f>
        <v>45556</v>
      </c>
      <c r="I117" s="153" t="str">
        <f>IF(ISBLANK((VLOOKUP(G117,'Master FINAL 2024 8-19-24'!A:H,8,FALSE)))=TRUE,"",VLOOKUP(G117,'Master FINAL 2024 8-19-24'!A:H,8,FALSE))</f>
        <v>Hickory Lane #2</v>
      </c>
      <c r="J117" s="183">
        <f>IF(ISBLANK((VLOOKUP(G117,'Master FINAL 2024 8-19-24'!A:I,9,FALSE)))=TRUE,"",VLOOKUP(G117,'Master FINAL 2024 8-19-24'!A:I,9,FALSE))</f>
        <v>0.54166666666666663</v>
      </c>
      <c r="K117" s="169" t="str">
        <f>VLOOKUP(G117,'Master FINAL 2024 8-19-24'!A:L,12,FALSE)</f>
        <v>U10G JK Magic</v>
      </c>
      <c r="L117" s="177" t="s">
        <v>849</v>
      </c>
      <c r="M117" s="177" t="str">
        <f>VLOOKUP(G117,'Master FINAL 2024 8-19-24'!A:O,15,FALSE)</f>
        <v>U10G JK Power</v>
      </c>
      <c r="N117" s="154" t="str">
        <f>VLOOKUP(K117,'Team Info'!J:L,3,FALSE)</f>
        <v>Tim Reyburn</v>
      </c>
      <c r="O117" s="154" t="str">
        <f>VLOOKUP(K117,'Team Info'!J:M,4,FALSE)</f>
        <v>920-573-1824</v>
      </c>
      <c r="P117" s="154" t="str">
        <f>VLOOKUP(K117,'Team Info'!J:N,5,FALSE)</f>
        <v>timothyreyburn@gmail.com</v>
      </c>
      <c r="Q117" s="188" t="str">
        <f>VLOOKUP(M117,'Team Info'!J:L,3,FALSE)</f>
        <v>Jeffrey Hoerchner</v>
      </c>
      <c r="R117" s="188" t="str">
        <f>VLOOKUP(M117,'Team Info'!J:M,4,FALSE)</f>
        <v>262-689-3341</v>
      </c>
      <c r="S117" s="188" t="str">
        <f>VLOOKUP(M117,'Team Info'!J:N,5,FALSE)</f>
        <v>jeff60h@yahoo.com</v>
      </c>
      <c r="T117" t="str">
        <f>H117&amp;K117&amp;M117</f>
        <v>45556U10G JK MagicU10G JK Power</v>
      </c>
    </row>
    <row r="118" spans="1:20" x14ac:dyDescent="0.3">
      <c r="A118" s="154" t="str">
        <f>A117</f>
        <v>JK1066</v>
      </c>
      <c r="B118" s="154" t="str">
        <f>VLOOKUP(A118,'Team Info'!E:J,6,FALSE)</f>
        <v>U10G JK Magic</v>
      </c>
      <c r="C118" s="154" t="str">
        <f>VLOOKUP(A118,'Team Info'!E:L,8,FALSE)</f>
        <v>Tim Reyburn</v>
      </c>
      <c r="D118" s="154" t="str">
        <f>VLOOKUP(A118,'Team Info'!E:M,9,FALSE)</f>
        <v>920-573-1824</v>
      </c>
      <c r="E118" s="154" t="str">
        <f>VLOOKUP(A118,'Team Info'!E:N,10,FALSE)</f>
        <v>timothyreyburn@gmail.com</v>
      </c>
      <c r="F118" s="180" t="str">
        <f t="shared" si="19"/>
        <v>Sat</v>
      </c>
      <c r="G118" s="180">
        <v>44</v>
      </c>
      <c r="H118" s="184">
        <f>VLOOKUP(G118,'Master FINAL 2024 8-19-24'!A:G,7,FALSE)</f>
        <v>45563</v>
      </c>
      <c r="I118" s="153" t="str">
        <f>IF(ISBLANK((VLOOKUP(G118,'Master FINAL 2024 8-19-24'!A:H,8,FALSE)))=TRUE,"",VLOOKUP(G118,'Master FINAL 2024 8-19-24'!A:H,8,FALSE))</f>
        <v>Hickory Lane #2</v>
      </c>
      <c r="J118" s="183">
        <f>IF(ISBLANK((VLOOKUP(G118,'Master FINAL 2024 8-19-24'!A:I,9,FALSE)))=TRUE,"",VLOOKUP(G118,'Master FINAL 2024 8-19-24'!A:I,9,FALSE))</f>
        <v>0.73958333333333337</v>
      </c>
      <c r="K118" s="169" t="str">
        <f>VLOOKUP(G118,'Master FINAL 2024 8-19-24'!A:L,12,FALSE)</f>
        <v>U10G SL Arsenal</v>
      </c>
      <c r="L118" s="177" t="s">
        <v>849</v>
      </c>
      <c r="M118" s="177" t="str">
        <f>VLOOKUP(G118,'Master FINAL 2024 8-19-24'!A:O,15,FALSE)</f>
        <v>U10G JK Magic</v>
      </c>
      <c r="N118" s="154" t="str">
        <f>VLOOKUP(K118,'Team Info'!J:L,3,FALSE)</f>
        <v>Brian Kiley</v>
      </c>
      <c r="O118" s="154" t="str">
        <f>VLOOKUP(K118,'Team Info'!J:M,4,FALSE)</f>
        <v>262-224-1796</v>
      </c>
      <c r="P118" s="154" t="str">
        <f>VLOOKUP(K118,'Team Info'!J:N,5,FALSE)</f>
        <v>bnkiley@gmail.com</v>
      </c>
      <c r="Q118" s="188" t="str">
        <f>VLOOKUP(M118,'Team Info'!J:L,3,FALSE)</f>
        <v>Tim Reyburn</v>
      </c>
      <c r="R118" s="188" t="str">
        <f>VLOOKUP(M118,'Team Info'!J:M,4,FALSE)</f>
        <v>920-573-1824</v>
      </c>
      <c r="S118" s="188" t="str">
        <f>VLOOKUP(M118,'Team Info'!J:N,5,FALSE)</f>
        <v>timothyreyburn@gmail.com</v>
      </c>
      <c r="T118" t="str">
        <f t="shared" si="20"/>
        <v>45563U10G SL ArsenalU10G JK Magic</v>
      </c>
    </row>
    <row r="119" spans="1:20" x14ac:dyDescent="0.3">
      <c r="A119" s="154" t="str">
        <f>A122</f>
        <v>JK1066</v>
      </c>
      <c r="B119" s="154" t="str">
        <f>VLOOKUP(A119,'Team Info'!E:J,6,FALSE)</f>
        <v>U10G JK Magic</v>
      </c>
      <c r="C119" s="154" t="str">
        <f>VLOOKUP(A119,'Team Info'!E:L,8,FALSE)</f>
        <v>Tim Reyburn</v>
      </c>
      <c r="D119" s="154" t="str">
        <f>VLOOKUP(A119,'Team Info'!E:M,9,FALSE)</f>
        <v>920-573-1824</v>
      </c>
      <c r="E119" s="154" t="str">
        <f>VLOOKUP(A119,'Team Info'!E:N,10,FALSE)</f>
        <v>timothyreyburn@gmail.com</v>
      </c>
      <c r="F119" s="180" t="str">
        <f t="shared" si="19"/>
        <v>Thu</v>
      </c>
      <c r="G119" s="180">
        <v>48</v>
      </c>
      <c r="H119" s="184">
        <f>VLOOKUP(G119,'Master FINAL 2024 8-19-24'!A:G,7,FALSE)</f>
        <v>45575</v>
      </c>
      <c r="I119" s="153">
        <f>IF(ISBLANK((VLOOKUP(G119,'Master FINAL 2024 8-19-24'!A:H,8,FALSE)))=TRUE,"",VLOOKUP(G119,'Master FINAL 2024 8-19-24'!A:H,8,FALSE))</f>
        <v>1</v>
      </c>
      <c r="J119" s="183">
        <f>IF(ISBLANK((VLOOKUP(G119,'Master FINAL 2024 8-19-24'!A:I,9,FALSE)))=TRUE,"",VLOOKUP(G119,'Master FINAL 2024 8-19-24'!A:I,9,FALSE))</f>
        <v>0.73958333333333337</v>
      </c>
      <c r="K119" s="169" t="str">
        <f>VLOOKUP(G119,'Master FINAL 2024 8-19-24'!A:L,12,FALSE)</f>
        <v>U10G JK Magic</v>
      </c>
      <c r="L119" s="177" t="s">
        <v>849</v>
      </c>
      <c r="M119" s="177" t="str">
        <f>VLOOKUP(G119,'Master FINAL 2024 8-19-24'!A:O,15,FALSE)</f>
        <v>U10G SL Lady Owlets (Tigers)</v>
      </c>
      <c r="N119" s="154" t="str">
        <f>VLOOKUP(K119,'Team Info'!J:L,3,FALSE)</f>
        <v>Tim Reyburn</v>
      </c>
      <c r="O119" s="154" t="str">
        <f>VLOOKUP(K119,'Team Info'!J:M,4,FALSE)</f>
        <v>920-573-1824</v>
      </c>
      <c r="P119" s="154" t="str">
        <f>VLOOKUP(K119,'Team Info'!J:N,5,FALSE)</f>
        <v>timothyreyburn@gmail.com</v>
      </c>
      <c r="Q119" s="188" t="str">
        <f>VLOOKUP(M119,'Team Info'!J:L,3,FALSE)</f>
        <v>Dave Zukowski</v>
      </c>
      <c r="R119" s="188" t="str">
        <f>VLOOKUP(M119,'Team Info'!J:M,4,FALSE)</f>
        <v>414-324-9256</v>
      </c>
      <c r="S119" s="188" t="str">
        <f>VLOOKUP(M119,'Team Info'!J:N,5,FALSE)</f>
        <v>bevndave@outlook.com</v>
      </c>
      <c r="T119" t="str">
        <f>H119&amp;K119&amp;M119</f>
        <v>45575U10G JK MagicU10G SL Lady Owlets (Tigers)</v>
      </c>
    </row>
    <row r="120" spans="1:20" x14ac:dyDescent="0.3">
      <c r="A120" s="154" t="str">
        <f>A118</f>
        <v>JK1066</v>
      </c>
      <c r="B120" s="154" t="str">
        <f>VLOOKUP(A120,'Team Info'!E:J,6,FALSE)</f>
        <v>U10G JK Magic</v>
      </c>
      <c r="C120" s="154" t="str">
        <f>VLOOKUP(A120,'Team Info'!E:L,8,FALSE)</f>
        <v>Tim Reyburn</v>
      </c>
      <c r="D120" s="154" t="str">
        <f>VLOOKUP(A120,'Team Info'!E:M,9,FALSE)</f>
        <v>920-573-1824</v>
      </c>
      <c r="E120" s="154" t="str">
        <f>VLOOKUP(A120,'Team Info'!E:N,10,FALSE)</f>
        <v>timothyreyburn@gmail.com</v>
      </c>
      <c r="F120" s="180" t="str">
        <f t="shared" si="19"/>
        <v>Sat</v>
      </c>
      <c r="G120" s="180">
        <v>52</v>
      </c>
      <c r="H120" s="184">
        <f>VLOOKUP(G120,'Master FINAL 2024 8-19-24'!A:G,7,FALSE)</f>
        <v>45577</v>
      </c>
      <c r="I120" s="153" t="str">
        <f>IF(ISBLANK((VLOOKUP(G120,'Master FINAL 2024 8-19-24'!A:H,8,FALSE)))=TRUE,"",VLOOKUP(G120,'Master FINAL 2024 8-19-24'!A:H,8,FALSE))</f>
        <v>Hickory Lane #2</v>
      </c>
      <c r="J120" s="183">
        <f>IF(ISBLANK((VLOOKUP(G120,'Master FINAL 2024 8-19-24'!A:I,9,FALSE)))=TRUE,"",VLOOKUP(G120,'Master FINAL 2024 8-19-24'!A:I,9,FALSE))</f>
        <v>0.41666666666666669</v>
      </c>
      <c r="K120" s="169" t="str">
        <f>VLOOKUP(G120,'Master FINAL 2024 8-19-24'!A:L,12,FALSE)</f>
        <v>U10G RF Wildcats</v>
      </c>
      <c r="L120" s="177" t="s">
        <v>849</v>
      </c>
      <c r="M120" s="177" t="str">
        <f>VLOOKUP(G120,'Master FINAL 2024 8-19-24'!A:O,15,FALSE)</f>
        <v>U10G JK Magic</v>
      </c>
      <c r="N120" s="154" t="str">
        <f>VLOOKUP(K120,'Team Info'!J:L,3,FALSE)</f>
        <v>Brian Gould</v>
      </c>
      <c r="O120" s="154" t="str">
        <f>VLOOKUP(K120,'Team Info'!J:M,4,FALSE)</f>
        <v>262-751-7093</v>
      </c>
      <c r="P120" s="154" t="str">
        <f>VLOOKUP(K120,'Team Info'!J:N,5,FALSE)</f>
        <v>bsballplya@aol.com</v>
      </c>
      <c r="Q120" s="188" t="str">
        <f>VLOOKUP(M120,'Team Info'!J:L,3,FALSE)</f>
        <v>Tim Reyburn</v>
      </c>
      <c r="R120" s="188" t="str">
        <f>VLOOKUP(M120,'Team Info'!J:M,4,FALSE)</f>
        <v>920-573-1824</v>
      </c>
      <c r="S120" s="188" t="str">
        <f>VLOOKUP(M120,'Team Info'!J:N,5,FALSE)</f>
        <v>timothyreyburn@gmail.com</v>
      </c>
      <c r="T120" t="str">
        <f t="shared" si="20"/>
        <v>45577U10G RF WildcatsU10G JK Magic</v>
      </c>
    </row>
    <row r="121" spans="1:20" x14ac:dyDescent="0.3">
      <c r="A121" s="154" t="str">
        <f>A120</f>
        <v>JK1066</v>
      </c>
      <c r="B121" s="154" t="str">
        <f>VLOOKUP(A121,'Team Info'!E:J,6,FALSE)</f>
        <v>U10G JK Magic</v>
      </c>
      <c r="C121" s="154" t="str">
        <f>VLOOKUP(A121,'Team Info'!E:L,8,FALSE)</f>
        <v>Tim Reyburn</v>
      </c>
      <c r="D121" s="154" t="str">
        <f>VLOOKUP(A121,'Team Info'!E:M,9,FALSE)</f>
        <v>920-573-1824</v>
      </c>
      <c r="E121" s="154" t="str">
        <f>VLOOKUP(A121,'Team Info'!E:N,10,FALSE)</f>
        <v>timothyreyburn@gmail.com</v>
      </c>
      <c r="F121" s="180" t="str">
        <f t="shared" si="19"/>
        <v>Sat</v>
      </c>
      <c r="G121" s="180">
        <v>56</v>
      </c>
      <c r="H121" s="184">
        <f>VLOOKUP(G121,'Master FINAL 2024 8-19-24'!A:G,7,FALSE)</f>
        <v>45584</v>
      </c>
      <c r="I121" s="153" t="str">
        <f>IF(ISBLANK((VLOOKUP(G121,'Master FINAL 2024 8-19-24'!A:H,8,FALSE)))=TRUE,"",VLOOKUP(G121,'Master FINAL 2024 8-19-24'!A:H,8,FALSE))</f>
        <v>Hickory Lane #2</v>
      </c>
      <c r="J121" s="183">
        <f>IF(ISBLANK((VLOOKUP(G121,'Master FINAL 2024 8-19-24'!A:I,9,FALSE)))=TRUE,"",VLOOKUP(G121,'Master FINAL 2024 8-19-24'!A:I,9,FALSE))</f>
        <v>0.375</v>
      </c>
      <c r="K121" s="169" t="str">
        <f>VLOOKUP(G121,'Master FINAL 2024 8-19-24'!A:L,12,FALSE)</f>
        <v>U10G KW Sparks</v>
      </c>
      <c r="L121" s="177" t="s">
        <v>849</v>
      </c>
      <c r="M121" s="177" t="str">
        <f>VLOOKUP(G121,'Master FINAL 2024 8-19-24'!A:O,15,FALSE)</f>
        <v>U10G JK Magic</v>
      </c>
      <c r="N121" s="154" t="str">
        <f>VLOOKUP(K121,'Team Info'!J:L,3,FALSE)</f>
        <v>Justin Goehring</v>
      </c>
      <c r="O121" s="154" t="str">
        <f>VLOOKUP(K121,'Team Info'!J:M,4,FALSE)</f>
        <v>920-946-1661</v>
      </c>
      <c r="P121" s="154" t="str">
        <f>VLOOKUP(K121,'Team Info'!J:N,5,FALSE)</f>
        <v>justingoehring@gmail.com</v>
      </c>
      <c r="Q121" s="188" t="str">
        <f>VLOOKUP(M121,'Team Info'!J:L,3,FALSE)</f>
        <v>Tim Reyburn</v>
      </c>
      <c r="R121" s="188" t="str">
        <f>VLOOKUP(M121,'Team Info'!J:M,4,FALSE)</f>
        <v>920-573-1824</v>
      </c>
      <c r="S121" s="188" t="str">
        <f>VLOOKUP(M121,'Team Info'!J:N,5,FALSE)</f>
        <v>timothyreyburn@gmail.com</v>
      </c>
      <c r="T121" t="str">
        <f t="shared" si="20"/>
        <v>45584U10G KW SparksU10G JK Magic</v>
      </c>
    </row>
    <row r="122" spans="1:20" x14ac:dyDescent="0.3">
      <c r="A122" s="154" t="str">
        <f>A121</f>
        <v>JK1066</v>
      </c>
      <c r="B122" s="154" t="str">
        <f>VLOOKUP(A122,'Team Info'!E:J,6,FALSE)</f>
        <v>U10G JK Magic</v>
      </c>
      <c r="C122" s="154" t="str">
        <f>VLOOKUP(A122,'Team Info'!E:L,8,FALSE)</f>
        <v>Tim Reyburn</v>
      </c>
      <c r="D122" s="154" t="str">
        <f>VLOOKUP(A122,'Team Info'!E:M,9,FALSE)</f>
        <v>920-573-1824</v>
      </c>
      <c r="E122" s="154" t="str">
        <f>VLOOKUP(A122,'Team Info'!E:N,10,FALSE)</f>
        <v>timothyreyburn@gmail.com</v>
      </c>
      <c r="F122" s="180" t="str">
        <f t="shared" ref="F122:F146" si="24">IF(WEEKDAY(H122)=7,"Sat",IF(WEEKDAY(H122)=6,"Fri",IF(WEEKDAY(H122)=5,"Thu",IF(WEEKDAY(H122)=4,"Wed",IF(WEEKDAY(H122)=3,"Tue",IF(WEEKDAY(H122)=2,"Mon",IF(WEEKDAY(H122)=1,"Sun")))))))</f>
        <v>Sat</v>
      </c>
      <c r="G122" s="180">
        <v>57</v>
      </c>
      <c r="H122" s="184">
        <f>VLOOKUP(G122,'Master FINAL 2024 8-19-24'!A:G,7,FALSE)</f>
        <v>45591</v>
      </c>
      <c r="I122" s="153" t="str">
        <f>IF(ISBLANK((VLOOKUP(G122,'Master FINAL 2024 8-19-24'!A:H,8,FALSE)))=TRUE,"",VLOOKUP(G122,'Master FINAL 2024 8-19-24'!A:H,8,FALSE))</f>
        <v>Hickory Lane #2</v>
      </c>
      <c r="J122" s="183">
        <f>IF(ISBLANK((VLOOKUP(G122,'Master FINAL 2024 8-19-24'!A:I,9,FALSE)))=TRUE,"",VLOOKUP(G122,'Master FINAL 2024 8-19-24'!A:I,9,FALSE))</f>
        <v>0.625</v>
      </c>
      <c r="K122" s="169" t="str">
        <f>VLOOKUP(G122,'Master FINAL 2024 8-19-24'!A:L,12,FALSE)</f>
        <v>U10G HT Wildcats</v>
      </c>
      <c r="L122" s="177" t="s">
        <v>849</v>
      </c>
      <c r="M122" s="177" t="str">
        <f>VLOOKUP(G122,'Master FINAL 2024 8-19-24'!A:O,15,FALSE)</f>
        <v>U10G JK Magic</v>
      </c>
      <c r="N122" s="154" t="str">
        <f>VLOOKUP(K122,'Team Info'!J:L,3,FALSE)</f>
        <v>Ozzie Fuentes</v>
      </c>
      <c r="O122" s="154" t="str">
        <f>VLOOKUP(K122,'Team Info'!J:M,4,FALSE)</f>
        <v>908-510-9954</v>
      </c>
      <c r="P122" s="154" t="str">
        <f>VLOOKUP(K122,'Team Info'!J:N,5,FALSE)</f>
        <v>ozzie@oacc.com</v>
      </c>
      <c r="Q122" s="188" t="str">
        <f>VLOOKUP(M122,'Team Info'!J:L,3,FALSE)</f>
        <v>Tim Reyburn</v>
      </c>
      <c r="R122" s="188" t="str">
        <f>VLOOKUP(M122,'Team Info'!J:M,4,FALSE)</f>
        <v>920-573-1824</v>
      </c>
      <c r="S122" s="188" t="str">
        <f>VLOOKUP(M122,'Team Info'!J:N,5,FALSE)</f>
        <v>timothyreyburn@gmail.com</v>
      </c>
      <c r="T122" t="str">
        <f t="shared" si="20"/>
        <v>45591U10G HT WildcatsU10G JK Magic</v>
      </c>
    </row>
    <row r="123" spans="1:20" x14ac:dyDescent="0.3">
      <c r="A123" s="154" t="s">
        <v>1743</v>
      </c>
      <c r="B123" s="154" t="str">
        <f>VLOOKUP(A123,'Team Info'!E:J,6,FALSE)</f>
        <v>U10 JK Black Widows</v>
      </c>
      <c r="C123" s="154" t="str">
        <f>VLOOKUP(A123,'Team Info'!E:L,8,FALSE)</f>
        <v>Erika Zarenana</v>
      </c>
      <c r="D123" s="154" t="str">
        <f>VLOOKUP(A123,'Team Info'!E:M,9,FALSE)</f>
        <v>262-808-9771</v>
      </c>
      <c r="E123" s="154" t="str">
        <f>VLOOKUP(A123,'Team Info'!E:N,10,FALSE)</f>
        <v>e.zarenana91@gmail.com</v>
      </c>
      <c r="F123" s="180" t="str">
        <f t="shared" si="24"/>
        <v>Sat</v>
      </c>
      <c r="G123" s="180">
        <v>570</v>
      </c>
      <c r="H123" s="184">
        <f>VLOOKUP(G123,'Master FINAL 2024 8-19-24'!A:G,7,FALSE)</f>
        <v>45542</v>
      </c>
      <c r="I123" s="153" t="str">
        <f>IF(ISBLANK((VLOOKUP(G123,'Master FINAL 2024 8-19-24'!A:H,8,FALSE)))=TRUE,"",VLOOKUP(G123,'Master FINAL 2024 8-19-24'!A:H,8,FALSE))</f>
        <v>Hickory Lane #2</v>
      </c>
      <c r="J123" s="183">
        <f>IF(ISBLANK((VLOOKUP(G123,'Master FINAL 2024 8-19-24'!A:I,9,FALSE)))=TRUE,"",VLOOKUP(G123,'Master FINAL 2024 8-19-24'!A:I,9,FALSE))</f>
        <v>0.41666666666666669</v>
      </c>
      <c r="K123" s="169" t="str">
        <f>VLOOKUP(G123,'Master FINAL 2024 8-19-24'!A:L,12,FALSE)</f>
        <v>U10 HU Panthers</v>
      </c>
      <c r="L123" s="177" t="s">
        <v>849</v>
      </c>
      <c r="M123" s="177" t="str">
        <f>VLOOKUP(G123,'Master FINAL 2024 8-19-24'!A:O,15,FALSE)</f>
        <v>U10 JK Black Widows</v>
      </c>
      <c r="N123" s="154" t="str">
        <f>VLOOKUP(K123,'Team Info'!J:L,3,FALSE)</f>
        <v>Kale Falkenthal</v>
      </c>
      <c r="O123" s="154" t="str">
        <f>VLOOKUP(K123,'Team Info'!J:M,4,FALSE)</f>
        <v>920-988-9589</v>
      </c>
      <c r="P123" s="154" t="str">
        <f>VLOOKUP(K123,'Team Info'!J:N,5,FALSE)</f>
        <v>kale.falkenthal@gmail.com</v>
      </c>
      <c r="Q123" s="188" t="str">
        <f>VLOOKUP(M123,'Team Info'!J:L,3,FALSE)</f>
        <v>Erika Zarenana</v>
      </c>
      <c r="R123" s="188" t="str">
        <f>VLOOKUP(M123,'Team Info'!J:M,4,FALSE)</f>
        <v>262-808-9771</v>
      </c>
      <c r="S123" s="188" t="str">
        <f>VLOOKUP(M123,'Team Info'!J:N,5,FALSE)</f>
        <v>e.zarenana91@gmail.com</v>
      </c>
      <c r="T123" t="str">
        <f t="shared" ref="T123:T139" si="25">H123&amp;K123&amp;M123</f>
        <v>45542U10 HU PanthersU10 JK Black Widows</v>
      </c>
    </row>
    <row r="124" spans="1:20" x14ac:dyDescent="0.3">
      <c r="A124" s="154" t="str">
        <f t="shared" ref="A124:A130" si="26">A123</f>
        <v>JK1067</v>
      </c>
      <c r="B124" s="154" t="str">
        <f>VLOOKUP(A124,'Team Info'!E:J,6,FALSE)</f>
        <v>U10 JK Black Widows</v>
      </c>
      <c r="C124" s="154" t="str">
        <f>VLOOKUP(A124,'Team Info'!E:L,8,FALSE)</f>
        <v>Erika Zarenana</v>
      </c>
      <c r="D124" s="154" t="str">
        <f>VLOOKUP(A124,'Team Info'!E:M,9,FALSE)</f>
        <v>262-808-9771</v>
      </c>
      <c r="E124" s="154" t="str">
        <f>VLOOKUP(A124,'Team Info'!E:N,10,FALSE)</f>
        <v>e.zarenana91@gmail.com</v>
      </c>
      <c r="F124" s="180" t="str">
        <f t="shared" si="24"/>
        <v>Sat</v>
      </c>
      <c r="G124" s="180">
        <v>574</v>
      </c>
      <c r="H124" s="184">
        <f>VLOOKUP(G124,'Master FINAL 2024 8-19-24'!A:G,7,FALSE)</f>
        <v>45549</v>
      </c>
      <c r="I124" s="153" t="str">
        <f>IF(ISBLANK((VLOOKUP(G124,'Master FINAL 2024 8-19-24'!A:H,8,FALSE)))=TRUE,"",VLOOKUP(G124,'Master FINAL 2024 8-19-24'!A:H,8,FALSE))</f>
        <v>Field 3</v>
      </c>
      <c r="J124" s="183">
        <f>IF(ISBLANK((VLOOKUP(G124,'Master FINAL 2024 8-19-24'!A:I,9,FALSE)))=TRUE,"",VLOOKUP(G124,'Master FINAL 2024 8-19-24'!A:I,9,FALSE))</f>
        <v>0.41666666666666669</v>
      </c>
      <c r="K124" s="169" t="str">
        <f>VLOOKUP(G124,'Master FINAL 2024 8-19-24'!A:L,12,FALSE)</f>
        <v>U10 JK Black Widows</v>
      </c>
      <c r="L124" s="177" t="s">
        <v>849</v>
      </c>
      <c r="M124" s="177" t="str">
        <f>VLOOKUP(G124,'Master FINAL 2024 8-19-24'!A:O,15,FALSE)</f>
        <v>U10 JU Juneau Rage U10</v>
      </c>
      <c r="N124" s="154" t="str">
        <f>VLOOKUP(K124,'Team Info'!J:L,3,FALSE)</f>
        <v>Erika Zarenana</v>
      </c>
      <c r="O124" s="154" t="str">
        <f>VLOOKUP(K124,'Team Info'!J:M,4,FALSE)</f>
        <v>262-808-9771</v>
      </c>
      <c r="P124" s="154" t="str">
        <f>VLOOKUP(K124,'Team Info'!J:N,5,FALSE)</f>
        <v>e.zarenana91@gmail.com</v>
      </c>
      <c r="Q124" s="188" t="str">
        <f>VLOOKUP(M124,'Team Info'!J:L,3,FALSE)</f>
        <v>Jenny Wolter</v>
      </c>
      <c r="R124" s="188" t="str">
        <f>VLOOKUP(M124,'Team Info'!J:M,4,FALSE)</f>
        <v>262-224-3482</v>
      </c>
      <c r="S124" s="188" t="str">
        <f>VLOOKUP(M124,'Team Info'!J:N,5,FALSE)</f>
        <v>Jenwolter@hotmail.com</v>
      </c>
      <c r="T124" t="str">
        <f t="shared" si="25"/>
        <v>45549U10 JK Black WidowsU10 JU Juneau Rage U10</v>
      </c>
    </row>
    <row r="125" spans="1:20" x14ac:dyDescent="0.3">
      <c r="A125" s="154" t="str">
        <f t="shared" si="26"/>
        <v>JK1067</v>
      </c>
      <c r="B125" s="154" t="str">
        <f>VLOOKUP(A125,'Team Info'!E:J,6,FALSE)</f>
        <v>U10 JK Black Widows</v>
      </c>
      <c r="C125" s="154" t="str">
        <f>VLOOKUP(A125,'Team Info'!E:L,8,FALSE)</f>
        <v>Erika Zarenana</v>
      </c>
      <c r="D125" s="154" t="str">
        <f>VLOOKUP(A125,'Team Info'!E:M,9,FALSE)</f>
        <v>262-808-9771</v>
      </c>
      <c r="E125" s="154" t="str">
        <f>VLOOKUP(A125,'Team Info'!E:N,10,FALSE)</f>
        <v>e.zarenana91@gmail.com</v>
      </c>
      <c r="F125" s="180" t="str">
        <f t="shared" si="24"/>
        <v>Sat</v>
      </c>
      <c r="G125" s="180">
        <v>578</v>
      </c>
      <c r="H125" s="184">
        <f>VLOOKUP(G125,'Master FINAL 2024 8-19-24'!A:G,7,FALSE)</f>
        <v>45556</v>
      </c>
      <c r="I125" s="153" t="str">
        <f>IF(ISBLANK((VLOOKUP(G125,'Master FINAL 2024 8-19-24'!A:H,8,FALSE)))=TRUE,"",VLOOKUP(G125,'Master FINAL 2024 8-19-24'!A:H,8,FALSE))</f>
        <v>Hickory Lane #2</v>
      </c>
      <c r="J125" s="183">
        <f>IF(ISBLANK((VLOOKUP(G125,'Master FINAL 2024 8-19-24'!A:I,9,FALSE)))=TRUE,"",VLOOKUP(G125,'Master FINAL 2024 8-19-24'!A:I,9,FALSE))</f>
        <v>0.375</v>
      </c>
      <c r="K125" s="169" t="str">
        <f>VLOOKUP(G125,'Master FINAL 2024 8-19-24'!A:L,12,FALSE)</f>
        <v>U10 ER Clovers</v>
      </c>
      <c r="L125" s="177" t="s">
        <v>849</v>
      </c>
      <c r="M125" s="177" t="str">
        <f>VLOOKUP(G125,'Master FINAL 2024 8-19-24'!A:O,15,FALSE)</f>
        <v>U10 JK Black Widows</v>
      </c>
      <c r="N125" s="154" t="str">
        <f>VLOOKUP(K125,'Team Info'!J:L,3,FALSE)</f>
        <v>Kim Koenen</v>
      </c>
      <c r="O125" s="154" t="str">
        <f>VLOOKUP(K125,'Team Info'!J:M,4,FALSE)</f>
        <v>920-285-7433</v>
      </c>
      <c r="P125" s="154" t="str">
        <f>VLOOKUP(K125,'Team Info'!J:N,5,FALSE)</f>
        <v>nkkoenen16@gmail.com</v>
      </c>
      <c r="Q125" s="188" t="str">
        <f>VLOOKUP(M125,'Team Info'!J:L,3,FALSE)</f>
        <v>Erika Zarenana</v>
      </c>
      <c r="R125" s="188" t="str">
        <f>VLOOKUP(M125,'Team Info'!J:M,4,FALSE)</f>
        <v>262-808-9771</v>
      </c>
      <c r="S125" s="188" t="str">
        <f>VLOOKUP(M125,'Team Info'!J:N,5,FALSE)</f>
        <v>e.zarenana91@gmail.com</v>
      </c>
      <c r="T125" t="str">
        <f t="shared" si="25"/>
        <v>45556U10 ER CloversU10 JK Black Widows</v>
      </c>
    </row>
    <row r="126" spans="1:20" x14ac:dyDescent="0.3">
      <c r="A126" s="154" t="str">
        <f t="shared" si="26"/>
        <v>JK1067</v>
      </c>
      <c r="B126" s="154" t="str">
        <f>VLOOKUP(A126,'Team Info'!E:J,6,FALSE)</f>
        <v>U10 JK Black Widows</v>
      </c>
      <c r="C126" s="154" t="str">
        <f>VLOOKUP(A126,'Team Info'!E:L,8,FALSE)</f>
        <v>Erika Zarenana</v>
      </c>
      <c r="D126" s="154" t="str">
        <f>VLOOKUP(A126,'Team Info'!E:M,9,FALSE)</f>
        <v>262-808-9771</v>
      </c>
      <c r="E126" s="154" t="str">
        <f>VLOOKUP(A126,'Team Info'!E:N,10,FALSE)</f>
        <v>e.zarenana91@gmail.com</v>
      </c>
      <c r="F126" s="180" t="str">
        <f t="shared" si="24"/>
        <v>Sat</v>
      </c>
      <c r="G126" s="180">
        <v>581</v>
      </c>
      <c r="H126" s="184">
        <f>VLOOKUP(G126,'Master FINAL 2024 8-19-24'!A:G,7,FALSE)</f>
        <v>45563</v>
      </c>
      <c r="I126" s="153" t="str">
        <f>IF(ISBLANK((VLOOKUP(G126,'Master FINAL 2024 8-19-24'!A:H,8,FALSE)))=TRUE,"",VLOOKUP(G126,'Master FINAL 2024 8-19-24'!A:H,8,FALSE))</f>
        <v>KW 3</v>
      </c>
      <c r="J126" s="183">
        <f>IF(ISBLANK((VLOOKUP(G126,'Master FINAL 2024 8-19-24'!A:I,9,FALSE)))=TRUE,"",VLOOKUP(G126,'Master FINAL 2024 8-19-24'!A:I,9,FALSE))</f>
        <v>0.5</v>
      </c>
      <c r="K126" s="169" t="str">
        <f>VLOOKUP(G126,'Master FINAL 2024 8-19-24'!A:L,12,FALSE)</f>
        <v>U10 JK Black Widows</v>
      </c>
      <c r="L126" s="177" t="s">
        <v>849</v>
      </c>
      <c r="M126" s="177" t="str">
        <f>VLOOKUP(G126,'Master FINAL 2024 8-19-24'!A:O,15,FALSE)</f>
        <v>U10 KW Galaxy</v>
      </c>
      <c r="N126" s="154" t="str">
        <f>VLOOKUP(K126,'Team Info'!J:L,3,FALSE)</f>
        <v>Erika Zarenana</v>
      </c>
      <c r="O126" s="154" t="str">
        <f>VLOOKUP(K126,'Team Info'!J:M,4,FALSE)</f>
        <v>262-808-9771</v>
      </c>
      <c r="P126" s="154" t="str">
        <f>VLOOKUP(K126,'Team Info'!J:N,5,FALSE)</f>
        <v>e.zarenana91@gmail.com</v>
      </c>
      <c r="Q126" s="188" t="str">
        <f>VLOOKUP(M126,'Team Info'!J:L,3,FALSE)</f>
        <v>Sarah Darmody</v>
      </c>
      <c r="R126" s="188" t="str">
        <f>VLOOKUP(M126,'Team Info'!J:M,4,FALSE)</f>
        <v>262-573-7992</v>
      </c>
      <c r="S126" s="188" t="str">
        <f>VLOOKUP(M126,'Team Info'!J:N,5,FALSE)</f>
        <v>sdarmody8@gmail.com</v>
      </c>
      <c r="T126" t="str">
        <f t="shared" ref="T126" si="27">H126&amp;K126&amp;M126</f>
        <v>45563U10 JK Black WidowsU10 KW Galaxy</v>
      </c>
    </row>
    <row r="127" spans="1:20" x14ac:dyDescent="0.3">
      <c r="A127" s="154" t="str">
        <f t="shared" si="26"/>
        <v>JK1067</v>
      </c>
      <c r="B127" s="154" t="str">
        <f>VLOOKUP(A127,'Team Info'!E:J,6,FALSE)</f>
        <v>U10 JK Black Widows</v>
      </c>
      <c r="C127" s="154" t="str">
        <f>VLOOKUP(A127,'Team Info'!E:L,8,FALSE)</f>
        <v>Erika Zarenana</v>
      </c>
      <c r="D127" s="154" t="str">
        <f>VLOOKUP(A127,'Team Info'!E:M,9,FALSE)</f>
        <v>262-808-9771</v>
      </c>
      <c r="E127" s="154" t="str">
        <f>VLOOKUP(A127,'Team Info'!E:N,10,FALSE)</f>
        <v>e.zarenana91@gmail.com</v>
      </c>
      <c r="F127" s="180" t="str">
        <f t="shared" si="24"/>
        <v>Sat</v>
      </c>
      <c r="G127" s="180">
        <v>588</v>
      </c>
      <c r="H127" s="184">
        <f>VLOOKUP(G127,'Master FINAL 2024 8-19-24'!A:G,7,FALSE)</f>
        <v>45570</v>
      </c>
      <c r="I127" s="153" t="str">
        <f>IF(ISBLANK((VLOOKUP(G127,'Master FINAL 2024 8-19-24'!A:H,8,FALSE)))=TRUE,"",VLOOKUP(G127,'Master FINAL 2024 8-19-24'!A:H,8,FALSE))</f>
        <v>HT #5A</v>
      </c>
      <c r="J127" s="183">
        <f>IF(ISBLANK((VLOOKUP(G127,'Master FINAL 2024 8-19-24'!A:I,9,FALSE)))=TRUE,"",VLOOKUP(G127,'Master FINAL 2024 8-19-24'!A:I,9,FALSE))</f>
        <v>0.375</v>
      </c>
      <c r="K127" s="169" t="str">
        <f>VLOOKUP(G127,'Master FINAL 2024 8-19-24'!A:L,12,FALSE)</f>
        <v>U10 JK Black Widows</v>
      </c>
      <c r="L127" s="177" t="s">
        <v>849</v>
      </c>
      <c r="M127" s="177" t="str">
        <f>VLOOKUP(G127,'Master FINAL 2024 8-19-24'!A:O,15,FALSE)</f>
        <v>U10 HT Bolts</v>
      </c>
      <c r="N127" s="154" t="str">
        <f>VLOOKUP(K127,'Team Info'!J:L,3,FALSE)</f>
        <v>Erika Zarenana</v>
      </c>
      <c r="O127" s="154" t="str">
        <f>VLOOKUP(K127,'Team Info'!J:M,4,FALSE)</f>
        <v>262-808-9771</v>
      </c>
      <c r="P127" s="154" t="str">
        <f>VLOOKUP(K127,'Team Info'!J:N,5,FALSE)</f>
        <v>e.zarenana91@gmail.com</v>
      </c>
      <c r="Q127" s="188" t="str">
        <f>VLOOKUP(M127,'Team Info'!J:L,3,FALSE)</f>
        <v>Allison Hejdak</v>
      </c>
      <c r="R127" s="188" t="str">
        <f>VLOOKUP(M127,'Team Info'!J:M,4,FALSE)</f>
        <v>414-520-2145</v>
      </c>
      <c r="S127" s="188" t="str">
        <f>VLOOKUP(M127,'Team Info'!J:N,5,FALSE)</f>
        <v>allisonhejdak@yahoo.com</v>
      </c>
      <c r="T127" t="str">
        <f t="shared" si="25"/>
        <v>45570U10 JK Black WidowsU10 HT Bolts</v>
      </c>
    </row>
    <row r="128" spans="1:20" x14ac:dyDescent="0.3">
      <c r="A128" s="154" t="str">
        <f t="shared" si="26"/>
        <v>JK1067</v>
      </c>
      <c r="B128" s="154" t="str">
        <f>VLOOKUP(A128,'Team Info'!E:J,6,FALSE)</f>
        <v>U10 JK Black Widows</v>
      </c>
      <c r="C128" s="154" t="str">
        <f>VLOOKUP(A128,'Team Info'!E:L,8,FALSE)</f>
        <v>Erika Zarenana</v>
      </c>
      <c r="D128" s="154" t="str">
        <f>VLOOKUP(A128,'Team Info'!E:M,9,FALSE)</f>
        <v>262-808-9771</v>
      </c>
      <c r="E128" s="154" t="str">
        <f>VLOOKUP(A128,'Team Info'!E:N,10,FALSE)</f>
        <v>e.zarenana91@gmail.com</v>
      </c>
      <c r="F128" s="180" t="str">
        <f t="shared" si="24"/>
        <v>Sat</v>
      </c>
      <c r="G128" s="180">
        <v>592</v>
      </c>
      <c r="H128" s="184">
        <f>VLOOKUP(G128,'Master FINAL 2024 8-19-24'!A:G,7,FALSE)</f>
        <v>45577</v>
      </c>
      <c r="I128" s="153" t="str">
        <f>IF(ISBLANK((VLOOKUP(G128,'Master FINAL 2024 8-19-24'!A:H,8,FALSE)))=TRUE,"",VLOOKUP(G128,'Master FINAL 2024 8-19-24'!A:H,8,FALSE))</f>
        <v>ER #8</v>
      </c>
      <c r="J128" s="183">
        <f>IF(ISBLANK((VLOOKUP(G128,'Master FINAL 2024 8-19-24'!A:I,9,FALSE)))=TRUE,"",VLOOKUP(G128,'Master FINAL 2024 8-19-24'!A:I,9,FALSE))</f>
        <v>0.5</v>
      </c>
      <c r="K128" s="169" t="str">
        <f>VLOOKUP(G128,'Master FINAL 2024 8-19-24'!A:L,12,FALSE)</f>
        <v>U10 JK Black Widows</v>
      </c>
      <c r="L128" s="177" t="s">
        <v>849</v>
      </c>
      <c r="M128" s="177" t="str">
        <f>VLOOKUP(G128,'Master FINAL 2024 8-19-24'!A:O,15,FALSE)</f>
        <v>U10 ER Clovers</v>
      </c>
      <c r="N128" s="154" t="str">
        <f>VLOOKUP(K128,'Team Info'!J:L,3,FALSE)</f>
        <v>Erika Zarenana</v>
      </c>
      <c r="O128" s="154" t="str">
        <f>VLOOKUP(K128,'Team Info'!J:M,4,FALSE)</f>
        <v>262-808-9771</v>
      </c>
      <c r="P128" s="154" t="str">
        <f>VLOOKUP(K128,'Team Info'!J:N,5,FALSE)</f>
        <v>e.zarenana91@gmail.com</v>
      </c>
      <c r="Q128" s="188" t="str">
        <f>VLOOKUP(M128,'Team Info'!J:L,3,FALSE)</f>
        <v>Kim Koenen</v>
      </c>
      <c r="R128" s="188" t="str">
        <f>VLOOKUP(M128,'Team Info'!J:M,4,FALSE)</f>
        <v>920-285-7433</v>
      </c>
      <c r="S128" s="188" t="str">
        <f>VLOOKUP(M128,'Team Info'!J:N,5,FALSE)</f>
        <v>nkkoenen16@gmail.com</v>
      </c>
      <c r="T128" t="str">
        <f t="shared" si="25"/>
        <v>45577U10 JK Black WidowsU10 ER Clovers</v>
      </c>
    </row>
    <row r="129" spans="1:20" x14ac:dyDescent="0.3">
      <c r="A129" s="154" t="str">
        <f t="shared" si="26"/>
        <v>JK1067</v>
      </c>
      <c r="B129" s="154" t="str">
        <f>VLOOKUP(A129,'Team Info'!E:J,6,FALSE)</f>
        <v>U10 JK Black Widows</v>
      </c>
      <c r="C129" s="154" t="str">
        <f>VLOOKUP(A129,'Team Info'!E:L,8,FALSE)</f>
        <v>Erika Zarenana</v>
      </c>
      <c r="D129" s="154" t="str">
        <f>VLOOKUP(A129,'Team Info'!E:M,9,FALSE)</f>
        <v>262-808-9771</v>
      </c>
      <c r="E129" s="154" t="str">
        <f>VLOOKUP(A129,'Team Info'!E:N,10,FALSE)</f>
        <v>e.zarenana91@gmail.com</v>
      </c>
      <c r="F129" s="180" t="str">
        <f t="shared" si="24"/>
        <v>Sat</v>
      </c>
      <c r="G129" s="180">
        <v>593</v>
      </c>
      <c r="H129" s="184">
        <f>VLOOKUP(G129,'Master FINAL 2024 8-19-24'!A:G,7,FALSE)</f>
        <v>45584</v>
      </c>
      <c r="I129" s="153" t="str">
        <f>IF(ISBLANK((VLOOKUP(G129,'Master FINAL 2024 8-19-24'!A:H,8,FALSE)))=TRUE,"",VLOOKUP(G129,'Master FINAL 2024 8-19-24'!A:H,8,FALSE))</f>
        <v>Hickory Lane #2</v>
      </c>
      <c r="J129" s="183">
        <f>IF(ISBLANK((VLOOKUP(G129,'Master FINAL 2024 8-19-24'!A:I,9,FALSE)))=TRUE,"",VLOOKUP(G129,'Master FINAL 2024 8-19-24'!A:I,9,FALSE))</f>
        <v>0.45833333333333331</v>
      </c>
      <c r="K129" s="169" t="str">
        <f>VLOOKUP(G129,'Master FINAL 2024 8-19-24'!A:L,12,FALSE)</f>
        <v>U10 SL Aletico Madrid (Rangers)</v>
      </c>
      <c r="L129" s="177" t="s">
        <v>849</v>
      </c>
      <c r="M129" s="177" t="str">
        <f>VLOOKUP(G129,'Master FINAL 2024 8-19-24'!A:O,15,FALSE)</f>
        <v>U10 JK Black Widows</v>
      </c>
      <c r="N129" s="154" t="str">
        <f>VLOOKUP(K129,'Team Info'!J:L,3,FALSE)</f>
        <v>Jason Holz</v>
      </c>
      <c r="O129" s="154" t="str">
        <f>VLOOKUP(K129,'Team Info'!J:M,4,FALSE)</f>
        <v>262-308-6964</v>
      </c>
      <c r="P129" s="154" t="str">
        <f>VLOOKUP(K129,'Team Info'!J:N,5,FALSE)</f>
        <v>jaholz@yahoo.com</v>
      </c>
      <c r="Q129" s="188" t="str">
        <f>VLOOKUP(M129,'Team Info'!J:L,3,FALSE)</f>
        <v>Erika Zarenana</v>
      </c>
      <c r="R129" s="188" t="str">
        <f>VLOOKUP(M129,'Team Info'!J:M,4,FALSE)</f>
        <v>262-808-9771</v>
      </c>
      <c r="S129" s="188" t="str">
        <f>VLOOKUP(M129,'Team Info'!J:N,5,FALSE)</f>
        <v>e.zarenana91@gmail.com</v>
      </c>
      <c r="T129" t="str">
        <f t="shared" si="25"/>
        <v>45584U10 SL Aletico Madrid (Rangers)U10 JK Black Widows</v>
      </c>
    </row>
    <row r="130" spans="1:20" x14ac:dyDescent="0.3">
      <c r="A130" s="154" t="str">
        <f t="shared" si="26"/>
        <v>JK1067</v>
      </c>
      <c r="B130" s="154" t="str">
        <f>VLOOKUP(A130,'Team Info'!E:J,6,FALSE)</f>
        <v>U10 JK Black Widows</v>
      </c>
      <c r="C130" s="154" t="str">
        <f>VLOOKUP(A130,'Team Info'!E:L,8,FALSE)</f>
        <v>Erika Zarenana</v>
      </c>
      <c r="D130" s="154" t="str">
        <f>VLOOKUP(A130,'Team Info'!E:M,9,FALSE)</f>
        <v>262-808-9771</v>
      </c>
      <c r="E130" s="154" t="str">
        <f>VLOOKUP(A130,'Team Info'!E:N,10,FALSE)</f>
        <v>e.zarenana91@gmail.com</v>
      </c>
      <c r="F130" s="180" t="str">
        <f t="shared" si="24"/>
        <v>Sat</v>
      </c>
      <c r="G130" s="180">
        <v>604</v>
      </c>
      <c r="H130" s="184">
        <f>VLOOKUP(G130,'Master FINAL 2024 8-19-24'!A:G,7,FALSE)</f>
        <v>45591</v>
      </c>
      <c r="I130" s="153" t="str">
        <f>IF(ISBLANK((VLOOKUP(G130,'Master FINAL 2024 8-19-24'!A:H,8,FALSE)))=TRUE,"",VLOOKUP(G130,'Master FINAL 2024 8-19-24'!A:H,8,FALSE))</f>
        <v>Hickory Lane #2</v>
      </c>
      <c r="J130" s="183">
        <f>IF(ISBLANK((VLOOKUP(G130,'Master FINAL 2024 8-19-24'!A:I,9,FALSE)))=TRUE,"",VLOOKUP(G130,'Master FINAL 2024 8-19-24'!A:I,9,FALSE))</f>
        <v>0.54166666666666663</v>
      </c>
      <c r="K130" s="169" t="str">
        <f>VLOOKUP(G130,'Master FINAL 2024 8-19-24'!A:L,12,FALSE)</f>
        <v>U10 HT Bolts</v>
      </c>
      <c r="L130" s="177" t="s">
        <v>849</v>
      </c>
      <c r="M130" s="177" t="str">
        <f>VLOOKUP(G130,'Master FINAL 2024 8-19-24'!A:O,15,FALSE)</f>
        <v>U10 JK Black Widows</v>
      </c>
      <c r="N130" s="154" t="str">
        <f>VLOOKUP(K130,'Team Info'!J:L,3,FALSE)</f>
        <v>Allison Hejdak</v>
      </c>
      <c r="O130" s="154" t="str">
        <f>VLOOKUP(K130,'Team Info'!J:M,4,FALSE)</f>
        <v>414-520-2145</v>
      </c>
      <c r="P130" s="154" t="str">
        <f>VLOOKUP(K130,'Team Info'!J:N,5,FALSE)</f>
        <v>allisonhejdak@yahoo.com</v>
      </c>
      <c r="Q130" s="188" t="str">
        <f>VLOOKUP(M130,'Team Info'!J:L,3,FALSE)</f>
        <v>Erika Zarenana</v>
      </c>
      <c r="R130" s="188" t="str">
        <f>VLOOKUP(M130,'Team Info'!J:M,4,FALSE)</f>
        <v>262-808-9771</v>
      </c>
      <c r="S130" s="188" t="str">
        <f>VLOOKUP(M130,'Team Info'!J:N,5,FALSE)</f>
        <v>e.zarenana91@gmail.com</v>
      </c>
      <c r="T130" t="str">
        <f t="shared" si="25"/>
        <v>45591U10 HT BoltsU10 JK Black Widows</v>
      </c>
    </row>
    <row r="131" spans="1:20" x14ac:dyDescent="0.3">
      <c r="A131" s="154" t="s">
        <v>1744</v>
      </c>
      <c r="B131" s="154" t="str">
        <f>VLOOKUP(A131,'Team Info'!E:J,6,FALSE)</f>
        <v>U10 JK Galaxy</v>
      </c>
      <c r="C131" s="154" t="str">
        <f>VLOOKUP(A131,'Team Info'!E:L,8,FALSE)</f>
        <v>Joe Greefkes</v>
      </c>
      <c r="D131" s="154" t="str">
        <f>VLOOKUP(A131,'Team Info'!E:M,9,FALSE)</f>
        <v>262-353-0547</v>
      </c>
      <c r="E131" s="154" t="str">
        <f>VLOOKUP(A131,'Team Info'!E:N,10,FALSE)</f>
        <v>joe.greefkes@kmlhs.org</v>
      </c>
      <c r="F131" s="180" t="str">
        <f t="shared" si="24"/>
        <v>Sat</v>
      </c>
      <c r="G131" s="180">
        <v>605</v>
      </c>
      <c r="H131" s="184">
        <f>VLOOKUP(G131,'Master FINAL 2024 8-19-24'!A:G,7,FALSE)</f>
        <v>45542</v>
      </c>
      <c r="I131" s="153" t="str">
        <f>IF(ISBLANK((VLOOKUP(G131,'Master FINAL 2024 8-19-24'!A:H,8,FALSE)))=TRUE,"",VLOOKUP(G131,'Master FINAL 2024 8-19-24'!A:H,8,FALSE))</f>
        <v>KW 3</v>
      </c>
      <c r="J131" s="183">
        <f>IF(ISBLANK((VLOOKUP(G131,'Master FINAL 2024 8-19-24'!A:I,9,FALSE)))=TRUE,"",VLOOKUP(G131,'Master FINAL 2024 8-19-24'!A:I,9,FALSE))</f>
        <v>0.5</v>
      </c>
      <c r="K131" s="169" t="str">
        <f>VLOOKUP(G131,'Master FINAL 2024 8-19-24'!A:L,12,FALSE)</f>
        <v>U10 JK Galaxy</v>
      </c>
      <c r="L131" s="177" t="s">
        <v>849</v>
      </c>
      <c r="M131" s="177" t="str">
        <f>VLOOKUP(G131,'Master FINAL 2024 8-19-24'!A:O,15,FALSE)</f>
        <v>U10 KW Stars</v>
      </c>
      <c r="N131" s="154" t="str">
        <f>VLOOKUP(K131,'Team Info'!J:L,3,FALSE)</f>
        <v>Joe Greefkes</v>
      </c>
      <c r="O131" s="154" t="str">
        <f>VLOOKUP(K131,'Team Info'!J:M,4,FALSE)</f>
        <v>262-353-0547</v>
      </c>
      <c r="P131" s="154" t="str">
        <f>VLOOKUP(K131,'Team Info'!J:N,5,FALSE)</f>
        <v>joe.greefkes@kmlhs.org</v>
      </c>
      <c r="Q131" s="188" t="str">
        <f>VLOOKUP(M131,'Team Info'!J:L,3,FALSE)</f>
        <v>Rebecca Dourn</v>
      </c>
      <c r="R131" s="188" t="str">
        <f>VLOOKUP(M131,'Team Info'!J:M,4,FALSE)</f>
        <v>262-227-2258</v>
      </c>
      <c r="S131" s="188" t="str">
        <f>VLOOKUP(M131,'Team Info'!J:N,5,FALSE)</f>
        <v>Rebecca.dourn@yahoo.com</v>
      </c>
      <c r="T131" t="str">
        <f t="shared" ref="T131" si="28">H131&amp;K131&amp;M131</f>
        <v>45542U10 JK GalaxyU10 KW Stars</v>
      </c>
    </row>
    <row r="132" spans="1:20" x14ac:dyDescent="0.3">
      <c r="A132" s="154" t="str">
        <f>A131</f>
        <v>JK1068</v>
      </c>
      <c r="B132" s="154" t="str">
        <f>VLOOKUP(A132,'Team Info'!E:J,6,FALSE)</f>
        <v>U10 JK Galaxy</v>
      </c>
      <c r="C132" s="154" t="str">
        <f>VLOOKUP(A132,'Team Info'!E:L,8,FALSE)</f>
        <v>Joe Greefkes</v>
      </c>
      <c r="D132" s="154" t="str">
        <f>VLOOKUP(A132,'Team Info'!E:M,9,FALSE)</f>
        <v>262-353-0547</v>
      </c>
      <c r="E132" s="154" t="str">
        <f>VLOOKUP(A132,'Team Info'!E:N,10,FALSE)</f>
        <v>joe.greefkes@kmlhs.org</v>
      </c>
      <c r="F132" s="180" t="str">
        <f t="shared" si="24"/>
        <v>Sat</v>
      </c>
      <c r="G132" s="180">
        <v>610</v>
      </c>
      <c r="H132" s="184">
        <f>VLOOKUP(G132,'Master FINAL 2024 8-19-24'!A:G,7,FALSE)</f>
        <v>45549</v>
      </c>
      <c r="I132" s="153" t="str">
        <f>IF(ISBLANK((VLOOKUP(G132,'Master FINAL 2024 8-19-24'!A:H,8,FALSE)))=TRUE,"",VLOOKUP(G132,'Master FINAL 2024 8-19-24'!A:H,8,FALSE))</f>
        <v>Hickory Lane #2</v>
      </c>
      <c r="J132" s="183">
        <f>IF(ISBLANK((VLOOKUP(G132,'Master FINAL 2024 8-19-24'!A:I,9,FALSE)))=TRUE,"",VLOOKUP(G132,'Master FINAL 2024 8-19-24'!A:I,9,FALSE))</f>
        <v>0.45833333333333331</v>
      </c>
      <c r="K132" s="169" t="str">
        <f>VLOOKUP(G132,'Master FINAL 2024 8-19-24'!A:L,12,FALSE)</f>
        <v>U10 HT Firehawks</v>
      </c>
      <c r="L132" s="177" t="s">
        <v>849</v>
      </c>
      <c r="M132" s="177" t="str">
        <f>VLOOKUP(G132,'Master FINAL 2024 8-19-24'!A:O,15,FALSE)</f>
        <v>U10 JK Galaxy</v>
      </c>
      <c r="N132" s="154" t="str">
        <f>VLOOKUP(K132,'Team Info'!J:L,3,FALSE)</f>
        <v>Bill Bumgarner</v>
      </c>
      <c r="O132" s="154" t="str">
        <f>VLOOKUP(K132,'Team Info'!J:M,4,FALSE)</f>
        <v>262-224-6235</v>
      </c>
      <c r="P132" s="154" t="str">
        <f>VLOOKUP(K132,'Team Info'!J:N,5,FALSE)</f>
        <v>destruxx@gmail.com</v>
      </c>
      <c r="Q132" s="188" t="str">
        <f>VLOOKUP(M132,'Team Info'!J:L,3,FALSE)</f>
        <v>Joe Greefkes</v>
      </c>
      <c r="R132" s="188" t="str">
        <f>VLOOKUP(M132,'Team Info'!J:M,4,FALSE)</f>
        <v>262-353-0547</v>
      </c>
      <c r="S132" s="188" t="str">
        <f>VLOOKUP(M132,'Team Info'!J:N,5,FALSE)</f>
        <v>joe.greefkes@kmlhs.org</v>
      </c>
      <c r="T132" t="str">
        <f t="shared" si="25"/>
        <v>45549U10 HT FirehawksU10 JK Galaxy</v>
      </c>
    </row>
    <row r="133" spans="1:20" x14ac:dyDescent="0.3">
      <c r="A133" s="154" t="str">
        <f>A138</f>
        <v>JK1068</v>
      </c>
      <c r="B133" s="154" t="str">
        <f>VLOOKUP(A133,'Team Info'!E:J,6,FALSE)</f>
        <v>U10 JK Galaxy</v>
      </c>
      <c r="C133" s="154" t="str">
        <f>VLOOKUP(A133,'Team Info'!E:L,8,FALSE)</f>
        <v>Joe Greefkes</v>
      </c>
      <c r="D133" s="154" t="str">
        <f>VLOOKUP(A133,'Team Info'!E:M,9,FALSE)</f>
        <v>262-353-0547</v>
      </c>
      <c r="E133" s="154" t="str">
        <f>VLOOKUP(A133,'Team Info'!E:N,10,FALSE)</f>
        <v>joe.greefkes@kmlhs.org</v>
      </c>
      <c r="F133" s="180" t="str">
        <f t="shared" si="24"/>
        <v>Thu</v>
      </c>
      <c r="G133" s="180">
        <v>623</v>
      </c>
      <c r="H133" s="184">
        <f>VLOOKUP(G133,'Master FINAL 2024 8-19-24'!A:G,7,FALSE)</f>
        <v>45554</v>
      </c>
      <c r="I133" s="153">
        <f>IF(ISBLANK((VLOOKUP(G133,'Master FINAL 2024 8-19-24'!A:H,8,FALSE)))=TRUE,"",VLOOKUP(G133,'Master FINAL 2024 8-19-24'!A:H,8,FALSE))</f>
        <v>1</v>
      </c>
      <c r="J133" s="183">
        <f>IF(ISBLANK((VLOOKUP(G133,'Master FINAL 2024 8-19-24'!A:I,9,FALSE)))=TRUE,"",VLOOKUP(G133,'Master FINAL 2024 8-19-24'!A:I,9,FALSE))</f>
        <v>0.73958333333333337</v>
      </c>
      <c r="K133" s="169" t="str">
        <f>VLOOKUP(G133,'Master FINAL 2024 8-19-24'!A:L,12,FALSE)</f>
        <v>U10 JK Galaxy</v>
      </c>
      <c r="L133" s="177" t="s">
        <v>849</v>
      </c>
      <c r="M133" s="177" t="str">
        <f>VLOOKUP(G133,'Master FINAL 2024 8-19-24'!A:O,15,FALSE)</f>
        <v>U10 SL Wolves (Bears)</v>
      </c>
      <c r="N133" s="154" t="str">
        <f>VLOOKUP(K133,'Team Info'!J:L,3,FALSE)</f>
        <v>Joe Greefkes</v>
      </c>
      <c r="O133" s="154" t="str">
        <f>VLOOKUP(K133,'Team Info'!J:M,4,FALSE)</f>
        <v>262-353-0547</v>
      </c>
      <c r="P133" s="154" t="str">
        <f>VLOOKUP(K133,'Team Info'!J:N,5,FALSE)</f>
        <v>joe.greefkes@kmlhs.org</v>
      </c>
      <c r="Q133" s="188" t="str">
        <f>VLOOKUP(M133,'Team Info'!J:L,3,FALSE)</f>
        <v>James Morrow</v>
      </c>
      <c r="R133" s="188" t="str">
        <f>VLOOKUP(M133,'Team Info'!J:M,4,FALSE)</f>
        <v>414-426-6515</v>
      </c>
      <c r="S133" s="188" t="str">
        <f>VLOOKUP(M133,'Team Info'!J:N,5,FALSE)</f>
        <v>jamesmorrow411@gmail.com</v>
      </c>
      <c r="T133" t="str">
        <f>H133&amp;K133&amp;M133</f>
        <v>45554U10 JK GalaxyU10 SL Wolves (Bears)</v>
      </c>
    </row>
    <row r="134" spans="1:20" x14ac:dyDescent="0.3">
      <c r="A134" s="154" t="str">
        <f>A132</f>
        <v>JK1068</v>
      </c>
      <c r="B134" s="154" t="str">
        <f>VLOOKUP(A134,'Team Info'!E:J,6,FALSE)</f>
        <v>U10 JK Galaxy</v>
      </c>
      <c r="C134" s="154" t="str">
        <f>VLOOKUP(A134,'Team Info'!E:L,8,FALSE)</f>
        <v>Joe Greefkes</v>
      </c>
      <c r="D134" s="154" t="str">
        <f>VLOOKUP(A134,'Team Info'!E:M,9,FALSE)</f>
        <v>262-353-0547</v>
      </c>
      <c r="E134" s="154" t="str">
        <f>VLOOKUP(A134,'Team Info'!E:N,10,FALSE)</f>
        <v>joe.greefkes@kmlhs.org</v>
      </c>
      <c r="F134" s="180" t="str">
        <f t="shared" si="24"/>
        <v>Sat</v>
      </c>
      <c r="G134" s="180">
        <v>616</v>
      </c>
      <c r="H134" s="184">
        <f>VLOOKUP(G134,'Master FINAL 2024 8-19-24'!A:G,7,FALSE)</f>
        <v>45556</v>
      </c>
      <c r="I134" s="153" t="str">
        <f>IF(ISBLANK((VLOOKUP(G134,'Master FINAL 2024 8-19-24'!A:H,8,FALSE)))=TRUE,"",VLOOKUP(G134,'Master FINAL 2024 8-19-24'!A:H,8,FALSE))</f>
        <v>Hickory Lane #2</v>
      </c>
      <c r="J134" s="183">
        <f>IF(ISBLANK((VLOOKUP(G134,'Master FINAL 2024 8-19-24'!A:I,9,FALSE)))=TRUE,"",VLOOKUP(G134,'Master FINAL 2024 8-19-24'!A:I,9,FALSE))</f>
        <v>0.5</v>
      </c>
      <c r="K134" s="169" t="str">
        <f>VLOOKUP(G134,'Master FINAL 2024 8-19-24'!A:L,12,FALSE)</f>
        <v>U10 JK Galaxy</v>
      </c>
      <c r="L134" s="177" t="s">
        <v>849</v>
      </c>
      <c r="M134" s="177" t="str">
        <f>VLOOKUP(G134,'Master FINAL 2024 8-19-24'!A:O,15,FALSE)</f>
        <v>U10 JK Tarantulas</v>
      </c>
      <c r="N134" s="154" t="str">
        <f>VLOOKUP(K134,'Team Info'!J:L,3,FALSE)</f>
        <v>Joe Greefkes</v>
      </c>
      <c r="O134" s="154" t="str">
        <f>VLOOKUP(K134,'Team Info'!J:M,4,FALSE)</f>
        <v>262-353-0547</v>
      </c>
      <c r="P134" s="154" t="str">
        <f>VLOOKUP(K134,'Team Info'!J:N,5,FALSE)</f>
        <v>joe.greefkes@kmlhs.org</v>
      </c>
      <c r="Q134" s="188" t="str">
        <f>VLOOKUP(M134,'Team Info'!J:L,3,FALSE)</f>
        <v>Aaron Trimmer</v>
      </c>
      <c r="R134" s="188" t="str">
        <f>VLOOKUP(M134,'Team Info'!J:M,4,FALSE)</f>
        <v>614-314-9430</v>
      </c>
      <c r="S134" s="188" t="str">
        <f>VLOOKUP(M134,'Team Info'!J:N,5,FALSE)</f>
        <v>ajtrimmer238@gmail.com</v>
      </c>
      <c r="T134" t="str">
        <f t="shared" si="25"/>
        <v>45556U10 JK GalaxyU10 JK Tarantulas</v>
      </c>
    </row>
    <row r="135" spans="1:20" x14ac:dyDescent="0.3">
      <c r="A135" s="154" t="str">
        <f>A134</f>
        <v>JK1068</v>
      </c>
      <c r="B135" s="154" t="str">
        <f>VLOOKUP(A135,'Team Info'!E:J,6,FALSE)</f>
        <v>U10 JK Galaxy</v>
      </c>
      <c r="C135" s="154" t="str">
        <f>VLOOKUP(A135,'Team Info'!E:L,8,FALSE)</f>
        <v>Joe Greefkes</v>
      </c>
      <c r="D135" s="154" t="str">
        <f>VLOOKUP(A135,'Team Info'!E:M,9,FALSE)</f>
        <v>262-353-0547</v>
      </c>
      <c r="E135" s="154" t="str">
        <f>VLOOKUP(A135,'Team Info'!E:N,10,FALSE)</f>
        <v>joe.greefkes@kmlhs.org</v>
      </c>
      <c r="F135" s="180" t="str">
        <f t="shared" si="24"/>
        <v>Sat</v>
      </c>
      <c r="G135" s="180">
        <v>627</v>
      </c>
      <c r="H135" s="184">
        <f>VLOOKUP(G135,'Master FINAL 2024 8-19-24'!A:G,7,FALSE)</f>
        <v>45570</v>
      </c>
      <c r="I135" s="153" t="str">
        <f>IF(ISBLANK((VLOOKUP(G135,'Master FINAL 2024 8-19-24'!A:H,8,FALSE)))=TRUE,"",VLOOKUP(G135,'Master FINAL 2024 8-19-24'!A:H,8,FALSE))</f>
        <v>Hickory Lane #2</v>
      </c>
      <c r="J135" s="183">
        <f>IF(ISBLANK((VLOOKUP(G135,'Master FINAL 2024 8-19-24'!A:I,9,FALSE)))=TRUE,"",VLOOKUP(G135,'Master FINAL 2024 8-19-24'!A:I,9,FALSE))</f>
        <v>0.41666666666666669</v>
      </c>
      <c r="K135" s="169" t="str">
        <f>VLOOKUP(G135,'Master FINAL 2024 8-19-24'!A:L,12,FALSE)</f>
        <v>U10 WCHSA Royal Eagles</v>
      </c>
      <c r="L135" s="177" t="s">
        <v>849</v>
      </c>
      <c r="M135" s="177" t="str">
        <f>VLOOKUP(G135,'Master FINAL 2024 8-19-24'!A:O,15,FALSE)</f>
        <v>U10 JK Galaxy</v>
      </c>
      <c r="N135" s="154" t="str">
        <f>VLOOKUP(K135,'Team Info'!J:L,3,FALSE)</f>
        <v>Dakota Witte</v>
      </c>
      <c r="O135" s="154" t="str">
        <f>VLOOKUP(K135,'Team Info'!J:M,4,FALSE)</f>
        <v>262-707-4556</v>
      </c>
      <c r="P135" s="154" t="str">
        <f>VLOOKUP(K135,'Team Info'!J:N,5,FALSE)</f>
        <v>Dakota.witte@gmail.com</v>
      </c>
      <c r="Q135" s="188" t="str">
        <f>VLOOKUP(M135,'Team Info'!J:L,3,FALSE)</f>
        <v>Joe Greefkes</v>
      </c>
      <c r="R135" s="188" t="str">
        <f>VLOOKUP(M135,'Team Info'!J:M,4,FALSE)</f>
        <v>262-353-0547</v>
      </c>
      <c r="S135" s="188" t="str">
        <f>VLOOKUP(M135,'Team Info'!J:N,5,FALSE)</f>
        <v>joe.greefkes@kmlhs.org</v>
      </c>
      <c r="T135" t="str">
        <f t="shared" si="25"/>
        <v>45570U10 WCHSA Royal EaglesU10 JK Galaxy</v>
      </c>
    </row>
    <row r="136" spans="1:20" x14ac:dyDescent="0.3">
      <c r="A136" s="154" t="str">
        <f>A135</f>
        <v>JK1068</v>
      </c>
      <c r="B136" s="154" t="str">
        <f>VLOOKUP(A136,'Team Info'!E:J,6,FALSE)</f>
        <v>U10 JK Galaxy</v>
      </c>
      <c r="C136" s="154" t="str">
        <f>VLOOKUP(A136,'Team Info'!E:L,8,FALSE)</f>
        <v>Joe Greefkes</v>
      </c>
      <c r="D136" s="154" t="str">
        <f>VLOOKUP(A136,'Team Info'!E:M,9,FALSE)</f>
        <v>262-353-0547</v>
      </c>
      <c r="E136" s="154" t="str">
        <f>VLOOKUP(A136,'Team Info'!E:N,10,FALSE)</f>
        <v>joe.greefkes@kmlhs.org</v>
      </c>
      <c r="F136" s="180" t="str">
        <f t="shared" si="24"/>
        <v>Sat</v>
      </c>
      <c r="G136" s="180">
        <v>631</v>
      </c>
      <c r="H136" s="184">
        <f>VLOOKUP(G136,'Master FINAL 2024 8-19-24'!A:G,7,FALSE)</f>
        <v>45577</v>
      </c>
      <c r="I136" s="153" t="str">
        <f>IF(ISBLANK((VLOOKUP(G136,'Master FINAL 2024 8-19-24'!A:H,8,FALSE)))=TRUE,"",VLOOKUP(G136,'Master FINAL 2024 8-19-24'!A:H,8,FALSE))</f>
        <v>Hickory Lane #2</v>
      </c>
      <c r="J136" s="183">
        <f>IF(ISBLANK((VLOOKUP(G136,'Master FINAL 2024 8-19-24'!A:I,9,FALSE)))=TRUE,"",VLOOKUP(G136,'Master FINAL 2024 8-19-24'!A:I,9,FALSE))</f>
        <v>0.375</v>
      </c>
      <c r="K136" s="169" t="str">
        <f>VLOOKUP(G136,'Master FINAL 2024 8-19-24'!A:L,12,FALSE)</f>
        <v>U10 RF Thunder</v>
      </c>
      <c r="L136" s="177" t="s">
        <v>849</v>
      </c>
      <c r="M136" s="177" t="str">
        <f>VLOOKUP(G136,'Master FINAL 2024 8-19-24'!A:O,15,FALSE)</f>
        <v>U10 JK Galaxy</v>
      </c>
      <c r="N136" s="154" t="str">
        <f>VLOOKUP(K136,'Team Info'!J:L,3,FALSE)</f>
        <v>Grady Diesslin</v>
      </c>
      <c r="O136" s="154" t="str">
        <f>VLOOKUP(K136,'Team Info'!J:M,4,FALSE)</f>
        <v>765-427-7736</v>
      </c>
      <c r="P136" s="154" t="str">
        <f>VLOOKUP(K136,'Team Info'!J:N,5,FALSE)</f>
        <v>gdiessli@gmail.com</v>
      </c>
      <c r="Q136" s="188" t="str">
        <f>VLOOKUP(M136,'Team Info'!J:L,3,FALSE)</f>
        <v>Joe Greefkes</v>
      </c>
      <c r="R136" s="188" t="str">
        <f>VLOOKUP(M136,'Team Info'!J:M,4,FALSE)</f>
        <v>262-353-0547</v>
      </c>
      <c r="S136" s="188" t="str">
        <f>VLOOKUP(M136,'Team Info'!J:N,5,FALSE)</f>
        <v>joe.greefkes@kmlhs.org</v>
      </c>
      <c r="T136" t="str">
        <f t="shared" si="25"/>
        <v>45577U10 RF ThunderU10 JK Galaxy</v>
      </c>
    </row>
    <row r="137" spans="1:20" x14ac:dyDescent="0.3">
      <c r="A137" s="154" t="str">
        <f>A136</f>
        <v>JK1068</v>
      </c>
      <c r="B137" s="154" t="str">
        <f>VLOOKUP(A137,'Team Info'!E:J,6,FALSE)</f>
        <v>U10 JK Galaxy</v>
      </c>
      <c r="C137" s="154" t="str">
        <f>VLOOKUP(A137,'Team Info'!E:L,8,FALSE)</f>
        <v>Joe Greefkes</v>
      </c>
      <c r="D137" s="154" t="str">
        <f>VLOOKUP(A137,'Team Info'!E:M,9,FALSE)</f>
        <v>262-353-0547</v>
      </c>
      <c r="E137" s="154" t="str">
        <f>VLOOKUP(A137,'Team Info'!E:N,10,FALSE)</f>
        <v>joe.greefkes@kmlhs.org</v>
      </c>
      <c r="F137" s="180" t="str">
        <f t="shared" si="24"/>
        <v>Sat</v>
      </c>
      <c r="G137" s="180">
        <v>638</v>
      </c>
      <c r="H137" s="184">
        <f>VLOOKUP(G137,'Master FINAL 2024 8-19-24'!A:G,7,FALSE)</f>
        <v>45584</v>
      </c>
      <c r="I137" s="153" t="str">
        <f>IF(ISBLANK((VLOOKUP(G137,'Master FINAL 2024 8-19-24'!A:H,8,FALSE)))=TRUE,"",VLOOKUP(G137,'Master FINAL 2024 8-19-24'!A:H,8,FALSE))</f>
        <v>RF 5</v>
      </c>
      <c r="J137" s="183">
        <f>IF(ISBLANK((VLOOKUP(G137,'Master FINAL 2024 8-19-24'!A:I,9,FALSE)))=TRUE,"",VLOOKUP(G137,'Master FINAL 2024 8-19-24'!A:I,9,FALSE))</f>
        <v>0.4375</v>
      </c>
      <c r="K137" s="169" t="str">
        <f>VLOOKUP(G137,'Master FINAL 2024 8-19-24'!A:L,12,FALSE)</f>
        <v>U10 JK Galaxy</v>
      </c>
      <c r="L137" s="177" t="s">
        <v>849</v>
      </c>
      <c r="M137" s="177" t="str">
        <f>VLOOKUP(G137,'Master FINAL 2024 8-19-24'!A:O,15,FALSE)</f>
        <v>U10 RF Storm</v>
      </c>
      <c r="N137" s="154" t="str">
        <f>VLOOKUP(K137,'Team Info'!J:L,3,FALSE)</f>
        <v>Joe Greefkes</v>
      </c>
      <c r="O137" s="154" t="str">
        <f>VLOOKUP(K137,'Team Info'!J:M,4,FALSE)</f>
        <v>262-353-0547</v>
      </c>
      <c r="P137" s="154" t="str">
        <f>VLOOKUP(K137,'Team Info'!J:N,5,FALSE)</f>
        <v>joe.greefkes@kmlhs.org</v>
      </c>
      <c r="Q137" s="188" t="str">
        <f>VLOOKUP(M137,'Team Info'!J:L,3,FALSE)</f>
        <v>Eathan Berdyck</v>
      </c>
      <c r="R137" s="188" t="str">
        <f>VLOOKUP(M137,'Team Info'!J:M,4,FALSE)</f>
        <v>414-737-6678</v>
      </c>
      <c r="S137" s="188" t="str">
        <f>VLOOKUP(M137,'Team Info'!J:N,5,FALSE)</f>
        <v>eberdyck@yahoo.com</v>
      </c>
      <c r="T137" t="str">
        <f t="shared" si="25"/>
        <v>45584U10 JK GalaxyU10 RF Storm</v>
      </c>
    </row>
    <row r="138" spans="1:20" x14ac:dyDescent="0.3">
      <c r="A138" s="154" t="str">
        <f>A137</f>
        <v>JK1068</v>
      </c>
      <c r="B138" s="154" t="str">
        <f>VLOOKUP(A138,'Team Info'!E:J,6,FALSE)</f>
        <v>U10 JK Galaxy</v>
      </c>
      <c r="C138" s="154" t="str">
        <f>VLOOKUP(A138,'Team Info'!E:L,8,FALSE)</f>
        <v>Joe Greefkes</v>
      </c>
      <c r="D138" s="154" t="str">
        <f>VLOOKUP(A138,'Team Info'!E:M,9,FALSE)</f>
        <v>262-353-0547</v>
      </c>
      <c r="E138" s="154" t="str">
        <f>VLOOKUP(A138,'Team Info'!E:N,10,FALSE)</f>
        <v>joe.greefkes@kmlhs.org</v>
      </c>
      <c r="F138" s="180" t="str">
        <f t="shared" si="24"/>
        <v>Sat</v>
      </c>
      <c r="G138" s="180">
        <v>643</v>
      </c>
      <c r="H138" s="184">
        <f>VLOOKUP(G138,'Master FINAL 2024 8-19-24'!A:G,7,FALSE)</f>
        <v>45591</v>
      </c>
      <c r="I138" s="153" t="str">
        <f>IF(ISBLANK((VLOOKUP(G138,'Master FINAL 2024 8-19-24'!A:H,8,FALSE)))=TRUE,"",VLOOKUP(G138,'Master FINAL 2024 8-19-24'!A:H,8,FALSE))</f>
        <v>Hickory Lane #2</v>
      </c>
      <c r="J138" s="183">
        <f>IF(ISBLANK((VLOOKUP(G138,'Master FINAL 2024 8-19-24'!A:I,9,FALSE)))=TRUE,"",VLOOKUP(G138,'Master FINAL 2024 8-19-24'!A:I,9,FALSE))</f>
        <v>0.58333333333333337</v>
      </c>
      <c r="K138" s="169" t="str">
        <f>VLOOKUP(G138,'Master FINAL 2024 8-19-24'!A:L,12,FALSE)</f>
        <v>U10 SL Wolves (Bears)</v>
      </c>
      <c r="L138" s="177" t="s">
        <v>849</v>
      </c>
      <c r="M138" s="177" t="str">
        <f>VLOOKUP(G138,'Master FINAL 2024 8-19-24'!A:O,15,FALSE)</f>
        <v>U10 JK Galaxy</v>
      </c>
      <c r="N138" s="154" t="str">
        <f>VLOOKUP(K138,'Team Info'!J:L,3,FALSE)</f>
        <v>James Morrow</v>
      </c>
      <c r="O138" s="154" t="str">
        <f>VLOOKUP(K138,'Team Info'!J:M,4,FALSE)</f>
        <v>414-426-6515</v>
      </c>
      <c r="P138" s="154" t="str">
        <f>VLOOKUP(K138,'Team Info'!J:N,5,FALSE)</f>
        <v>jamesmorrow411@gmail.com</v>
      </c>
      <c r="Q138" s="188" t="str">
        <f>VLOOKUP(M138,'Team Info'!J:L,3,FALSE)</f>
        <v>Joe Greefkes</v>
      </c>
      <c r="R138" s="188" t="str">
        <f>VLOOKUP(M138,'Team Info'!J:M,4,FALSE)</f>
        <v>262-353-0547</v>
      </c>
      <c r="S138" s="188" t="str">
        <f>VLOOKUP(M138,'Team Info'!J:N,5,FALSE)</f>
        <v>joe.greefkes@kmlhs.org</v>
      </c>
      <c r="T138" t="str">
        <f t="shared" si="25"/>
        <v>45591U10 SL Wolves (Bears)U10 JK Galaxy</v>
      </c>
    </row>
    <row r="139" spans="1:20" x14ac:dyDescent="0.3">
      <c r="A139" s="154" t="s">
        <v>1745</v>
      </c>
      <c r="B139" s="154" t="str">
        <f>VLOOKUP(A139,'Team Info'!E:J,6,FALSE)</f>
        <v>U10 JK Tarantulas</v>
      </c>
      <c r="C139" s="154" t="str">
        <f>VLOOKUP(A139,'Team Info'!E:L,8,FALSE)</f>
        <v>Aaron Trimmer</v>
      </c>
      <c r="D139" s="154" t="str">
        <f>VLOOKUP(A139,'Team Info'!E:M,9,FALSE)</f>
        <v>614-314-9430</v>
      </c>
      <c r="E139" s="154" t="str">
        <f>VLOOKUP(A139,'Team Info'!E:N,10,FALSE)</f>
        <v>ajtrimmer238@gmail.com</v>
      </c>
      <c r="F139" s="180" t="str">
        <f t="shared" si="24"/>
        <v>Sat</v>
      </c>
      <c r="G139" s="180">
        <v>606</v>
      </c>
      <c r="H139" s="184">
        <f>VLOOKUP(G139,'Master FINAL 2024 8-19-24'!A:G,7,FALSE)</f>
        <v>45542</v>
      </c>
      <c r="I139" s="153" t="str">
        <f>IF(ISBLANK((VLOOKUP(G139,'Master FINAL 2024 8-19-24'!A:H,8,FALSE)))=TRUE,"",VLOOKUP(G139,'Master FINAL 2024 8-19-24'!A:H,8,FALSE))</f>
        <v>Hickory Lane #2</v>
      </c>
      <c r="J139" s="183">
        <f>IF(ISBLANK((VLOOKUP(G139,'Master FINAL 2024 8-19-24'!A:I,9,FALSE)))=TRUE,"",VLOOKUP(G139,'Master FINAL 2024 8-19-24'!A:I,9,FALSE))</f>
        <v>0.45833333333333331</v>
      </c>
      <c r="K139" s="169" t="str">
        <f>VLOOKUP(G139,'Master FINAL 2024 8-19-24'!A:L,12,FALSE)</f>
        <v>U10 HT Dragons</v>
      </c>
      <c r="L139" s="177" t="s">
        <v>849</v>
      </c>
      <c r="M139" s="177" t="str">
        <f>VLOOKUP(G139,'Master FINAL 2024 8-19-24'!A:O,15,FALSE)</f>
        <v>U10 JK Tarantulas</v>
      </c>
      <c r="N139" s="154" t="str">
        <f>VLOOKUP(K139,'Team Info'!J:L,3,FALSE)</f>
        <v>Jake Lechusz</v>
      </c>
      <c r="O139" s="154" t="str">
        <f>VLOOKUP(K139,'Team Info'!J:M,4,FALSE)</f>
        <v>262-613-9391</v>
      </c>
      <c r="P139" s="154" t="str">
        <f>VLOOKUP(K139,'Team Info'!J:N,5,FALSE)</f>
        <v>jakelechusz@gmail.com</v>
      </c>
      <c r="Q139" s="188" t="str">
        <f>VLOOKUP(M139,'Team Info'!J:L,3,FALSE)</f>
        <v>Aaron Trimmer</v>
      </c>
      <c r="R139" s="188" t="str">
        <f>VLOOKUP(M139,'Team Info'!J:M,4,FALSE)</f>
        <v>614-314-9430</v>
      </c>
      <c r="S139" s="188" t="str">
        <f>VLOOKUP(M139,'Team Info'!J:N,5,FALSE)</f>
        <v>ajtrimmer238@gmail.com</v>
      </c>
      <c r="T139" t="str">
        <f t="shared" si="25"/>
        <v>45542U10 HT DragonsU10 JK Tarantulas</v>
      </c>
    </row>
    <row r="140" spans="1:20" x14ac:dyDescent="0.3">
      <c r="A140" s="154" t="str">
        <f t="shared" ref="A140:A146" si="29">A139</f>
        <v>JK1069</v>
      </c>
      <c r="B140" s="154" t="str">
        <f>VLOOKUP(A140,'Team Info'!E:J,6,FALSE)</f>
        <v>U10 JK Tarantulas</v>
      </c>
      <c r="C140" s="154" t="str">
        <f>VLOOKUP(A140,'Team Info'!E:L,8,FALSE)</f>
        <v>Aaron Trimmer</v>
      </c>
      <c r="D140" s="154" t="str">
        <f>VLOOKUP(A140,'Team Info'!E:M,9,FALSE)</f>
        <v>614-314-9430</v>
      </c>
      <c r="E140" s="154" t="str">
        <f>VLOOKUP(A140,'Team Info'!E:N,10,FALSE)</f>
        <v>ajtrimmer238@gmail.com</v>
      </c>
      <c r="F140" s="180" t="str">
        <f t="shared" si="24"/>
        <v>Sat</v>
      </c>
      <c r="G140" s="180">
        <v>611</v>
      </c>
      <c r="H140" s="184">
        <f>VLOOKUP(G140,'Master FINAL 2024 8-19-24'!A:G,7,FALSE)</f>
        <v>45549</v>
      </c>
      <c r="I140" s="153" t="str">
        <f>IF(ISBLANK((VLOOKUP(G140,'Master FINAL 2024 8-19-24'!A:H,8,FALSE)))=TRUE,"",VLOOKUP(G140,'Master FINAL 2024 8-19-24'!A:H,8,FALSE))</f>
        <v>KW 3</v>
      </c>
      <c r="J140" s="183">
        <f>IF(ISBLANK((VLOOKUP(G140,'Master FINAL 2024 8-19-24'!A:I,9,FALSE)))=TRUE,"",VLOOKUP(G140,'Master FINAL 2024 8-19-24'!A:I,9,FALSE))</f>
        <v>0.5625</v>
      </c>
      <c r="K140" s="169" t="str">
        <f>VLOOKUP(G140,'Master FINAL 2024 8-19-24'!A:L,12,FALSE)</f>
        <v>U10 JK Tarantulas</v>
      </c>
      <c r="L140" s="177" t="s">
        <v>849</v>
      </c>
      <c r="M140" s="177" t="str">
        <f>VLOOKUP(G140,'Master FINAL 2024 8-19-24'!A:O,15,FALSE)</f>
        <v>U10 KW Stars</v>
      </c>
      <c r="N140" s="154" t="str">
        <f>VLOOKUP(K140,'Team Info'!J:L,3,FALSE)</f>
        <v>Aaron Trimmer</v>
      </c>
      <c r="O140" s="154" t="str">
        <f>VLOOKUP(K140,'Team Info'!J:M,4,FALSE)</f>
        <v>614-314-9430</v>
      </c>
      <c r="P140" s="154" t="str">
        <f>VLOOKUP(K140,'Team Info'!J:N,5,FALSE)</f>
        <v>ajtrimmer238@gmail.com</v>
      </c>
      <c r="Q140" s="188" t="str">
        <f>VLOOKUP(M140,'Team Info'!J:L,3,FALSE)</f>
        <v>Rebecca Dourn</v>
      </c>
      <c r="R140" s="188" t="str">
        <f>VLOOKUP(M140,'Team Info'!J:M,4,FALSE)</f>
        <v>262-227-2258</v>
      </c>
      <c r="S140" s="188" t="str">
        <f>VLOOKUP(M140,'Team Info'!J:N,5,FALSE)</f>
        <v>Rebecca.dourn@yahoo.com</v>
      </c>
      <c r="T140" t="str">
        <f t="shared" ref="T140:T147" si="30">H140&amp;K140&amp;M140</f>
        <v>45549U10 JK TarantulasU10 KW Stars</v>
      </c>
    </row>
    <row r="141" spans="1:20" x14ac:dyDescent="0.3">
      <c r="A141" s="154" t="str">
        <f t="shared" si="29"/>
        <v>JK1069</v>
      </c>
      <c r="B141" s="154" t="str">
        <f>VLOOKUP(A141,'Team Info'!E:J,6,FALSE)</f>
        <v>U10 JK Tarantulas</v>
      </c>
      <c r="C141" s="154" t="str">
        <f>VLOOKUP(A141,'Team Info'!E:L,8,FALSE)</f>
        <v>Aaron Trimmer</v>
      </c>
      <c r="D141" s="154" t="str">
        <f>VLOOKUP(A141,'Team Info'!E:M,9,FALSE)</f>
        <v>614-314-9430</v>
      </c>
      <c r="E141" s="154" t="str">
        <f>VLOOKUP(A141,'Team Info'!E:N,10,FALSE)</f>
        <v>ajtrimmer238@gmail.com</v>
      </c>
      <c r="F141" s="180" t="str">
        <f t="shared" si="24"/>
        <v>Sat</v>
      </c>
      <c r="G141" s="180">
        <v>616</v>
      </c>
      <c r="H141" s="184">
        <f>VLOOKUP(G141,'Master FINAL 2024 8-19-24'!A:G,7,FALSE)</f>
        <v>45556</v>
      </c>
      <c r="I141" s="153" t="str">
        <f>IF(ISBLANK((VLOOKUP(G141,'Master FINAL 2024 8-19-24'!A:H,8,FALSE)))=TRUE,"",VLOOKUP(G141,'Master FINAL 2024 8-19-24'!A:H,8,FALSE))</f>
        <v>Hickory Lane #2</v>
      </c>
      <c r="J141" s="183">
        <f>IF(ISBLANK((VLOOKUP(G141,'Master FINAL 2024 8-19-24'!A:I,9,FALSE)))=TRUE,"",VLOOKUP(G141,'Master FINAL 2024 8-19-24'!A:I,9,FALSE))</f>
        <v>0.5</v>
      </c>
      <c r="K141" s="169" t="str">
        <f>VLOOKUP(G141,'Master FINAL 2024 8-19-24'!A:L,12,FALSE)</f>
        <v>U10 JK Galaxy</v>
      </c>
      <c r="L141" s="177" t="s">
        <v>849</v>
      </c>
      <c r="M141" s="177" t="str">
        <f>VLOOKUP(G141,'Master FINAL 2024 8-19-24'!A:O,15,FALSE)</f>
        <v>U10 JK Tarantulas</v>
      </c>
      <c r="N141" s="154" t="str">
        <f>VLOOKUP(K141,'Team Info'!J:L,3,FALSE)</f>
        <v>Joe Greefkes</v>
      </c>
      <c r="O141" s="154" t="str">
        <f>VLOOKUP(K141,'Team Info'!J:M,4,FALSE)</f>
        <v>262-353-0547</v>
      </c>
      <c r="P141" s="154" t="str">
        <f>VLOOKUP(K141,'Team Info'!J:N,5,FALSE)</f>
        <v>joe.greefkes@kmlhs.org</v>
      </c>
      <c r="Q141" s="188" t="str">
        <f>VLOOKUP(M141,'Team Info'!J:L,3,FALSE)</f>
        <v>Aaron Trimmer</v>
      </c>
      <c r="R141" s="188" t="str">
        <f>VLOOKUP(M141,'Team Info'!J:M,4,FALSE)</f>
        <v>614-314-9430</v>
      </c>
      <c r="S141" s="188" t="str">
        <f>VLOOKUP(M141,'Team Info'!J:N,5,FALSE)</f>
        <v>ajtrimmer238@gmail.com</v>
      </c>
      <c r="T141" t="str">
        <f t="shared" si="30"/>
        <v>45556U10 JK GalaxyU10 JK Tarantulas</v>
      </c>
    </row>
    <row r="142" spans="1:20" x14ac:dyDescent="0.3">
      <c r="A142" s="154" t="str">
        <f t="shared" si="29"/>
        <v>JK1069</v>
      </c>
      <c r="B142" s="154" t="str">
        <f>VLOOKUP(A142,'Team Info'!E:J,6,FALSE)</f>
        <v>U10 JK Tarantulas</v>
      </c>
      <c r="C142" s="154" t="str">
        <f>VLOOKUP(A142,'Team Info'!E:L,8,FALSE)</f>
        <v>Aaron Trimmer</v>
      </c>
      <c r="D142" s="154" t="str">
        <f>VLOOKUP(A142,'Team Info'!E:M,9,FALSE)</f>
        <v>614-314-9430</v>
      </c>
      <c r="E142" s="154" t="str">
        <f>VLOOKUP(A142,'Team Info'!E:N,10,FALSE)</f>
        <v>ajtrimmer238@gmail.com</v>
      </c>
      <c r="F142" s="180" t="str">
        <f t="shared" si="24"/>
        <v>Sat</v>
      </c>
      <c r="G142" s="180">
        <v>620</v>
      </c>
      <c r="H142" s="184">
        <f>VLOOKUP(G142,'Master FINAL 2024 8-19-24'!A:G,7,FALSE)</f>
        <v>45563</v>
      </c>
      <c r="I142" s="153" t="str">
        <f>IF(ISBLANK((VLOOKUP(G142,'Master FINAL 2024 8-19-24'!A:H,8,FALSE)))=TRUE,"",VLOOKUP(G142,'Master FINAL 2024 8-19-24'!A:H,8,FALSE))</f>
        <v>RF 6</v>
      </c>
      <c r="J142" s="183">
        <f>IF(ISBLANK((VLOOKUP(G142,'Master FINAL 2024 8-19-24'!A:I,9,FALSE)))=TRUE,"",VLOOKUP(G142,'Master FINAL 2024 8-19-24'!A:I,9,FALSE))</f>
        <v>0.5</v>
      </c>
      <c r="K142" s="169" t="str">
        <f>VLOOKUP(G142,'Master FINAL 2024 8-19-24'!A:L,12,FALSE)</f>
        <v>U10 JK Tarantulas</v>
      </c>
      <c r="L142" s="177" t="s">
        <v>849</v>
      </c>
      <c r="M142" s="177" t="str">
        <f>VLOOKUP(G142,'Master FINAL 2024 8-19-24'!A:O,15,FALSE)</f>
        <v>U10 RF Storm</v>
      </c>
      <c r="N142" s="154" t="str">
        <f>VLOOKUP(K142,'Team Info'!J:L,3,FALSE)</f>
        <v>Aaron Trimmer</v>
      </c>
      <c r="O142" s="154" t="str">
        <f>VLOOKUP(K142,'Team Info'!J:M,4,FALSE)</f>
        <v>614-314-9430</v>
      </c>
      <c r="P142" s="154" t="str">
        <f>VLOOKUP(K142,'Team Info'!J:N,5,FALSE)</f>
        <v>ajtrimmer238@gmail.com</v>
      </c>
      <c r="Q142" s="188" t="str">
        <f>VLOOKUP(M142,'Team Info'!J:L,3,FALSE)</f>
        <v>Eathan Berdyck</v>
      </c>
      <c r="R142" s="188" t="str">
        <f>VLOOKUP(M142,'Team Info'!J:M,4,FALSE)</f>
        <v>414-737-6678</v>
      </c>
      <c r="S142" s="188" t="str">
        <f>VLOOKUP(M142,'Team Info'!J:N,5,FALSE)</f>
        <v>eberdyck@yahoo.com</v>
      </c>
      <c r="T142" t="str">
        <f t="shared" si="30"/>
        <v>45563U10 JK TarantulasU10 RF Storm</v>
      </c>
    </row>
    <row r="143" spans="1:20" x14ac:dyDescent="0.3">
      <c r="A143" s="154" t="str">
        <f t="shared" si="29"/>
        <v>JK1069</v>
      </c>
      <c r="B143" s="154" t="str">
        <f>VLOOKUP(A143,'Team Info'!E:J,6,FALSE)</f>
        <v>U10 JK Tarantulas</v>
      </c>
      <c r="C143" s="154" t="str">
        <f>VLOOKUP(A143,'Team Info'!E:L,8,FALSE)</f>
        <v>Aaron Trimmer</v>
      </c>
      <c r="D143" s="154" t="str">
        <f>VLOOKUP(A143,'Team Info'!E:M,9,FALSE)</f>
        <v>614-314-9430</v>
      </c>
      <c r="E143" s="154" t="str">
        <f>VLOOKUP(A143,'Team Info'!E:N,10,FALSE)</f>
        <v>ajtrimmer238@gmail.com</v>
      </c>
      <c r="F143" s="180" t="str">
        <f t="shared" si="24"/>
        <v>Sat</v>
      </c>
      <c r="G143" s="180">
        <v>629</v>
      </c>
      <c r="H143" s="184">
        <f>VLOOKUP(G143,'Master FINAL 2024 8-19-24'!A:G,7,FALSE)</f>
        <v>45570</v>
      </c>
      <c r="I143" s="153" t="str">
        <f>IF(ISBLANK((VLOOKUP(G143,'Master FINAL 2024 8-19-24'!A:H,8,FALSE)))=TRUE,"",VLOOKUP(G143,'Master FINAL 2024 8-19-24'!A:H,8,FALSE))</f>
        <v>HT #5A</v>
      </c>
      <c r="J143" s="183">
        <f>IF(ISBLANK((VLOOKUP(G143,'Master FINAL 2024 8-19-24'!A:I,9,FALSE)))=TRUE,"",VLOOKUP(G143,'Master FINAL 2024 8-19-24'!A:I,9,FALSE))</f>
        <v>0.4375</v>
      </c>
      <c r="K143" s="169" t="str">
        <f>VLOOKUP(G143,'Master FINAL 2024 8-19-24'!A:L,12,FALSE)</f>
        <v>U10 JK Tarantulas</v>
      </c>
      <c r="L143" s="177" t="s">
        <v>849</v>
      </c>
      <c r="M143" s="177" t="str">
        <f>VLOOKUP(G143,'Master FINAL 2024 8-19-24'!A:O,15,FALSE)</f>
        <v>U10 HT Firehawks</v>
      </c>
      <c r="N143" s="154" t="str">
        <f>VLOOKUP(K143,'Team Info'!J:L,3,FALSE)</f>
        <v>Aaron Trimmer</v>
      </c>
      <c r="O143" s="154" t="str">
        <f>VLOOKUP(K143,'Team Info'!J:M,4,FALSE)</f>
        <v>614-314-9430</v>
      </c>
      <c r="P143" s="154" t="str">
        <f>VLOOKUP(K143,'Team Info'!J:N,5,FALSE)</f>
        <v>ajtrimmer238@gmail.com</v>
      </c>
      <c r="Q143" s="188" t="str">
        <f>VLOOKUP(M143,'Team Info'!J:L,3,FALSE)</f>
        <v>Bill Bumgarner</v>
      </c>
      <c r="R143" s="188" t="str">
        <f>VLOOKUP(M143,'Team Info'!J:M,4,FALSE)</f>
        <v>262-224-6235</v>
      </c>
      <c r="S143" s="188" t="str">
        <f>VLOOKUP(M143,'Team Info'!J:N,5,FALSE)</f>
        <v>destruxx@gmail.com</v>
      </c>
      <c r="T143" t="str">
        <f t="shared" si="30"/>
        <v>45570U10 JK TarantulasU10 HT Firehawks</v>
      </c>
    </row>
    <row r="144" spans="1:20" x14ac:dyDescent="0.3">
      <c r="A144" s="154" t="str">
        <f t="shared" si="29"/>
        <v>JK1069</v>
      </c>
      <c r="B144" s="154" t="str">
        <f>VLOOKUP(A144,'Team Info'!E:J,6,FALSE)</f>
        <v>U10 JK Tarantulas</v>
      </c>
      <c r="C144" s="154" t="str">
        <f>VLOOKUP(A144,'Team Info'!E:L,8,FALSE)</f>
        <v>Aaron Trimmer</v>
      </c>
      <c r="D144" s="154" t="str">
        <f>VLOOKUP(A144,'Team Info'!E:M,9,FALSE)</f>
        <v>614-314-9430</v>
      </c>
      <c r="E144" s="154" t="str">
        <f>VLOOKUP(A144,'Team Info'!E:N,10,FALSE)</f>
        <v>ajtrimmer238@gmail.com</v>
      </c>
      <c r="F144" s="180" t="str">
        <f t="shared" si="24"/>
        <v>Sat</v>
      </c>
      <c r="G144" s="180">
        <v>634</v>
      </c>
      <c r="H144" s="184">
        <f>VLOOKUP(G144,'Master FINAL 2024 8-19-24'!A:G,7,FALSE)</f>
        <v>45577</v>
      </c>
      <c r="I144" s="153" t="str">
        <f>IF(ISBLANK((VLOOKUP(G144,'Master FINAL 2024 8-19-24'!A:H,8,FALSE)))=TRUE,"",VLOOKUP(G144,'Master FINAL 2024 8-19-24'!A:H,8,FALSE))</f>
        <v>HT #5B</v>
      </c>
      <c r="J144" s="183">
        <f>IF(ISBLANK((VLOOKUP(G144,'Master FINAL 2024 8-19-24'!A:I,9,FALSE)))=TRUE,"",VLOOKUP(G144,'Master FINAL 2024 8-19-24'!A:I,9,FALSE))</f>
        <v>0.5625</v>
      </c>
      <c r="K144" s="169" t="str">
        <f>VLOOKUP(G144,'Master FINAL 2024 8-19-24'!A:L,12,FALSE)</f>
        <v>U10 JK Tarantulas</v>
      </c>
      <c r="L144" s="177" t="s">
        <v>849</v>
      </c>
      <c r="M144" s="177" t="str">
        <f>VLOOKUP(G144,'Master FINAL 2024 8-19-24'!A:O,15,FALSE)</f>
        <v>U10 HT Dragons</v>
      </c>
      <c r="N144" s="154" t="str">
        <f>VLOOKUP(K144,'Team Info'!J:L,3,FALSE)</f>
        <v>Aaron Trimmer</v>
      </c>
      <c r="O144" s="154" t="str">
        <f>VLOOKUP(K144,'Team Info'!J:M,4,FALSE)</f>
        <v>614-314-9430</v>
      </c>
      <c r="P144" s="154" t="str">
        <f>VLOOKUP(K144,'Team Info'!J:N,5,FALSE)</f>
        <v>ajtrimmer238@gmail.com</v>
      </c>
      <c r="Q144" s="188" t="str">
        <f>VLOOKUP(M144,'Team Info'!J:L,3,FALSE)</f>
        <v>Jake Lechusz</v>
      </c>
      <c r="R144" s="188" t="str">
        <f>VLOOKUP(M144,'Team Info'!J:M,4,FALSE)</f>
        <v>262-613-9391</v>
      </c>
      <c r="S144" s="188" t="str">
        <f>VLOOKUP(M144,'Team Info'!J:N,5,FALSE)</f>
        <v>jakelechusz@gmail.com</v>
      </c>
      <c r="T144" t="str">
        <f t="shared" si="30"/>
        <v>45577U10 JK TarantulasU10 HT Dragons</v>
      </c>
    </row>
    <row r="145" spans="1:20" x14ac:dyDescent="0.3">
      <c r="A145" s="154" t="str">
        <f t="shared" si="29"/>
        <v>JK1069</v>
      </c>
      <c r="B145" s="154" t="str">
        <f>VLOOKUP(A145,'Team Info'!E:J,6,FALSE)</f>
        <v>U10 JK Tarantulas</v>
      </c>
      <c r="C145" s="154" t="str">
        <f>VLOOKUP(A145,'Team Info'!E:L,8,FALSE)</f>
        <v>Aaron Trimmer</v>
      </c>
      <c r="D145" s="154" t="str">
        <f>VLOOKUP(A145,'Team Info'!E:M,9,FALSE)</f>
        <v>614-314-9430</v>
      </c>
      <c r="E145" s="154" t="str">
        <f>VLOOKUP(A145,'Team Info'!E:N,10,FALSE)</f>
        <v>ajtrimmer238@gmail.com</v>
      </c>
      <c r="F145" s="180" t="str">
        <f t="shared" si="24"/>
        <v>Sat</v>
      </c>
      <c r="G145" s="180">
        <v>635</v>
      </c>
      <c r="H145" s="184">
        <f>VLOOKUP(G145,'Master FINAL 2024 8-19-24'!A:G,7,FALSE)</f>
        <v>45584</v>
      </c>
      <c r="I145" s="153" t="str">
        <f>IF(ISBLANK((VLOOKUP(G145,'Master FINAL 2024 8-19-24'!A:H,8,FALSE)))=TRUE,"",VLOOKUP(G145,'Master FINAL 2024 8-19-24'!A:H,8,FALSE))</f>
        <v>Hickory Lane #2</v>
      </c>
      <c r="J145" s="183">
        <f>IF(ISBLANK((VLOOKUP(G145,'Master FINAL 2024 8-19-24'!A:I,9,FALSE)))=TRUE,"",VLOOKUP(G145,'Master FINAL 2024 8-19-24'!A:I,9,FALSE))</f>
        <v>0.5</v>
      </c>
      <c r="K145" s="169" t="str">
        <f>VLOOKUP(G145,'Master FINAL 2024 8-19-24'!A:L,12,FALSE)</f>
        <v>U10 RF Avengers</v>
      </c>
      <c r="L145" s="177" t="s">
        <v>849</v>
      </c>
      <c r="M145" s="177" t="str">
        <f>VLOOKUP(G145,'Master FINAL 2024 8-19-24'!A:O,15,FALSE)</f>
        <v>U10 JK Tarantulas</v>
      </c>
      <c r="N145" s="154" t="str">
        <f>VLOOKUP(K145,'Team Info'!J:L,3,FALSE)</f>
        <v>Anastacia Plotz</v>
      </c>
      <c r="O145" s="154" t="str">
        <f>VLOOKUP(K145,'Team Info'!J:M,4,FALSE)</f>
        <v>503-460-7677</v>
      </c>
      <c r="P145" s="154" t="str">
        <f>VLOOKUP(K145,'Team Info'!J:N,5,FALSE)</f>
        <v>stacia313@yahoo.com</v>
      </c>
      <c r="Q145" s="188" t="str">
        <f>VLOOKUP(M145,'Team Info'!J:L,3,FALSE)</f>
        <v>Aaron Trimmer</v>
      </c>
      <c r="R145" s="188" t="str">
        <f>VLOOKUP(M145,'Team Info'!J:M,4,FALSE)</f>
        <v>614-314-9430</v>
      </c>
      <c r="S145" s="188" t="str">
        <f>VLOOKUP(M145,'Team Info'!J:N,5,FALSE)</f>
        <v>ajtrimmer238@gmail.com</v>
      </c>
      <c r="T145" t="str">
        <f t="shared" si="30"/>
        <v>45584U10 RF AvengersU10 JK Tarantulas</v>
      </c>
    </row>
    <row r="146" spans="1:20" x14ac:dyDescent="0.3">
      <c r="A146" s="154" t="str">
        <f t="shared" si="29"/>
        <v>JK1069</v>
      </c>
      <c r="B146" s="154" t="str">
        <f>VLOOKUP(A146,'Team Info'!E:J,6,FALSE)</f>
        <v>U10 JK Tarantulas</v>
      </c>
      <c r="C146" s="154" t="str">
        <f>VLOOKUP(A146,'Team Info'!E:L,8,FALSE)</f>
        <v>Aaron Trimmer</v>
      </c>
      <c r="D146" s="154" t="str">
        <f>VLOOKUP(A146,'Team Info'!E:M,9,FALSE)</f>
        <v>614-314-9430</v>
      </c>
      <c r="E146" s="154" t="str">
        <f>VLOOKUP(A146,'Team Info'!E:N,10,FALSE)</f>
        <v>ajtrimmer238@gmail.com</v>
      </c>
      <c r="F146" s="180" t="str">
        <f t="shared" si="24"/>
        <v>Sat</v>
      </c>
      <c r="G146" s="180">
        <v>640</v>
      </c>
      <c r="H146" s="184">
        <f>VLOOKUP(G146,'Master FINAL 2024 8-19-24'!A:G,7,FALSE)</f>
        <v>45591</v>
      </c>
      <c r="I146" s="153" t="str">
        <f>IF(ISBLANK((VLOOKUP(G146,'Master FINAL 2024 8-19-24'!A:H,8,FALSE)))=TRUE,"",VLOOKUP(G146,'Master FINAL 2024 8-19-24'!A:H,8,FALSE))</f>
        <v>Hickory Lane #2</v>
      </c>
      <c r="J146" s="183">
        <f>IF(ISBLANK((VLOOKUP(G146,'Master FINAL 2024 8-19-24'!A:I,9,FALSE)))=TRUE,"",VLOOKUP(G146,'Master FINAL 2024 8-19-24'!A:I,9,FALSE))</f>
        <v>0.5</v>
      </c>
      <c r="K146" s="169" t="str">
        <f>VLOOKUP(G146,'Master FINAL 2024 8-19-24'!A:L,12,FALSE)</f>
        <v>U10 RF Storm</v>
      </c>
      <c r="L146" s="177" t="s">
        <v>849</v>
      </c>
      <c r="M146" s="177" t="str">
        <f>VLOOKUP(G146,'Master FINAL 2024 8-19-24'!A:O,15,FALSE)</f>
        <v>U10 JK Tarantulas</v>
      </c>
      <c r="N146" s="154" t="str">
        <f>VLOOKUP(K146,'Team Info'!J:L,3,FALSE)</f>
        <v>Eathan Berdyck</v>
      </c>
      <c r="O146" s="154" t="str">
        <f>VLOOKUP(K146,'Team Info'!J:M,4,FALSE)</f>
        <v>414-737-6678</v>
      </c>
      <c r="P146" s="154" t="str">
        <f>VLOOKUP(K146,'Team Info'!J:N,5,FALSE)</f>
        <v>eberdyck@yahoo.com</v>
      </c>
      <c r="Q146" s="188" t="str">
        <f>VLOOKUP(M146,'Team Info'!J:L,3,FALSE)</f>
        <v>Aaron Trimmer</v>
      </c>
      <c r="R146" s="188" t="str">
        <f>VLOOKUP(M146,'Team Info'!J:M,4,FALSE)</f>
        <v>614-314-9430</v>
      </c>
      <c r="S146" s="188" t="str">
        <f>VLOOKUP(M146,'Team Info'!J:N,5,FALSE)</f>
        <v>ajtrimmer238@gmail.com</v>
      </c>
      <c r="T146" t="str">
        <f t="shared" si="30"/>
        <v>45591U10 RF StormU10 JK Tarantulas</v>
      </c>
    </row>
    <row r="147" spans="1:20" x14ac:dyDescent="0.3">
      <c r="A147" s="154" t="s">
        <v>1746</v>
      </c>
      <c r="B147" s="154" t="str">
        <f>VLOOKUP(A147,'Team Info'!E:J,6,FALSE)</f>
        <v>U12 JK Eliminators</v>
      </c>
      <c r="C147" s="154" t="str">
        <f>VLOOKUP(A147,'Team Info'!E:L,8,FALSE)</f>
        <v>Keith McNamee</v>
      </c>
      <c r="D147" s="154" t="str">
        <f>VLOOKUP(A147,'Team Info'!E:M,9,FALSE)</f>
        <v>262-993-2048</v>
      </c>
      <c r="E147" s="154" t="str">
        <f>VLOOKUP(A147,'Team Info'!E:N,10,FALSE)</f>
        <v>kmcnamee@clcbuild.com</v>
      </c>
      <c r="F147" s="180" t="str">
        <f t="shared" ref="F147" si="31">IF(WEEKDAY(H147)=7,"Sat",IF(WEEKDAY(H147)=6,"Fri",IF(WEEKDAY(H147)=5,"Thu",IF(WEEKDAY(H147)=4,"Wed",IF(WEEKDAY(H147)=3,"Tue",IF(WEEKDAY(H147)=2,"Mon",IF(WEEKDAY(H147)=1,"Sun")))))))</f>
        <v>Sat</v>
      </c>
      <c r="G147" s="180">
        <v>262</v>
      </c>
      <c r="H147" s="184">
        <f>VLOOKUP(G147,'Master FINAL 2024 8-19-24'!A:G,7,FALSE)</f>
        <v>45542</v>
      </c>
      <c r="I147" s="153" t="str">
        <f>IF(ISBLANK((VLOOKUP(G147,'Master FINAL 2024 8-19-24'!A:H,8,FALSE)))=TRUE,"",VLOOKUP(G147,'Master FINAL 2024 8-19-24'!A:H,8,FALSE))</f>
        <v>Hickory Lane #3</v>
      </c>
      <c r="J147" s="183">
        <f>IF(ISBLANK((VLOOKUP(G147,'Master FINAL 2024 8-19-24'!A:I,9,FALSE)))=TRUE,"",VLOOKUP(G147,'Master FINAL 2024 8-19-24'!A:I,9,FALSE))</f>
        <v>0.41666666666666669</v>
      </c>
      <c r="K147" s="169" t="str">
        <f>VLOOKUP(G147,'Master FINAL 2024 8-19-24'!A:L,12,FALSE)</f>
        <v>U12 ER Hooligans</v>
      </c>
      <c r="L147" s="177" t="s">
        <v>849</v>
      </c>
      <c r="M147" s="177" t="str">
        <f>VLOOKUP(G147,'Master FINAL 2024 8-19-24'!A:O,15,FALSE)</f>
        <v>U12 JK Eliminators</v>
      </c>
      <c r="N147" s="154" t="str">
        <f>VLOOKUP(K147,'Team Info'!J:L,3,FALSE)</f>
        <v>Mike Stoneking</v>
      </c>
      <c r="O147" s="154">
        <f>VLOOKUP(K147,'Team Info'!J:M,4,FALSE)</f>
        <v>0</v>
      </c>
      <c r="P147" s="154" t="str">
        <f>VLOOKUP(K147,'Team Info'!J:N,5,FALSE)</f>
        <v>mikestoneking@outlook.com</v>
      </c>
      <c r="Q147" s="188" t="str">
        <f>VLOOKUP(M147,'Team Info'!J:L,3,FALSE)</f>
        <v>Keith McNamee</v>
      </c>
      <c r="R147" s="188" t="str">
        <f>VLOOKUP(M147,'Team Info'!J:M,4,FALSE)</f>
        <v>262-993-2048</v>
      </c>
      <c r="S147" s="188" t="str">
        <f>VLOOKUP(M147,'Team Info'!J:N,5,FALSE)</f>
        <v>kmcnamee@clcbuild.com</v>
      </c>
      <c r="T147" t="str">
        <f t="shared" si="30"/>
        <v>45542U12 ER HooligansU12 JK Eliminators</v>
      </c>
    </row>
    <row r="148" spans="1:20" x14ac:dyDescent="0.3">
      <c r="A148" s="154" t="str">
        <f t="shared" ref="A148:A154" si="32">A147</f>
        <v>JK1070</v>
      </c>
      <c r="B148" s="154" t="str">
        <f>VLOOKUP(A148,'Team Info'!E:J,6,FALSE)</f>
        <v>U12 JK Eliminators</v>
      </c>
      <c r="C148" s="154" t="str">
        <f>VLOOKUP(A148,'Team Info'!E:L,8,FALSE)</f>
        <v>Keith McNamee</v>
      </c>
      <c r="D148" s="154" t="str">
        <f>VLOOKUP(A148,'Team Info'!E:M,9,FALSE)</f>
        <v>262-993-2048</v>
      </c>
      <c r="E148" s="154" t="str">
        <f>VLOOKUP(A148,'Team Info'!E:N,10,FALSE)</f>
        <v>kmcnamee@clcbuild.com</v>
      </c>
      <c r="F148" s="180" t="str">
        <f t="shared" ref="F148:F194" si="33">IF(WEEKDAY(H148)=7,"Sat",IF(WEEKDAY(H148)=6,"Fri",IF(WEEKDAY(H148)=5,"Thu",IF(WEEKDAY(H148)=4,"Wed",IF(WEEKDAY(H148)=3,"Tue",IF(WEEKDAY(H148)=2,"Mon",IF(WEEKDAY(H148)=1,"Sun")))))))</f>
        <v>Sat</v>
      </c>
      <c r="G148" s="180">
        <v>265</v>
      </c>
      <c r="H148" s="184">
        <f>VLOOKUP(G148,'Master FINAL 2024 8-19-24'!A:G,7,FALSE)</f>
        <v>45549</v>
      </c>
      <c r="I148" s="153" t="str">
        <f>IF(ISBLANK((VLOOKUP(G148,'Master FINAL 2024 8-19-24'!A:H,8,FALSE)))=TRUE,"",VLOOKUP(G148,'Master FINAL 2024 8-19-24'!A:H,8,FALSE))</f>
        <v>12U South</v>
      </c>
      <c r="J148" s="183">
        <f>IF(ISBLANK((VLOOKUP(G148,'Master FINAL 2024 8-19-24'!A:I,9,FALSE)))=TRUE,"",VLOOKUP(G148,'Master FINAL 2024 8-19-24'!A:I,9,FALSE))</f>
        <v>0.375</v>
      </c>
      <c r="K148" s="169" t="str">
        <f>VLOOKUP(G148,'Master FINAL 2024 8-19-24'!A:L,12,FALSE)</f>
        <v>U12 JK Eliminators</v>
      </c>
      <c r="L148" s="177" t="s">
        <v>849</v>
      </c>
      <c r="M148" s="177" t="str">
        <f>VLOOKUP(G148,'Master FINAL 2024 8-19-24'!A:O,15,FALSE)</f>
        <v>U12 BR Blue Heron</v>
      </c>
      <c r="N148" s="154" t="str">
        <f>VLOOKUP(K148,'Team Info'!J:L,3,FALSE)</f>
        <v>Keith McNamee</v>
      </c>
      <c r="O148" s="154" t="str">
        <f>VLOOKUP(K148,'Team Info'!J:M,4,FALSE)</f>
        <v>262-993-2048</v>
      </c>
      <c r="P148" s="154" t="str">
        <f>VLOOKUP(K148,'Team Info'!J:N,5,FALSE)</f>
        <v>kmcnamee@clcbuild.com</v>
      </c>
      <c r="Q148" s="188" t="str">
        <f>VLOOKUP(M148,'Team Info'!J:L,3,FALSE)</f>
        <v>Josh Haefs</v>
      </c>
      <c r="R148" s="188" t="str">
        <f>VLOOKUP(M148,'Team Info'!J:M,4,FALSE)</f>
        <v>920-904-0759</v>
      </c>
      <c r="S148" s="188" t="str">
        <f>VLOOKUP(M148,'Team Info'!J:N,5,FALSE)</f>
        <v>ndfsa9@gmail.com</v>
      </c>
      <c r="T148" t="str">
        <f t="shared" ref="T148:T194" si="34">H148&amp;K148&amp;M148</f>
        <v>45549U12 JK EliminatorsU12 BR Blue Heron</v>
      </c>
    </row>
    <row r="149" spans="1:20" x14ac:dyDescent="0.3">
      <c r="A149" s="154" t="str">
        <f>A154</f>
        <v>JK1070</v>
      </c>
      <c r="B149" s="154" t="str">
        <f>VLOOKUP(A149,'Team Info'!E:J,6,FALSE)</f>
        <v>U12 JK Eliminators</v>
      </c>
      <c r="C149" s="154" t="str">
        <f>VLOOKUP(A149,'Team Info'!E:L,8,FALSE)</f>
        <v>Keith McNamee</v>
      </c>
      <c r="D149" s="154" t="str">
        <f>VLOOKUP(A149,'Team Info'!E:M,9,FALSE)</f>
        <v>262-993-2048</v>
      </c>
      <c r="E149" s="154" t="str">
        <f>VLOOKUP(A149,'Team Info'!E:N,10,FALSE)</f>
        <v>kmcnamee@clcbuild.com</v>
      </c>
      <c r="F149" s="180" t="str">
        <f>IF(WEEKDAY(H149)=7,"Sat",IF(WEEKDAY(H149)=6,"Fri",IF(WEEKDAY(H149)=5,"Thu",IF(WEEKDAY(H149)=4,"Wed",IF(WEEKDAY(H149)=3,"Tue",IF(WEEKDAY(H149)=2,"Mon",IF(WEEKDAY(H149)=1,"Sun")))))))</f>
        <v>Wed</v>
      </c>
      <c r="G149" s="180">
        <v>276</v>
      </c>
      <c r="H149" s="184">
        <f>VLOOKUP(G149,'Master FINAL 2024 8-19-24'!A:G,7,FALSE)</f>
        <v>45560</v>
      </c>
      <c r="I149" s="153">
        <f>IF(ISBLANK((VLOOKUP(G149,'Master FINAL 2024 8-19-24'!A:H,8,FALSE)))=TRUE,"",VLOOKUP(G149,'Master FINAL 2024 8-19-24'!A:H,8,FALSE))</f>
        <v>5</v>
      </c>
      <c r="J149" s="183">
        <f>IF(ISBLANK((VLOOKUP(G149,'Master FINAL 2024 8-19-24'!A:I,9,FALSE)))=TRUE,"",VLOOKUP(G149,'Master FINAL 2024 8-19-24'!A:I,9,FALSE))</f>
        <v>0.73958333333333337</v>
      </c>
      <c r="K149" s="169" t="str">
        <f>VLOOKUP(G149,'Master FINAL 2024 8-19-24'!A:L,12,FALSE)</f>
        <v>U12 JK Eliminators</v>
      </c>
      <c r="L149" s="177" t="s">
        <v>849</v>
      </c>
      <c r="M149" s="177" t="str">
        <f>VLOOKUP(G149,'Master FINAL 2024 8-19-24'!A:O,15,FALSE)</f>
        <v>U12 SL Union</v>
      </c>
      <c r="N149" s="154" t="str">
        <f>VLOOKUP(K149,'Team Info'!J:L,3,FALSE)</f>
        <v>Keith McNamee</v>
      </c>
      <c r="O149" s="154" t="str">
        <f>VLOOKUP(K149,'Team Info'!J:M,4,FALSE)</f>
        <v>262-993-2048</v>
      </c>
      <c r="P149" s="154" t="str">
        <f>VLOOKUP(K149,'Team Info'!J:N,5,FALSE)</f>
        <v>kmcnamee@clcbuild.com</v>
      </c>
      <c r="Q149" s="188" t="str">
        <f>VLOOKUP(M149,'Team Info'!J:L,3,FALSE)</f>
        <v>Brian Kiley</v>
      </c>
      <c r="R149" s="188" t="str">
        <f>VLOOKUP(M149,'Team Info'!J:M,4,FALSE)</f>
        <v>262-224-1796</v>
      </c>
      <c r="S149" s="188" t="str">
        <f>VLOOKUP(M149,'Team Info'!J:N,5,FALSE)</f>
        <v>bnkiley@gmail.com</v>
      </c>
      <c r="T149" t="str">
        <f>H149&amp;K149&amp;M149</f>
        <v>45560U12 JK EliminatorsU12 SL Union</v>
      </c>
    </row>
    <row r="150" spans="1:20" x14ac:dyDescent="0.3">
      <c r="A150" s="154" t="str">
        <f>A149</f>
        <v>JK1070</v>
      </c>
      <c r="B150" s="154" t="str">
        <f>VLOOKUP(A150,'Team Info'!E:J,6,FALSE)</f>
        <v>U12 JK Eliminators</v>
      </c>
      <c r="C150" s="154" t="str">
        <f>VLOOKUP(A150,'Team Info'!E:L,8,FALSE)</f>
        <v>Keith McNamee</v>
      </c>
      <c r="D150" s="154" t="str">
        <f>VLOOKUP(A150,'Team Info'!E:M,9,FALSE)</f>
        <v>262-993-2048</v>
      </c>
      <c r="E150" s="154" t="str">
        <f>VLOOKUP(A150,'Team Info'!E:N,10,FALSE)</f>
        <v>kmcnamee@clcbuild.com</v>
      </c>
      <c r="F150" s="180" t="str">
        <f>IF(WEEKDAY(H150)=7,"Sat",IF(WEEKDAY(H150)=6,"Fri",IF(WEEKDAY(H150)=5,"Thu",IF(WEEKDAY(H150)=4,"Wed",IF(WEEKDAY(H150)=3,"Tue",IF(WEEKDAY(H150)=2,"Mon",IF(WEEKDAY(H150)=1,"Sun")))))))</f>
        <v>Thu</v>
      </c>
      <c r="G150" s="180">
        <v>270</v>
      </c>
      <c r="H150" s="184">
        <f>VLOOKUP(G150,'Master FINAL 2024 8-19-24'!A:G,7,FALSE)</f>
        <v>45561</v>
      </c>
      <c r="I150" s="153" t="str">
        <f>IF(ISBLANK((VLOOKUP(G150,'Master FINAL 2024 8-19-24'!A:H,8,FALSE)))=TRUE,"",VLOOKUP(G150,'Master FINAL 2024 8-19-24'!A:H,8,FALSE))</f>
        <v>Hickory Lane #3</v>
      </c>
      <c r="J150" s="183">
        <f>IF(ISBLANK((VLOOKUP(G150,'Master FINAL 2024 8-19-24'!A:I,9,FALSE)))=TRUE,"",VLOOKUP(G150,'Master FINAL 2024 8-19-24'!A:I,9,FALSE))</f>
        <v>0.73958333333333337</v>
      </c>
      <c r="K150" s="169" t="str">
        <f>VLOOKUP(G150,'Master FINAL 2024 8-19-24'!A:L,12,FALSE)</f>
        <v>U12 HT Cobra Crush</v>
      </c>
      <c r="L150" s="177" t="s">
        <v>849</v>
      </c>
      <c r="M150" s="177" t="str">
        <f>VLOOKUP(G150,'Master FINAL 2024 8-19-24'!A:O,15,FALSE)</f>
        <v>U12 JK Eliminators</v>
      </c>
      <c r="N150" s="154" t="str">
        <f>VLOOKUP(K150,'Team Info'!J:L,3,FALSE)</f>
        <v>Mike Daly</v>
      </c>
      <c r="O150" s="154" t="str">
        <f>VLOOKUP(K150,'Team Info'!J:M,4,FALSE)</f>
        <v>414-350-1392</v>
      </c>
      <c r="P150" s="154" t="str">
        <f>VLOOKUP(K150,'Team Info'!J:N,5,FALSE)</f>
        <v>dooley644@gmail.com</v>
      </c>
      <c r="Q150" s="188" t="str">
        <f>VLOOKUP(M150,'Team Info'!J:L,3,FALSE)</f>
        <v>Keith McNamee</v>
      </c>
      <c r="R150" s="188" t="str">
        <f>VLOOKUP(M150,'Team Info'!J:M,4,FALSE)</f>
        <v>262-993-2048</v>
      </c>
      <c r="S150" s="188" t="str">
        <f>VLOOKUP(M150,'Team Info'!J:N,5,FALSE)</f>
        <v>kmcnamee@clcbuild.com</v>
      </c>
      <c r="T150" t="str">
        <f>H150&amp;K150&amp;M150</f>
        <v>45561U12 HT Cobra CrushU12 JK Eliminators</v>
      </c>
    </row>
    <row r="151" spans="1:20" x14ac:dyDescent="0.3">
      <c r="A151" s="154" t="str">
        <f>A148</f>
        <v>JK1070</v>
      </c>
      <c r="B151" s="154" t="str">
        <f>VLOOKUP(A151,'Team Info'!E:J,6,FALSE)</f>
        <v>U12 JK Eliminators</v>
      </c>
      <c r="C151" s="154" t="str">
        <f>VLOOKUP(A151,'Team Info'!E:L,8,FALSE)</f>
        <v>Keith McNamee</v>
      </c>
      <c r="D151" s="154" t="str">
        <f>VLOOKUP(A151,'Team Info'!E:M,9,FALSE)</f>
        <v>262-993-2048</v>
      </c>
      <c r="E151" s="154" t="str">
        <f>VLOOKUP(A151,'Team Info'!E:N,10,FALSE)</f>
        <v>kmcnamee@clcbuild.com</v>
      </c>
      <c r="F151" s="180" t="str">
        <f t="shared" si="33"/>
        <v>Sat</v>
      </c>
      <c r="G151" s="180">
        <v>280</v>
      </c>
      <c r="H151" s="184">
        <f>VLOOKUP(G151,'Master FINAL 2024 8-19-24'!A:G,7,FALSE)</f>
        <v>45570</v>
      </c>
      <c r="I151" s="153" t="str">
        <f>IF(ISBLANK((VLOOKUP(G151,'Master FINAL 2024 8-19-24'!A:H,8,FALSE)))=TRUE,"",VLOOKUP(G151,'Master FINAL 2024 8-19-24'!A:H,8,FALSE))</f>
        <v>Hickory Lane #3</v>
      </c>
      <c r="J151" s="183">
        <f>IF(ISBLANK((VLOOKUP(G151,'Master FINAL 2024 8-19-24'!A:I,9,FALSE)))=TRUE,"",VLOOKUP(G151,'Master FINAL 2024 8-19-24'!A:I,9,FALSE))</f>
        <v>0.45833333333333331</v>
      </c>
      <c r="K151" s="169" t="str">
        <f>VLOOKUP(G151,'Master FINAL 2024 8-19-24'!A:L,12,FALSE)</f>
        <v>U12 RF Comets</v>
      </c>
      <c r="L151" s="177" t="s">
        <v>849</v>
      </c>
      <c r="M151" s="177" t="str">
        <f>VLOOKUP(G151,'Master FINAL 2024 8-19-24'!A:O,15,FALSE)</f>
        <v>U12 JK Eliminators</v>
      </c>
      <c r="N151" s="154" t="str">
        <f>VLOOKUP(K151,'Team Info'!J:L,3,FALSE)</f>
        <v>Jim Healy</v>
      </c>
      <c r="O151" s="154" t="str">
        <f>VLOOKUP(K151,'Team Info'!J:M,4,FALSE)</f>
        <v>262-365-1992</v>
      </c>
      <c r="P151" s="154" t="str">
        <f>VLOOKUP(K151,'Team Info'!J:N,5,FALSE)</f>
        <v>james.russell.healy@gmail.com</v>
      </c>
      <c r="Q151" s="188" t="str">
        <f>VLOOKUP(M151,'Team Info'!J:L,3,FALSE)</f>
        <v>Keith McNamee</v>
      </c>
      <c r="R151" s="188" t="str">
        <f>VLOOKUP(M151,'Team Info'!J:M,4,FALSE)</f>
        <v>262-993-2048</v>
      </c>
      <c r="S151" s="188" t="str">
        <f>VLOOKUP(M151,'Team Info'!J:N,5,FALSE)</f>
        <v>kmcnamee@clcbuild.com</v>
      </c>
      <c r="T151" t="str">
        <f t="shared" si="34"/>
        <v>45570U12 RF CometsU12 JK Eliminators</v>
      </c>
    </row>
    <row r="152" spans="1:20" x14ac:dyDescent="0.3">
      <c r="A152" s="154" t="str">
        <f t="shared" si="32"/>
        <v>JK1070</v>
      </c>
      <c r="B152" s="154" t="str">
        <f>VLOOKUP(A152,'Team Info'!E:J,6,FALSE)</f>
        <v>U12 JK Eliminators</v>
      </c>
      <c r="C152" s="154" t="str">
        <f>VLOOKUP(A152,'Team Info'!E:L,8,FALSE)</f>
        <v>Keith McNamee</v>
      </c>
      <c r="D152" s="154" t="str">
        <f>VLOOKUP(A152,'Team Info'!E:M,9,FALSE)</f>
        <v>262-993-2048</v>
      </c>
      <c r="E152" s="154" t="str">
        <f>VLOOKUP(A152,'Team Info'!E:N,10,FALSE)</f>
        <v>kmcnamee@clcbuild.com</v>
      </c>
      <c r="F152" s="180" t="str">
        <f t="shared" si="33"/>
        <v>Sat</v>
      </c>
      <c r="G152" s="180">
        <v>284</v>
      </c>
      <c r="H152" s="184">
        <f>VLOOKUP(G152,'Master FINAL 2024 8-19-24'!A:G,7,FALSE)</f>
        <v>45577</v>
      </c>
      <c r="I152" s="153" t="str">
        <f>IF(ISBLANK((VLOOKUP(G152,'Master FINAL 2024 8-19-24'!A:H,8,FALSE)))=TRUE,"",VLOOKUP(G152,'Master FINAL 2024 8-19-24'!A:H,8,FALSE))</f>
        <v>KW 4</v>
      </c>
      <c r="J152" s="183">
        <f>IF(ISBLANK((VLOOKUP(G152,'Master FINAL 2024 8-19-24'!A:I,9,FALSE)))=TRUE,"",VLOOKUP(G152,'Master FINAL 2024 8-19-24'!A:I,9,FALSE))</f>
        <v>0.4375</v>
      </c>
      <c r="K152" s="169" t="str">
        <f>VLOOKUP(G152,'Master FINAL 2024 8-19-24'!A:L,12,FALSE)</f>
        <v>U12 JK Eliminators</v>
      </c>
      <c r="L152" s="177" t="s">
        <v>849</v>
      </c>
      <c r="M152" s="177" t="str">
        <f>VLOOKUP(G152,'Master FINAL 2024 8-19-24'!A:O,15,FALSE)</f>
        <v>U12 KW Jaguars</v>
      </c>
      <c r="N152" s="154" t="str">
        <f>VLOOKUP(K152,'Team Info'!J:L,3,FALSE)</f>
        <v>Keith McNamee</v>
      </c>
      <c r="O152" s="154" t="str">
        <f>VLOOKUP(K152,'Team Info'!J:M,4,FALSE)</f>
        <v>262-993-2048</v>
      </c>
      <c r="P152" s="154" t="str">
        <f>VLOOKUP(K152,'Team Info'!J:N,5,FALSE)</f>
        <v>kmcnamee@clcbuild.com</v>
      </c>
      <c r="Q152" s="188" t="str">
        <f>VLOOKUP(M152,'Team Info'!J:L,3,FALSE)</f>
        <v>Kyle Kutschenreuter</v>
      </c>
      <c r="R152" s="188" t="str">
        <f>VLOOKUP(M152,'Team Info'!J:M,4,FALSE)</f>
        <v>262-224-4310</v>
      </c>
      <c r="S152" s="188" t="str">
        <f>VLOOKUP(M152,'Team Info'!J:N,5,FALSE)</f>
        <v>kwkmts@gmail.com</v>
      </c>
      <c r="T152" t="str">
        <f t="shared" si="34"/>
        <v>45577U12 JK EliminatorsU12 KW Jaguars</v>
      </c>
    </row>
    <row r="153" spans="1:20" x14ac:dyDescent="0.3">
      <c r="A153" s="154" t="str">
        <f t="shared" si="32"/>
        <v>JK1070</v>
      </c>
      <c r="B153" s="154" t="str">
        <f>VLOOKUP(A153,'Team Info'!E:J,6,FALSE)</f>
        <v>U12 JK Eliminators</v>
      </c>
      <c r="C153" s="154" t="str">
        <f>VLOOKUP(A153,'Team Info'!E:L,8,FALSE)</f>
        <v>Keith McNamee</v>
      </c>
      <c r="D153" s="154" t="str">
        <f>VLOOKUP(A153,'Team Info'!E:M,9,FALSE)</f>
        <v>262-993-2048</v>
      </c>
      <c r="E153" s="154" t="str">
        <f>VLOOKUP(A153,'Team Info'!E:N,10,FALSE)</f>
        <v>kmcnamee@clcbuild.com</v>
      </c>
      <c r="F153" s="180" t="str">
        <f t="shared" si="33"/>
        <v>Sat</v>
      </c>
      <c r="G153" s="180">
        <v>288</v>
      </c>
      <c r="H153" s="184">
        <f>VLOOKUP(G153,'Master FINAL 2024 8-19-24'!A:G,7,FALSE)</f>
        <v>45584</v>
      </c>
      <c r="I153" s="153" t="str">
        <f>IF(ISBLANK((VLOOKUP(G153,'Master FINAL 2024 8-19-24'!A:H,8,FALSE)))=TRUE,"",VLOOKUP(G153,'Master FINAL 2024 8-19-24'!A:H,8,FALSE))</f>
        <v>Field 2</v>
      </c>
      <c r="J153" s="183">
        <f>IF(ISBLANK((VLOOKUP(G153,'Master FINAL 2024 8-19-24'!A:I,9,FALSE)))=TRUE,"",VLOOKUP(G153,'Master FINAL 2024 8-19-24'!A:I,9,FALSE))</f>
        <v>0.4375</v>
      </c>
      <c r="K153" s="169" t="str">
        <f>VLOOKUP(G153,'Master FINAL 2024 8-19-24'!A:L,12,FALSE)</f>
        <v>U12 JK Eliminators</v>
      </c>
      <c r="L153" s="177" t="s">
        <v>849</v>
      </c>
      <c r="M153" s="177" t="str">
        <f>VLOOKUP(G153,'Master FINAL 2024 8-19-24'!A:O,15,FALSE)</f>
        <v>U12 JU Juneau Rage U12</v>
      </c>
      <c r="N153" s="154" t="str">
        <f>VLOOKUP(K153,'Team Info'!J:L,3,FALSE)</f>
        <v>Keith McNamee</v>
      </c>
      <c r="O153" s="154" t="str">
        <f>VLOOKUP(K153,'Team Info'!J:M,4,FALSE)</f>
        <v>262-993-2048</v>
      </c>
      <c r="P153" s="154" t="str">
        <f>VLOOKUP(K153,'Team Info'!J:N,5,FALSE)</f>
        <v>kmcnamee@clcbuild.com</v>
      </c>
      <c r="Q153" s="188" t="str">
        <f>VLOOKUP(M153,'Team Info'!J:L,3,FALSE)</f>
        <v>Alexis Garcia</v>
      </c>
      <c r="R153" s="188" t="str">
        <f>VLOOKUP(M153,'Team Info'!J:M,4,FALSE)</f>
        <v>920-382-3129</v>
      </c>
      <c r="S153" s="188" t="str">
        <f>VLOOKUP(M153,'Team Info'!J:N,5,FALSE)</f>
        <v>Alexis.garcia.boss51@gmail.com</v>
      </c>
      <c r="T153" t="str">
        <f t="shared" si="34"/>
        <v>45584U12 JK EliminatorsU12 JU Juneau Rage U12</v>
      </c>
    </row>
    <row r="154" spans="1:20" x14ac:dyDescent="0.3">
      <c r="A154" s="154" t="str">
        <f t="shared" si="32"/>
        <v>JK1070</v>
      </c>
      <c r="B154" s="154" t="str">
        <f>VLOOKUP(A154,'Team Info'!E:J,6,FALSE)</f>
        <v>U12 JK Eliminators</v>
      </c>
      <c r="C154" s="154" t="str">
        <f>VLOOKUP(A154,'Team Info'!E:L,8,FALSE)</f>
        <v>Keith McNamee</v>
      </c>
      <c r="D154" s="154" t="str">
        <f>VLOOKUP(A154,'Team Info'!E:M,9,FALSE)</f>
        <v>262-993-2048</v>
      </c>
      <c r="E154" s="154" t="str">
        <f>VLOOKUP(A154,'Team Info'!E:N,10,FALSE)</f>
        <v>kmcnamee@clcbuild.com</v>
      </c>
      <c r="F154" s="180" t="str">
        <f t="shared" si="33"/>
        <v>Sat</v>
      </c>
      <c r="G154" s="180">
        <v>289</v>
      </c>
      <c r="H154" s="184">
        <f>VLOOKUP(G154,'Master FINAL 2024 8-19-24'!A:G,7,FALSE)</f>
        <v>45591</v>
      </c>
      <c r="I154" s="153" t="str">
        <f>IF(ISBLANK((VLOOKUP(G154,'Master FINAL 2024 8-19-24'!A:H,8,FALSE)))=TRUE,"",VLOOKUP(G154,'Master FINAL 2024 8-19-24'!A:H,8,FALSE))</f>
        <v>Hickory Lane #3</v>
      </c>
      <c r="J154" s="183">
        <f>IF(ISBLANK((VLOOKUP(G154,'Master FINAL 2024 8-19-24'!A:I,9,FALSE)))=TRUE,"",VLOOKUP(G154,'Master FINAL 2024 8-19-24'!A:I,9,FALSE))</f>
        <v>0.375</v>
      </c>
      <c r="K154" s="169" t="str">
        <f>VLOOKUP(G154,'Master FINAL 2024 8-19-24'!A:L,12,FALSE)</f>
        <v>U12 BR Blue Heron</v>
      </c>
      <c r="L154" s="177" t="s">
        <v>849</v>
      </c>
      <c r="M154" s="177" t="str">
        <f>VLOOKUP(G154,'Master FINAL 2024 8-19-24'!A:O,15,FALSE)</f>
        <v>U12 JK Eliminators</v>
      </c>
      <c r="N154" s="154" t="str">
        <f>VLOOKUP(K154,'Team Info'!J:L,3,FALSE)</f>
        <v>Josh Haefs</v>
      </c>
      <c r="O154" s="154" t="str">
        <f>VLOOKUP(K154,'Team Info'!J:M,4,FALSE)</f>
        <v>920-904-0759</v>
      </c>
      <c r="P154" s="154" t="str">
        <f>VLOOKUP(K154,'Team Info'!J:N,5,FALSE)</f>
        <v>ndfsa9@gmail.com</v>
      </c>
      <c r="Q154" s="188" t="str">
        <f>VLOOKUP(M154,'Team Info'!J:L,3,FALSE)</f>
        <v>Keith McNamee</v>
      </c>
      <c r="R154" s="188" t="str">
        <f>VLOOKUP(M154,'Team Info'!J:M,4,FALSE)</f>
        <v>262-993-2048</v>
      </c>
      <c r="S154" s="188" t="str">
        <f>VLOOKUP(M154,'Team Info'!J:N,5,FALSE)</f>
        <v>kmcnamee@clcbuild.com</v>
      </c>
      <c r="T154" t="str">
        <f t="shared" si="34"/>
        <v>45591U12 BR Blue HeronU12 JK Eliminators</v>
      </c>
    </row>
    <row r="155" spans="1:20" x14ac:dyDescent="0.3">
      <c r="A155" s="154" t="s">
        <v>1747</v>
      </c>
      <c r="B155" s="154" t="str">
        <f>VLOOKUP(A155,'Team Info'!E:J,6,FALSE)</f>
        <v>U12 JK Fusion</v>
      </c>
      <c r="C155" s="154" t="str">
        <f>VLOOKUP(A155,'Team Info'!E:L,8,FALSE)</f>
        <v>Joseph DiGangi</v>
      </c>
      <c r="D155" s="154" t="str">
        <f>VLOOKUP(A155,'Team Info'!E:M,9,FALSE)</f>
        <v>262-208-6020</v>
      </c>
      <c r="E155" s="154" t="str">
        <f>VLOOKUP(A155,'Team Info'!E:N,10,FALSE)</f>
        <v>digangijoe@hotmail.com</v>
      </c>
      <c r="F155" s="180" t="str">
        <f t="shared" si="33"/>
        <v>Sat</v>
      </c>
      <c r="G155" s="180">
        <v>294</v>
      </c>
      <c r="H155" s="184">
        <f>VLOOKUP(G155,'Master FINAL 2024 8-19-24'!A:G,7,FALSE)</f>
        <v>45542</v>
      </c>
      <c r="I155" s="153" t="str">
        <f>IF(ISBLANK((VLOOKUP(G155,'Master FINAL 2024 8-19-24'!A:H,8,FALSE)))=TRUE,"",VLOOKUP(G155,'Master FINAL 2024 8-19-24'!A:H,8,FALSE))</f>
        <v>HT #7</v>
      </c>
      <c r="J155" s="183">
        <f>IF(ISBLANK((VLOOKUP(G155,'Master FINAL 2024 8-19-24'!A:I,9,FALSE)))=TRUE,"",VLOOKUP(G155,'Master FINAL 2024 8-19-24'!A:I,9,FALSE))</f>
        <v>0.5</v>
      </c>
      <c r="K155" s="169" t="str">
        <f>VLOOKUP(G155,'Master FINAL 2024 8-19-24'!A:L,12,FALSE)</f>
        <v>U12 JK Fusion</v>
      </c>
      <c r="L155" s="177" t="s">
        <v>849</v>
      </c>
      <c r="M155" s="177" t="str">
        <f>VLOOKUP(G155,'Master FINAL 2024 8-19-24'!A:O,15,FALSE)</f>
        <v>U12 HT Hornets</v>
      </c>
      <c r="N155" s="154" t="str">
        <f>VLOOKUP(K155,'Team Info'!J:L,3,FALSE)</f>
        <v>Joseph DiGangi</v>
      </c>
      <c r="O155" s="154" t="str">
        <f>VLOOKUP(K155,'Team Info'!J:M,4,FALSE)</f>
        <v>262-208-6020</v>
      </c>
      <c r="P155" s="154" t="str">
        <f>VLOOKUP(K155,'Team Info'!J:N,5,FALSE)</f>
        <v>digangijoe@hotmail.com</v>
      </c>
      <c r="Q155" s="188" t="str">
        <f>VLOOKUP(M155,'Team Info'!J:L,3,FALSE)</f>
        <v>Jared Cronin</v>
      </c>
      <c r="R155" s="188" t="str">
        <f>VLOOKUP(M155,'Team Info'!J:M,4,FALSE)</f>
        <v>262-525-7499</v>
      </c>
      <c r="S155" s="188" t="str">
        <f>VLOOKUP(M155,'Team Info'!J:N,5,FALSE)</f>
        <v>jc_cronin@hotmail.com</v>
      </c>
      <c r="T155" t="str">
        <f t="shared" si="34"/>
        <v>45542U12 JK FusionU12 HT Hornets</v>
      </c>
    </row>
    <row r="156" spans="1:20" x14ac:dyDescent="0.3">
      <c r="A156" s="154" t="str">
        <f t="shared" ref="A156:A162" si="35">A155</f>
        <v>JK1071</v>
      </c>
      <c r="B156" s="154" t="str">
        <f>VLOOKUP(A156,'Team Info'!E:J,6,FALSE)</f>
        <v>U12 JK Fusion</v>
      </c>
      <c r="C156" s="154" t="str">
        <f>VLOOKUP(A156,'Team Info'!E:L,8,FALSE)</f>
        <v>Joseph DiGangi</v>
      </c>
      <c r="D156" s="154" t="str">
        <f>VLOOKUP(A156,'Team Info'!E:M,9,FALSE)</f>
        <v>262-208-6020</v>
      </c>
      <c r="E156" s="154" t="str">
        <f>VLOOKUP(A156,'Team Info'!E:N,10,FALSE)</f>
        <v>digangijoe@hotmail.com</v>
      </c>
      <c r="F156" s="180" t="str">
        <f t="shared" si="33"/>
        <v>Sat</v>
      </c>
      <c r="G156" s="180">
        <v>297</v>
      </c>
      <c r="H156" s="184">
        <f>VLOOKUP(G156,'Master FINAL 2024 8-19-24'!A:G,7,FALSE)</f>
        <v>45549</v>
      </c>
      <c r="I156" s="153" t="str">
        <f>IF(ISBLANK((VLOOKUP(G156,'Master FINAL 2024 8-19-24'!A:H,8,FALSE)))=TRUE,"",VLOOKUP(G156,'Master FINAL 2024 8-19-24'!A:H,8,FALSE))</f>
        <v>HT #6</v>
      </c>
      <c r="J156" s="183">
        <f>IF(ISBLANK((VLOOKUP(G156,'Master FINAL 2024 8-19-24'!A:I,9,FALSE)))=TRUE,"",VLOOKUP(G156,'Master FINAL 2024 8-19-24'!A:I,9,FALSE))</f>
        <v>0.375</v>
      </c>
      <c r="K156" s="169" t="str">
        <f>VLOOKUP(G156,'Master FINAL 2024 8-19-24'!A:L,12,FALSE)</f>
        <v>U12 JK Fusion</v>
      </c>
      <c r="L156" s="177" t="s">
        <v>849</v>
      </c>
      <c r="M156" s="177" t="str">
        <f>VLOOKUP(G156,'Master FINAL 2024 8-19-24'!A:O,15,FALSE)</f>
        <v>U12 HT SC Hartford</v>
      </c>
      <c r="N156" s="154" t="str">
        <f>VLOOKUP(K156,'Team Info'!J:L,3,FALSE)</f>
        <v>Joseph DiGangi</v>
      </c>
      <c r="O156" s="154" t="str">
        <f>VLOOKUP(K156,'Team Info'!J:M,4,FALSE)</f>
        <v>262-208-6020</v>
      </c>
      <c r="P156" s="154" t="str">
        <f>VLOOKUP(K156,'Team Info'!J:N,5,FALSE)</f>
        <v>digangijoe@hotmail.com</v>
      </c>
      <c r="Q156" s="188" t="str">
        <f>VLOOKUP(M156,'Team Info'!J:L,3,FALSE)</f>
        <v>Erik Reyes</v>
      </c>
      <c r="R156" s="188" t="str">
        <f>VLOOKUP(M156,'Team Info'!J:M,4,FALSE)</f>
        <v>262-623-8134</v>
      </c>
      <c r="S156" s="188" t="str">
        <f>VLOOKUP(M156,'Team Info'!J:N,5,FALSE)</f>
        <v>erey0212@gmail.com</v>
      </c>
      <c r="T156" t="str">
        <f t="shared" si="34"/>
        <v>45549U12 JK FusionU12 HT SC Hartford</v>
      </c>
    </row>
    <row r="157" spans="1:20" x14ac:dyDescent="0.3">
      <c r="A157" s="154" t="str">
        <f t="shared" si="35"/>
        <v>JK1071</v>
      </c>
      <c r="B157" s="154" t="str">
        <f>VLOOKUP(A157,'Team Info'!E:J,6,FALSE)</f>
        <v>U12 JK Fusion</v>
      </c>
      <c r="C157" s="154" t="str">
        <f>VLOOKUP(A157,'Team Info'!E:L,8,FALSE)</f>
        <v>Joseph DiGangi</v>
      </c>
      <c r="D157" s="154" t="str">
        <f>VLOOKUP(A157,'Team Info'!E:M,9,FALSE)</f>
        <v>262-208-6020</v>
      </c>
      <c r="E157" s="154" t="str">
        <f>VLOOKUP(A157,'Team Info'!E:N,10,FALSE)</f>
        <v>digangijoe@hotmail.com</v>
      </c>
      <c r="F157" s="180" t="str">
        <f t="shared" si="33"/>
        <v>Sat</v>
      </c>
      <c r="G157" s="180">
        <v>302</v>
      </c>
      <c r="H157" s="184">
        <f>VLOOKUP(G157,'Master FINAL 2024 8-19-24'!A:G,7,FALSE)</f>
        <v>45556</v>
      </c>
      <c r="I157" s="153" t="str">
        <f>IF(ISBLANK((VLOOKUP(G157,'Master FINAL 2024 8-19-24'!A:H,8,FALSE)))=TRUE,"",VLOOKUP(G157,'Master FINAL 2024 8-19-24'!A:H,8,FALSE))</f>
        <v>Field #2</v>
      </c>
      <c r="J157" s="183">
        <f>IF(ISBLANK((VLOOKUP(G157,'Master FINAL 2024 8-19-24'!A:I,9,FALSE)))=TRUE,"",VLOOKUP(G157,'Master FINAL 2024 8-19-24'!A:I,9,FALSE))</f>
        <v>0.375</v>
      </c>
      <c r="K157" s="169" t="str">
        <f>VLOOKUP(G157,'Master FINAL 2024 8-19-24'!A:L,12,FALSE)</f>
        <v>U12 JK Fusion</v>
      </c>
      <c r="L157" s="177" t="s">
        <v>849</v>
      </c>
      <c r="M157" s="177" t="str">
        <f>VLOOKUP(G157,'Master FINAL 2024 8-19-24'!A:O,15,FALSE)</f>
        <v>U12 HU Cougars</v>
      </c>
      <c r="N157" s="154" t="str">
        <f>VLOOKUP(K157,'Team Info'!J:L,3,FALSE)</f>
        <v>Joseph DiGangi</v>
      </c>
      <c r="O157" s="154" t="str">
        <f>VLOOKUP(K157,'Team Info'!J:M,4,FALSE)</f>
        <v>262-208-6020</v>
      </c>
      <c r="P157" s="154" t="str">
        <f>VLOOKUP(K157,'Team Info'!J:N,5,FALSE)</f>
        <v>digangijoe@hotmail.com</v>
      </c>
      <c r="Q157" s="188" t="str">
        <f>VLOOKUP(M157,'Team Info'!J:L,3,FALSE)</f>
        <v>Micah Koch</v>
      </c>
      <c r="R157" s="188" t="str">
        <f>VLOOKUP(M157,'Team Info'!J:M,4,FALSE)</f>
        <v>920-296-3385</v>
      </c>
      <c r="S157" s="188" t="str">
        <f>VLOOKUP(M157,'Team Info'!J:N,5,FALSE)</f>
        <v>mk13ss11@yahoo.com</v>
      </c>
      <c r="T157" t="str">
        <f t="shared" si="34"/>
        <v>45556U12 JK FusionU12 HU Cougars</v>
      </c>
    </row>
    <row r="158" spans="1:20" x14ac:dyDescent="0.3">
      <c r="A158" s="154" t="str">
        <f>A157</f>
        <v>JK1071</v>
      </c>
      <c r="B158" s="154" t="str">
        <f>VLOOKUP(A158,'Team Info'!E:J,6,FALSE)</f>
        <v>U12 JK Fusion</v>
      </c>
      <c r="C158" s="154" t="str">
        <f>VLOOKUP(A158,'Team Info'!E:L,8,FALSE)</f>
        <v>Joseph DiGangi</v>
      </c>
      <c r="D158" s="154" t="str">
        <f>VLOOKUP(A158,'Team Info'!E:M,9,FALSE)</f>
        <v>262-208-6020</v>
      </c>
      <c r="E158" s="154" t="str">
        <f>VLOOKUP(A158,'Team Info'!E:N,10,FALSE)</f>
        <v>digangijoe@hotmail.com</v>
      </c>
      <c r="F158" s="180" t="str">
        <f t="shared" si="33"/>
        <v>Sat</v>
      </c>
      <c r="G158" s="180">
        <v>308</v>
      </c>
      <c r="H158" s="184">
        <f>VLOOKUP(G158,'Master FINAL 2024 8-19-24'!A:G,7,FALSE)</f>
        <v>45563</v>
      </c>
      <c r="I158" s="153" t="str">
        <f>IF(ISBLANK((VLOOKUP(G158,'Master FINAL 2024 8-19-24'!A:H,8,FALSE)))=TRUE,"",VLOOKUP(G158,'Master FINAL 2024 8-19-24'!A:H,8,FALSE))</f>
        <v>Hickory Lane #3</v>
      </c>
      <c r="J158" s="183">
        <f>IF(ISBLANK((VLOOKUP(G158,'Master FINAL 2024 8-19-24'!A:I,9,FALSE)))=TRUE,"",VLOOKUP(G158,'Master FINAL 2024 8-19-24'!A:I,9,FALSE))</f>
        <v>0.5</v>
      </c>
      <c r="K158" s="169" t="str">
        <f>VLOOKUP(G158,'Master FINAL 2024 8-19-24'!A:L,12,FALSE)</f>
        <v>U12 RF Red Foxes</v>
      </c>
      <c r="L158" s="177" t="s">
        <v>849</v>
      </c>
      <c r="M158" s="177" t="str">
        <f>VLOOKUP(G158,'Master FINAL 2024 8-19-24'!A:O,15,FALSE)</f>
        <v>U12 JK Fusion</v>
      </c>
      <c r="N158" s="154" t="str">
        <f>VLOOKUP(K158,'Team Info'!J:L,3,FALSE)</f>
        <v>Jamie Wolski</v>
      </c>
      <c r="O158" s="154" t="str">
        <f>VLOOKUP(K158,'Team Info'!J:M,4,FALSE)</f>
        <v>414-750-3710</v>
      </c>
      <c r="P158" s="154" t="str">
        <f>VLOOKUP(K158,'Team Info'!J:N,5,FALSE)</f>
        <v>jamie.wolski@yahoo.com</v>
      </c>
      <c r="Q158" s="188" t="str">
        <f>VLOOKUP(M158,'Team Info'!J:L,3,FALSE)</f>
        <v>Joseph DiGangi</v>
      </c>
      <c r="R158" s="188" t="str">
        <f>VLOOKUP(M158,'Team Info'!J:M,4,FALSE)</f>
        <v>262-208-6020</v>
      </c>
      <c r="S158" s="188" t="str">
        <f>VLOOKUP(M158,'Team Info'!J:N,5,FALSE)</f>
        <v>digangijoe@hotmail.com</v>
      </c>
      <c r="T158" t="str">
        <f t="shared" si="34"/>
        <v>45563U12 RF Red FoxesU12 JK Fusion</v>
      </c>
    </row>
    <row r="159" spans="1:20" x14ac:dyDescent="0.3">
      <c r="A159" s="154" t="str">
        <f t="shared" si="35"/>
        <v>JK1071</v>
      </c>
      <c r="B159" s="154" t="str">
        <f>VLOOKUP(A159,'Team Info'!E:J,6,FALSE)</f>
        <v>U12 JK Fusion</v>
      </c>
      <c r="C159" s="154" t="str">
        <f>VLOOKUP(A159,'Team Info'!E:L,8,FALSE)</f>
        <v>Joseph DiGangi</v>
      </c>
      <c r="D159" s="154" t="str">
        <f>VLOOKUP(A159,'Team Info'!E:M,9,FALSE)</f>
        <v>262-208-6020</v>
      </c>
      <c r="E159" s="154" t="str">
        <f>VLOOKUP(A159,'Team Info'!E:N,10,FALSE)</f>
        <v>digangijoe@hotmail.com</v>
      </c>
      <c r="F159" s="180" t="str">
        <f t="shared" si="33"/>
        <v>Sat</v>
      </c>
      <c r="G159" s="180">
        <v>312</v>
      </c>
      <c r="H159" s="184">
        <f>VLOOKUP(G159,'Master FINAL 2024 8-19-24'!A:G,7,FALSE)</f>
        <v>45570</v>
      </c>
      <c r="I159" s="153" t="str">
        <f>IF(ISBLANK((VLOOKUP(G159,'Master FINAL 2024 8-19-24'!A:H,8,FALSE)))=TRUE,"",VLOOKUP(G159,'Master FINAL 2024 8-19-24'!A:H,8,FALSE))</f>
        <v>Hickory Lane #3</v>
      </c>
      <c r="J159" s="183">
        <f>IF(ISBLANK((VLOOKUP(G159,'Master FINAL 2024 8-19-24'!A:I,9,FALSE)))=TRUE,"",VLOOKUP(G159,'Master FINAL 2024 8-19-24'!A:I,9,FALSE))</f>
        <v>0.5</v>
      </c>
      <c r="K159" s="169" t="str">
        <f>VLOOKUP(G159,'Master FINAL 2024 8-19-24'!A:L,12,FALSE)</f>
        <v>U12 RF Lightning</v>
      </c>
      <c r="L159" s="177" t="s">
        <v>849</v>
      </c>
      <c r="M159" s="177" t="str">
        <f>VLOOKUP(G159,'Master FINAL 2024 8-19-24'!A:O,15,FALSE)</f>
        <v>U12 JK Fusion</v>
      </c>
      <c r="N159" s="154" t="str">
        <f>VLOOKUP(K159,'Team Info'!J:L,3,FALSE)</f>
        <v>Andy Kryll</v>
      </c>
      <c r="O159" s="154" t="str">
        <f>VLOOKUP(K159,'Team Info'!J:M,4,FALSE)</f>
        <v>262-365-7292</v>
      </c>
      <c r="P159" s="154" t="str">
        <f>VLOOKUP(K159,'Team Info'!J:N,5,FALSE)</f>
        <v>akryll@kaarchitecturaldesign.com</v>
      </c>
      <c r="Q159" s="188" t="str">
        <f>VLOOKUP(M159,'Team Info'!J:L,3,FALSE)</f>
        <v>Joseph DiGangi</v>
      </c>
      <c r="R159" s="188" t="str">
        <f>VLOOKUP(M159,'Team Info'!J:M,4,FALSE)</f>
        <v>262-208-6020</v>
      </c>
      <c r="S159" s="188" t="str">
        <f>VLOOKUP(M159,'Team Info'!J:N,5,FALSE)</f>
        <v>digangijoe@hotmail.com</v>
      </c>
      <c r="T159" t="str">
        <f t="shared" si="34"/>
        <v>45570U12 RF LightningU12 JK Fusion</v>
      </c>
    </row>
    <row r="160" spans="1:20" x14ac:dyDescent="0.3">
      <c r="A160" s="154" t="str">
        <f t="shared" si="35"/>
        <v>JK1071</v>
      </c>
      <c r="B160" s="154" t="str">
        <f>VLOOKUP(A160,'Team Info'!E:J,6,FALSE)</f>
        <v>U12 JK Fusion</v>
      </c>
      <c r="C160" s="154" t="str">
        <f>VLOOKUP(A160,'Team Info'!E:L,8,FALSE)</f>
        <v>Joseph DiGangi</v>
      </c>
      <c r="D160" s="154" t="str">
        <f>VLOOKUP(A160,'Team Info'!E:M,9,FALSE)</f>
        <v>262-208-6020</v>
      </c>
      <c r="E160" s="154" t="str">
        <f>VLOOKUP(A160,'Team Info'!E:N,10,FALSE)</f>
        <v>digangijoe@hotmail.com</v>
      </c>
      <c r="F160" s="180" t="str">
        <f t="shared" si="33"/>
        <v>Sat</v>
      </c>
      <c r="G160" s="180">
        <v>316</v>
      </c>
      <c r="H160" s="184">
        <f>VLOOKUP(G160,'Master FINAL 2024 8-19-24'!A:G,7,FALSE)</f>
        <v>45577</v>
      </c>
      <c r="I160" s="153" t="str">
        <f>IF(ISBLANK((VLOOKUP(G160,'Master FINAL 2024 8-19-24'!A:H,8,FALSE)))=TRUE,"",VLOOKUP(G160,'Master FINAL 2024 8-19-24'!A:H,8,FALSE))</f>
        <v>Hickory Lane #3</v>
      </c>
      <c r="J160" s="183">
        <f>IF(ISBLANK((VLOOKUP(G160,'Master FINAL 2024 8-19-24'!A:I,9,FALSE)))=TRUE,"",VLOOKUP(G160,'Master FINAL 2024 8-19-24'!A:I,9,FALSE))</f>
        <v>0.41666666666666669</v>
      </c>
      <c r="K160" s="169" t="str">
        <f>VLOOKUP(G160,'Master FINAL 2024 8-19-24'!A:L,12,FALSE)</f>
        <v>U12 KW Stingrays</v>
      </c>
      <c r="L160" s="177" t="s">
        <v>849</v>
      </c>
      <c r="M160" s="177" t="str">
        <f>VLOOKUP(G160,'Master FINAL 2024 8-19-24'!A:O,15,FALSE)</f>
        <v>U12 JK Fusion</v>
      </c>
      <c r="N160" s="154" t="str">
        <f>VLOOKUP(K160,'Team Info'!J:L,3,FALSE)</f>
        <v>Sarah Vande Boom</v>
      </c>
      <c r="O160" s="154" t="str">
        <f>VLOOKUP(K160,'Team Info'!J:M,4,FALSE)</f>
        <v>262-305-3460</v>
      </c>
      <c r="P160" s="154" t="str">
        <f>VLOOKUP(K160,'Team Info'!J:N,5,FALSE)</f>
        <v>Saraholson85@gmail.com</v>
      </c>
      <c r="Q160" s="188" t="str">
        <f>VLOOKUP(M160,'Team Info'!J:L,3,FALSE)</f>
        <v>Joseph DiGangi</v>
      </c>
      <c r="R160" s="188" t="str">
        <f>VLOOKUP(M160,'Team Info'!J:M,4,FALSE)</f>
        <v>262-208-6020</v>
      </c>
      <c r="S160" s="188" t="str">
        <f>VLOOKUP(M160,'Team Info'!J:N,5,FALSE)</f>
        <v>digangijoe@hotmail.com</v>
      </c>
      <c r="T160" t="str">
        <f t="shared" si="34"/>
        <v>45577U12 KW StingraysU12 JK Fusion</v>
      </c>
    </row>
    <row r="161" spans="1:20" x14ac:dyDescent="0.3">
      <c r="A161" s="154" t="str">
        <f t="shared" si="35"/>
        <v>JK1071</v>
      </c>
      <c r="B161" s="154" t="str">
        <f>VLOOKUP(A161,'Team Info'!E:J,6,FALSE)</f>
        <v>U12 JK Fusion</v>
      </c>
      <c r="C161" s="154" t="str">
        <f>VLOOKUP(A161,'Team Info'!E:L,8,FALSE)</f>
        <v>Joseph DiGangi</v>
      </c>
      <c r="D161" s="154" t="str">
        <f>VLOOKUP(A161,'Team Info'!E:M,9,FALSE)</f>
        <v>262-208-6020</v>
      </c>
      <c r="E161" s="154" t="str">
        <f>VLOOKUP(A161,'Team Info'!E:N,10,FALSE)</f>
        <v>digangijoe@hotmail.com</v>
      </c>
      <c r="F161" s="180" t="str">
        <f t="shared" si="33"/>
        <v>Sat</v>
      </c>
      <c r="G161" s="180">
        <v>320</v>
      </c>
      <c r="H161" s="184">
        <f>VLOOKUP(G161,'Master FINAL 2024 8-19-24'!A:G,7,FALSE)</f>
        <v>45584</v>
      </c>
      <c r="I161" s="153" t="str">
        <f>IF(ISBLANK((VLOOKUP(G161,'Master FINAL 2024 8-19-24'!A:H,8,FALSE)))=TRUE,"",VLOOKUP(G161,'Master FINAL 2024 8-19-24'!A:H,8,FALSE))</f>
        <v>Hickory Lane #3</v>
      </c>
      <c r="J161" s="183">
        <f>IF(ISBLANK((VLOOKUP(G161,'Master FINAL 2024 8-19-24'!A:I,9,FALSE)))=TRUE,"",VLOOKUP(G161,'Master FINAL 2024 8-19-24'!A:I,9,FALSE))</f>
        <v>0.41666666666666669</v>
      </c>
      <c r="K161" s="169" t="str">
        <f>VLOOKUP(G161,'Master FINAL 2024 8-19-24'!A:L,12,FALSE)</f>
        <v>U12 JK Stars</v>
      </c>
      <c r="L161" s="177" t="s">
        <v>849</v>
      </c>
      <c r="M161" s="177" t="str">
        <f>VLOOKUP(G161,'Master FINAL 2024 8-19-24'!A:O,15,FALSE)</f>
        <v>U12 JK Fusion</v>
      </c>
      <c r="N161" s="154" t="str">
        <f>VLOOKUP(K161,'Team Info'!J:L,3,FALSE)</f>
        <v>Adam Kasinskas</v>
      </c>
      <c r="O161" s="154" t="str">
        <f>VLOOKUP(K161,'Team Info'!J:M,4,FALSE)</f>
        <v>262-424-5680</v>
      </c>
      <c r="P161" s="154" t="str">
        <f>VLOOKUP(K161,'Team Info'!J:N,5,FALSE)</f>
        <v>adam.kasinskas@gmail.com</v>
      </c>
      <c r="Q161" s="188" t="str">
        <f>VLOOKUP(M161,'Team Info'!J:L,3,FALSE)</f>
        <v>Joseph DiGangi</v>
      </c>
      <c r="R161" s="188" t="str">
        <f>VLOOKUP(M161,'Team Info'!J:M,4,FALSE)</f>
        <v>262-208-6020</v>
      </c>
      <c r="S161" s="188" t="str">
        <f>VLOOKUP(M161,'Team Info'!J:N,5,FALSE)</f>
        <v>digangijoe@hotmail.com</v>
      </c>
      <c r="T161" t="str">
        <f t="shared" si="34"/>
        <v>45584U12 JK StarsU12 JK Fusion</v>
      </c>
    </row>
    <row r="162" spans="1:20" x14ac:dyDescent="0.3">
      <c r="A162" s="154" t="str">
        <f t="shared" si="35"/>
        <v>JK1071</v>
      </c>
      <c r="B162" s="154" t="str">
        <f>VLOOKUP(A162,'Team Info'!E:J,6,FALSE)</f>
        <v>U12 JK Fusion</v>
      </c>
      <c r="C162" s="154" t="str">
        <f>VLOOKUP(A162,'Team Info'!E:L,8,FALSE)</f>
        <v>Joseph DiGangi</v>
      </c>
      <c r="D162" s="154" t="str">
        <f>VLOOKUP(A162,'Team Info'!E:M,9,FALSE)</f>
        <v>262-208-6020</v>
      </c>
      <c r="E162" s="154" t="str">
        <f>VLOOKUP(A162,'Team Info'!E:N,10,FALSE)</f>
        <v>digangijoe@hotmail.com</v>
      </c>
      <c r="F162" s="180" t="str">
        <f t="shared" si="33"/>
        <v>Sat</v>
      </c>
      <c r="G162" s="180">
        <v>324</v>
      </c>
      <c r="H162" s="184">
        <f>VLOOKUP(G162,'Master FINAL 2024 8-19-24'!A:G,7,FALSE)</f>
        <v>45591</v>
      </c>
      <c r="I162" s="153" t="str">
        <f>IF(ISBLANK((VLOOKUP(G162,'Master FINAL 2024 8-19-24'!A:H,8,FALSE)))=TRUE,"",VLOOKUP(G162,'Master FINAL 2024 8-19-24'!A:H,8,FALSE))</f>
        <v>RF 10</v>
      </c>
      <c r="J162" s="183">
        <f>IF(ISBLANK((VLOOKUP(G162,'Master FINAL 2024 8-19-24'!A:I,9,FALSE)))=TRUE,"",VLOOKUP(G162,'Master FINAL 2024 8-19-24'!A:I,9,FALSE))</f>
        <v>0.375</v>
      </c>
      <c r="K162" s="169" t="str">
        <f>VLOOKUP(G162,'Master FINAL 2024 8-19-24'!A:L,12,FALSE)</f>
        <v>U12 JK Fusion</v>
      </c>
      <c r="L162" s="177" t="s">
        <v>849</v>
      </c>
      <c r="M162" s="177" t="str">
        <f>VLOOKUP(G162,'Master FINAL 2024 8-19-24'!A:O,15,FALSE)</f>
        <v>U12 RF Red Foxes</v>
      </c>
      <c r="N162" s="154" t="str">
        <f>VLOOKUP(K162,'Team Info'!J:L,3,FALSE)</f>
        <v>Joseph DiGangi</v>
      </c>
      <c r="O162" s="154" t="str">
        <f>VLOOKUP(K162,'Team Info'!J:M,4,FALSE)</f>
        <v>262-208-6020</v>
      </c>
      <c r="P162" s="154" t="str">
        <f>VLOOKUP(K162,'Team Info'!J:N,5,FALSE)</f>
        <v>digangijoe@hotmail.com</v>
      </c>
      <c r="Q162" s="188" t="str">
        <f>VLOOKUP(M162,'Team Info'!J:L,3,FALSE)</f>
        <v>Jamie Wolski</v>
      </c>
      <c r="R162" s="188" t="str">
        <f>VLOOKUP(M162,'Team Info'!J:M,4,FALSE)</f>
        <v>414-750-3710</v>
      </c>
      <c r="S162" s="188" t="str">
        <f>VLOOKUP(M162,'Team Info'!J:N,5,FALSE)</f>
        <v>jamie.wolski@yahoo.com</v>
      </c>
      <c r="T162" t="str">
        <f t="shared" si="34"/>
        <v>45591U12 JK FusionU12 RF Red Foxes</v>
      </c>
    </row>
    <row r="163" spans="1:20" x14ac:dyDescent="0.3">
      <c r="A163" s="154" t="s">
        <v>1748</v>
      </c>
      <c r="B163" s="154" t="str">
        <f>VLOOKUP(A163,'Team Info'!E:J,6,FALSE)</f>
        <v>U12 JK Stars</v>
      </c>
      <c r="C163" s="154" t="str">
        <f>VLOOKUP(A163,'Team Info'!E:L,8,FALSE)</f>
        <v>Adam Kasinskas</v>
      </c>
      <c r="D163" s="154" t="str">
        <f>VLOOKUP(A163,'Team Info'!E:M,9,FALSE)</f>
        <v>262-424-5680</v>
      </c>
      <c r="E163" s="154" t="str">
        <f>VLOOKUP(A163,'Team Info'!E:N,10,FALSE)</f>
        <v>adam.kasinskas@gmail.com</v>
      </c>
      <c r="F163" s="180" t="str">
        <f t="shared" si="33"/>
        <v>Sat</v>
      </c>
      <c r="G163" s="180">
        <v>295</v>
      </c>
      <c r="H163" s="184">
        <f>VLOOKUP(G163,'Master FINAL 2024 8-19-24'!A:G,7,FALSE)</f>
        <v>45542</v>
      </c>
      <c r="I163" s="153" t="str">
        <f>IF(ISBLANK((VLOOKUP(G163,'Master FINAL 2024 8-19-24'!A:H,8,FALSE)))=TRUE,"",VLOOKUP(G163,'Master FINAL 2024 8-19-24'!A:H,8,FALSE))</f>
        <v>RF 9</v>
      </c>
      <c r="J163" s="183">
        <f>IF(ISBLANK((VLOOKUP(G163,'Master FINAL 2024 8-19-24'!A:I,9,FALSE)))=TRUE,"",VLOOKUP(G163,'Master FINAL 2024 8-19-24'!A:I,9,FALSE))</f>
        <v>0.5625</v>
      </c>
      <c r="K163" s="169" t="str">
        <f>VLOOKUP(G163,'Master FINAL 2024 8-19-24'!A:L,12,FALSE)</f>
        <v>U12 JK Stars</v>
      </c>
      <c r="L163" s="177" t="s">
        <v>849</v>
      </c>
      <c r="M163" s="177" t="str">
        <f>VLOOKUP(G163,'Master FINAL 2024 8-19-24'!A:O,15,FALSE)</f>
        <v>U12 RF Lightning</v>
      </c>
      <c r="N163" s="154" t="str">
        <f>VLOOKUP(K163,'Team Info'!J:L,3,FALSE)</f>
        <v>Adam Kasinskas</v>
      </c>
      <c r="O163" s="154" t="str">
        <f>VLOOKUP(K163,'Team Info'!J:M,4,FALSE)</f>
        <v>262-424-5680</v>
      </c>
      <c r="P163" s="154" t="str">
        <f>VLOOKUP(K163,'Team Info'!J:N,5,FALSE)</f>
        <v>adam.kasinskas@gmail.com</v>
      </c>
      <c r="Q163" s="188" t="str">
        <f>VLOOKUP(M163,'Team Info'!J:L,3,FALSE)</f>
        <v>Andy Kryll</v>
      </c>
      <c r="R163" s="188" t="str">
        <f>VLOOKUP(M163,'Team Info'!J:M,4,FALSE)</f>
        <v>262-365-7292</v>
      </c>
      <c r="S163" s="188" t="str">
        <f>VLOOKUP(M163,'Team Info'!J:N,5,FALSE)</f>
        <v>akryll@kaarchitecturaldesign.com</v>
      </c>
      <c r="T163" t="str">
        <f t="shared" si="34"/>
        <v>45542U12 JK StarsU12 RF Lightning</v>
      </c>
    </row>
    <row r="164" spans="1:20" x14ac:dyDescent="0.3">
      <c r="A164" s="154" t="str">
        <f t="shared" ref="A164:A170" si="36">A163</f>
        <v>JK1072</v>
      </c>
      <c r="B164" s="154" t="str">
        <f>VLOOKUP(A164,'Team Info'!E:J,6,FALSE)</f>
        <v>U12 JK Stars</v>
      </c>
      <c r="C164" s="154" t="str">
        <f>VLOOKUP(A164,'Team Info'!E:L,8,FALSE)</f>
        <v>Adam Kasinskas</v>
      </c>
      <c r="D164" s="154" t="str">
        <f>VLOOKUP(A164,'Team Info'!E:M,9,FALSE)</f>
        <v>262-424-5680</v>
      </c>
      <c r="E164" s="154" t="str">
        <f>VLOOKUP(A164,'Team Info'!E:N,10,FALSE)</f>
        <v>adam.kasinskas@gmail.com</v>
      </c>
      <c r="F164" s="180" t="str">
        <f t="shared" si="33"/>
        <v>Sat</v>
      </c>
      <c r="G164" s="180">
        <v>299</v>
      </c>
      <c r="H164" s="184">
        <f>VLOOKUP(G164,'Master FINAL 2024 8-19-24'!A:G,7,FALSE)</f>
        <v>45549</v>
      </c>
      <c r="I164" s="153" t="str">
        <f>IF(ISBLANK((VLOOKUP(G164,'Master FINAL 2024 8-19-24'!A:H,8,FALSE)))=TRUE,"",VLOOKUP(G164,'Master FINAL 2024 8-19-24'!A:H,8,FALSE))</f>
        <v>Hickory Lane #3</v>
      </c>
      <c r="J164" s="183">
        <f>IF(ISBLANK((VLOOKUP(G164,'Master FINAL 2024 8-19-24'!A:I,9,FALSE)))=TRUE,"",VLOOKUP(G164,'Master FINAL 2024 8-19-24'!A:I,9,FALSE))</f>
        <v>0.5</v>
      </c>
      <c r="K164" s="169" t="str">
        <f>VLOOKUP(G164,'Master FINAL 2024 8-19-24'!A:L,12,FALSE)</f>
        <v>U12 RF Red Foxes</v>
      </c>
      <c r="L164" s="177" t="s">
        <v>849</v>
      </c>
      <c r="M164" s="177" t="str">
        <f>VLOOKUP(G164,'Master FINAL 2024 8-19-24'!A:O,15,FALSE)</f>
        <v>U12 JK Stars</v>
      </c>
      <c r="N164" s="154" t="str">
        <f>VLOOKUP(K164,'Team Info'!J:L,3,FALSE)</f>
        <v>Jamie Wolski</v>
      </c>
      <c r="O164" s="154" t="str">
        <f>VLOOKUP(K164,'Team Info'!J:M,4,FALSE)</f>
        <v>414-750-3710</v>
      </c>
      <c r="P164" s="154" t="str">
        <f>VLOOKUP(K164,'Team Info'!J:N,5,FALSE)</f>
        <v>jamie.wolski@yahoo.com</v>
      </c>
      <c r="Q164" s="188" t="str">
        <f>VLOOKUP(M164,'Team Info'!J:L,3,FALSE)</f>
        <v>Adam Kasinskas</v>
      </c>
      <c r="R164" s="188" t="str">
        <f>VLOOKUP(M164,'Team Info'!J:M,4,FALSE)</f>
        <v>262-424-5680</v>
      </c>
      <c r="S164" s="188" t="str">
        <f>VLOOKUP(M164,'Team Info'!J:N,5,FALSE)</f>
        <v>adam.kasinskas@gmail.com</v>
      </c>
      <c r="T164" t="str">
        <f t="shared" si="34"/>
        <v>45549U12 RF Red FoxesU12 JK Stars</v>
      </c>
    </row>
    <row r="165" spans="1:20" x14ac:dyDescent="0.3">
      <c r="A165" s="154" t="str">
        <f t="shared" si="36"/>
        <v>JK1072</v>
      </c>
      <c r="B165" s="154" t="str">
        <f>VLOOKUP(A165,'Team Info'!E:J,6,FALSE)</f>
        <v>U12 JK Stars</v>
      </c>
      <c r="C165" s="154" t="str">
        <f>VLOOKUP(A165,'Team Info'!E:L,8,FALSE)</f>
        <v>Adam Kasinskas</v>
      </c>
      <c r="D165" s="154" t="str">
        <f>VLOOKUP(A165,'Team Info'!E:M,9,FALSE)</f>
        <v>262-424-5680</v>
      </c>
      <c r="E165" s="154" t="str">
        <f>VLOOKUP(A165,'Team Info'!E:N,10,FALSE)</f>
        <v>adam.kasinskas@gmail.com</v>
      </c>
      <c r="F165" s="180" t="str">
        <f t="shared" si="33"/>
        <v>Sat</v>
      </c>
      <c r="G165" s="180">
        <v>303</v>
      </c>
      <c r="H165" s="184">
        <f>VLOOKUP(G165,'Master FINAL 2024 8-19-24'!A:G,7,FALSE)</f>
        <v>45556</v>
      </c>
      <c r="I165" s="153" t="str">
        <f>IF(ISBLANK((VLOOKUP(G165,'Master FINAL 2024 8-19-24'!A:H,8,FALSE)))=TRUE,"",VLOOKUP(G165,'Master FINAL 2024 8-19-24'!A:H,8,FALSE))</f>
        <v>KW 4</v>
      </c>
      <c r="J165" s="183">
        <f>IF(ISBLANK((VLOOKUP(G165,'Master FINAL 2024 8-19-24'!A:I,9,FALSE)))=TRUE,"",VLOOKUP(G165,'Master FINAL 2024 8-19-24'!A:I,9,FALSE))</f>
        <v>0.5</v>
      </c>
      <c r="K165" s="169" t="str">
        <f>VLOOKUP(G165,'Master FINAL 2024 8-19-24'!A:L,12,FALSE)</f>
        <v>U12 JK Stars</v>
      </c>
      <c r="L165" s="177" t="s">
        <v>849</v>
      </c>
      <c r="M165" s="177" t="str">
        <f>VLOOKUP(G165,'Master FINAL 2024 8-19-24'!A:O,15,FALSE)</f>
        <v>U12 KW Stingrays</v>
      </c>
      <c r="N165" s="154" t="str">
        <f>VLOOKUP(K165,'Team Info'!J:L,3,FALSE)</f>
        <v>Adam Kasinskas</v>
      </c>
      <c r="O165" s="154" t="str">
        <f>VLOOKUP(K165,'Team Info'!J:M,4,FALSE)</f>
        <v>262-424-5680</v>
      </c>
      <c r="P165" s="154" t="str">
        <f>VLOOKUP(K165,'Team Info'!J:N,5,FALSE)</f>
        <v>adam.kasinskas@gmail.com</v>
      </c>
      <c r="Q165" s="188" t="str">
        <f>VLOOKUP(M165,'Team Info'!J:L,3,FALSE)</f>
        <v>Sarah Vande Boom</v>
      </c>
      <c r="R165" s="188" t="str">
        <f>VLOOKUP(M165,'Team Info'!J:M,4,FALSE)</f>
        <v>262-305-3460</v>
      </c>
      <c r="S165" s="188" t="str">
        <f>VLOOKUP(M165,'Team Info'!J:N,5,FALSE)</f>
        <v>Saraholson85@gmail.com</v>
      </c>
      <c r="T165" t="str">
        <f t="shared" si="34"/>
        <v>45556U12 JK StarsU12 KW Stingrays</v>
      </c>
    </row>
    <row r="166" spans="1:20" x14ac:dyDescent="0.3">
      <c r="A166" s="154" t="str">
        <f t="shared" si="36"/>
        <v>JK1072</v>
      </c>
      <c r="B166" s="154" t="str">
        <f>VLOOKUP(A166,'Team Info'!E:J,6,FALSE)</f>
        <v>U12 JK Stars</v>
      </c>
      <c r="C166" s="154" t="str">
        <f>VLOOKUP(A166,'Team Info'!E:L,8,FALSE)</f>
        <v>Adam Kasinskas</v>
      </c>
      <c r="D166" s="154" t="str">
        <f>VLOOKUP(A166,'Team Info'!E:M,9,FALSE)</f>
        <v>262-424-5680</v>
      </c>
      <c r="E166" s="154" t="str">
        <f>VLOOKUP(A166,'Team Info'!E:N,10,FALSE)</f>
        <v>adam.kasinskas@gmail.com</v>
      </c>
      <c r="F166" s="180" t="str">
        <f t="shared" si="33"/>
        <v>Sat</v>
      </c>
      <c r="G166" s="180">
        <v>305</v>
      </c>
      <c r="H166" s="184">
        <f>VLOOKUP(G166,'Master FINAL 2024 8-19-24'!A:G,7,FALSE)</f>
        <v>45563</v>
      </c>
      <c r="I166" s="153" t="str">
        <f>IF(ISBLANK((VLOOKUP(G166,'Master FINAL 2024 8-19-24'!A:H,8,FALSE)))=TRUE,"",VLOOKUP(G166,'Master FINAL 2024 8-19-24'!A:H,8,FALSE))</f>
        <v>HT #6</v>
      </c>
      <c r="J166" s="183">
        <f>IF(ISBLANK((VLOOKUP(G166,'Master FINAL 2024 8-19-24'!A:I,9,FALSE)))=TRUE,"",VLOOKUP(G166,'Master FINAL 2024 8-19-24'!A:I,9,FALSE))</f>
        <v>0.375</v>
      </c>
      <c r="K166" s="169" t="str">
        <f>VLOOKUP(G166,'Master FINAL 2024 8-19-24'!A:L,12,FALSE)</f>
        <v>U12 JK Stars</v>
      </c>
      <c r="L166" s="177" t="s">
        <v>849</v>
      </c>
      <c r="M166" s="177" t="str">
        <f>VLOOKUP(G166,'Master FINAL 2024 8-19-24'!A:O,15,FALSE)</f>
        <v>U12 HT SC Hartford</v>
      </c>
      <c r="N166" s="154" t="str">
        <f>VLOOKUP(K166,'Team Info'!J:L,3,FALSE)</f>
        <v>Adam Kasinskas</v>
      </c>
      <c r="O166" s="154" t="str">
        <f>VLOOKUP(K166,'Team Info'!J:M,4,FALSE)</f>
        <v>262-424-5680</v>
      </c>
      <c r="P166" s="154" t="str">
        <f>VLOOKUP(K166,'Team Info'!J:N,5,FALSE)</f>
        <v>adam.kasinskas@gmail.com</v>
      </c>
      <c r="Q166" s="188" t="str">
        <f>VLOOKUP(M166,'Team Info'!J:L,3,FALSE)</f>
        <v>Erik Reyes</v>
      </c>
      <c r="R166" s="188" t="str">
        <f>VLOOKUP(M166,'Team Info'!J:M,4,FALSE)</f>
        <v>262-623-8134</v>
      </c>
      <c r="S166" s="188" t="str">
        <f>VLOOKUP(M166,'Team Info'!J:N,5,FALSE)</f>
        <v>erey0212@gmail.com</v>
      </c>
      <c r="T166" t="str">
        <f t="shared" si="34"/>
        <v>45563U12 JK StarsU12 HT SC Hartford</v>
      </c>
    </row>
    <row r="167" spans="1:20" x14ac:dyDescent="0.3">
      <c r="A167" s="154" t="str">
        <f t="shared" si="36"/>
        <v>JK1072</v>
      </c>
      <c r="B167" s="154" t="str">
        <f>VLOOKUP(A167,'Team Info'!E:J,6,FALSE)</f>
        <v>U12 JK Stars</v>
      </c>
      <c r="C167" s="154" t="str">
        <f>VLOOKUP(A167,'Team Info'!E:L,8,FALSE)</f>
        <v>Adam Kasinskas</v>
      </c>
      <c r="D167" s="154" t="str">
        <f>VLOOKUP(A167,'Team Info'!E:M,9,FALSE)</f>
        <v>262-424-5680</v>
      </c>
      <c r="E167" s="154" t="str">
        <f>VLOOKUP(A167,'Team Info'!E:N,10,FALSE)</f>
        <v>adam.kasinskas@gmail.com</v>
      </c>
      <c r="F167" s="180" t="str">
        <f t="shared" si="33"/>
        <v>Sat</v>
      </c>
      <c r="G167" s="180">
        <v>310</v>
      </c>
      <c r="H167" s="184">
        <f>VLOOKUP(G167,'Master FINAL 2024 8-19-24'!A:G,7,FALSE)</f>
        <v>45570</v>
      </c>
      <c r="I167" s="153" t="str">
        <f>IF(ISBLANK((VLOOKUP(G167,'Master FINAL 2024 8-19-24'!A:H,8,FALSE)))=TRUE,"",VLOOKUP(G167,'Master FINAL 2024 8-19-24'!A:H,8,FALSE))</f>
        <v>Hickory Lane #3</v>
      </c>
      <c r="J167" s="183">
        <f>IF(ISBLANK((VLOOKUP(G167,'Master FINAL 2024 8-19-24'!A:I,9,FALSE)))=TRUE,"",VLOOKUP(G167,'Master FINAL 2024 8-19-24'!A:I,9,FALSE))</f>
        <v>0.33333333333333331</v>
      </c>
      <c r="K167" s="169" t="str">
        <f>VLOOKUP(G167,'Master FINAL 2024 8-19-24'!A:L,12,FALSE)</f>
        <v>U12 HT Hornets</v>
      </c>
      <c r="L167" s="177" t="s">
        <v>849</v>
      </c>
      <c r="M167" s="177" t="str">
        <f>VLOOKUP(G167,'Master FINAL 2024 8-19-24'!A:O,15,FALSE)</f>
        <v>U12 JK Stars</v>
      </c>
      <c r="N167" s="154" t="str">
        <f>VLOOKUP(K167,'Team Info'!J:L,3,FALSE)</f>
        <v>Jared Cronin</v>
      </c>
      <c r="O167" s="154" t="str">
        <f>VLOOKUP(K167,'Team Info'!J:M,4,FALSE)</f>
        <v>262-525-7499</v>
      </c>
      <c r="P167" s="154" t="str">
        <f>VLOOKUP(K167,'Team Info'!J:N,5,FALSE)</f>
        <v>jc_cronin@hotmail.com</v>
      </c>
      <c r="Q167" s="188" t="str">
        <f>VLOOKUP(M167,'Team Info'!J:L,3,FALSE)</f>
        <v>Adam Kasinskas</v>
      </c>
      <c r="R167" s="188" t="str">
        <f>VLOOKUP(M167,'Team Info'!J:M,4,FALSE)</f>
        <v>262-424-5680</v>
      </c>
      <c r="S167" s="188" t="str">
        <f>VLOOKUP(M167,'Team Info'!J:N,5,FALSE)</f>
        <v>adam.kasinskas@gmail.com</v>
      </c>
      <c r="T167" t="str">
        <f t="shared" si="34"/>
        <v>45570U12 HT HornetsU12 JK Stars</v>
      </c>
    </row>
    <row r="168" spans="1:20" x14ac:dyDescent="0.3">
      <c r="A168" s="154" t="str">
        <f t="shared" si="36"/>
        <v>JK1072</v>
      </c>
      <c r="B168" s="154" t="str">
        <f>VLOOKUP(A168,'Team Info'!E:J,6,FALSE)</f>
        <v>U12 JK Stars</v>
      </c>
      <c r="C168" s="154" t="str">
        <f>VLOOKUP(A168,'Team Info'!E:L,8,FALSE)</f>
        <v>Adam Kasinskas</v>
      </c>
      <c r="D168" s="154" t="str">
        <f>VLOOKUP(A168,'Team Info'!E:M,9,FALSE)</f>
        <v>262-424-5680</v>
      </c>
      <c r="E168" s="154" t="str">
        <f>VLOOKUP(A168,'Team Info'!E:N,10,FALSE)</f>
        <v>adam.kasinskas@gmail.com</v>
      </c>
      <c r="F168" s="180" t="str">
        <f t="shared" si="33"/>
        <v>Sat</v>
      </c>
      <c r="G168" s="180">
        <v>315</v>
      </c>
      <c r="H168" s="184">
        <f>VLOOKUP(G168,'Master FINAL 2024 8-19-24'!A:G,7,FALSE)</f>
        <v>45577</v>
      </c>
      <c r="I168" s="153" t="str">
        <f>IF(ISBLANK((VLOOKUP(G168,'Master FINAL 2024 8-19-24'!A:H,8,FALSE)))=TRUE,"",VLOOKUP(G168,'Master FINAL 2024 8-19-24'!A:H,8,FALSE))</f>
        <v>Hickory Lane #3</v>
      </c>
      <c r="J168" s="183">
        <f>IF(ISBLANK((VLOOKUP(G168,'Master FINAL 2024 8-19-24'!A:I,9,FALSE)))=TRUE,"",VLOOKUP(G168,'Master FINAL 2024 8-19-24'!A:I,9,FALSE))</f>
        <v>0.5</v>
      </c>
      <c r="K168" s="169" t="str">
        <f>VLOOKUP(G168,'Master FINAL 2024 8-19-24'!A:L,12,FALSE)</f>
        <v>U12 HU Cougars</v>
      </c>
      <c r="L168" s="177" t="s">
        <v>849</v>
      </c>
      <c r="M168" s="177" t="str">
        <f>VLOOKUP(G168,'Master FINAL 2024 8-19-24'!A:O,15,FALSE)</f>
        <v>U12 JK Stars</v>
      </c>
      <c r="N168" s="154" t="str">
        <f>VLOOKUP(K168,'Team Info'!J:L,3,FALSE)</f>
        <v>Micah Koch</v>
      </c>
      <c r="O168" s="154" t="str">
        <f>VLOOKUP(K168,'Team Info'!J:M,4,FALSE)</f>
        <v>920-296-3385</v>
      </c>
      <c r="P168" s="154" t="str">
        <f>VLOOKUP(K168,'Team Info'!J:N,5,FALSE)</f>
        <v>mk13ss11@yahoo.com</v>
      </c>
      <c r="Q168" s="188" t="str">
        <f>VLOOKUP(M168,'Team Info'!J:L,3,FALSE)</f>
        <v>Adam Kasinskas</v>
      </c>
      <c r="R168" s="188" t="str">
        <f>VLOOKUP(M168,'Team Info'!J:M,4,FALSE)</f>
        <v>262-424-5680</v>
      </c>
      <c r="S168" s="188" t="str">
        <f>VLOOKUP(M168,'Team Info'!J:N,5,FALSE)</f>
        <v>adam.kasinskas@gmail.com</v>
      </c>
      <c r="T168" t="str">
        <f t="shared" si="34"/>
        <v>45577U12 HU CougarsU12 JK Stars</v>
      </c>
    </row>
    <row r="169" spans="1:20" x14ac:dyDescent="0.3">
      <c r="A169" s="154" t="str">
        <f t="shared" si="36"/>
        <v>JK1072</v>
      </c>
      <c r="B169" s="154" t="str">
        <f>VLOOKUP(A169,'Team Info'!E:J,6,FALSE)</f>
        <v>U12 JK Stars</v>
      </c>
      <c r="C169" s="154" t="str">
        <f>VLOOKUP(A169,'Team Info'!E:L,8,FALSE)</f>
        <v>Adam Kasinskas</v>
      </c>
      <c r="D169" s="154" t="str">
        <f>VLOOKUP(A169,'Team Info'!E:M,9,FALSE)</f>
        <v>262-424-5680</v>
      </c>
      <c r="E169" s="154" t="str">
        <f>VLOOKUP(A169,'Team Info'!E:N,10,FALSE)</f>
        <v>adam.kasinskas@gmail.com</v>
      </c>
      <c r="F169" s="180" t="str">
        <f t="shared" si="33"/>
        <v>Sat</v>
      </c>
      <c r="G169" s="180">
        <v>320</v>
      </c>
      <c r="H169" s="184">
        <f>VLOOKUP(G169,'Master FINAL 2024 8-19-24'!A:G,7,FALSE)</f>
        <v>45584</v>
      </c>
      <c r="I169" s="153" t="str">
        <f>IF(ISBLANK((VLOOKUP(G169,'Master FINAL 2024 8-19-24'!A:H,8,FALSE)))=TRUE,"",VLOOKUP(G169,'Master FINAL 2024 8-19-24'!A:H,8,FALSE))</f>
        <v>Hickory Lane #3</v>
      </c>
      <c r="J169" s="183">
        <f>IF(ISBLANK((VLOOKUP(G169,'Master FINAL 2024 8-19-24'!A:I,9,FALSE)))=TRUE,"",VLOOKUP(G169,'Master FINAL 2024 8-19-24'!A:I,9,FALSE))</f>
        <v>0.41666666666666669</v>
      </c>
      <c r="K169" s="169" t="str">
        <f>VLOOKUP(G169,'Master FINAL 2024 8-19-24'!A:L,12,FALSE)</f>
        <v>U12 JK Stars</v>
      </c>
      <c r="L169" s="177" t="s">
        <v>849</v>
      </c>
      <c r="M169" s="177" t="str">
        <f>VLOOKUP(G169,'Master FINAL 2024 8-19-24'!A:O,15,FALSE)</f>
        <v>U12 JK Fusion</v>
      </c>
      <c r="N169" s="154" t="str">
        <f>VLOOKUP(K169,'Team Info'!J:L,3,FALSE)</f>
        <v>Adam Kasinskas</v>
      </c>
      <c r="O169" s="154" t="str">
        <f>VLOOKUP(K169,'Team Info'!J:M,4,FALSE)</f>
        <v>262-424-5680</v>
      </c>
      <c r="P169" s="154" t="str">
        <f>VLOOKUP(K169,'Team Info'!J:N,5,FALSE)</f>
        <v>adam.kasinskas@gmail.com</v>
      </c>
      <c r="Q169" s="188" t="str">
        <f>VLOOKUP(M169,'Team Info'!J:L,3,FALSE)</f>
        <v>Joseph DiGangi</v>
      </c>
      <c r="R169" s="188" t="str">
        <f>VLOOKUP(M169,'Team Info'!J:M,4,FALSE)</f>
        <v>262-208-6020</v>
      </c>
      <c r="S169" s="188" t="str">
        <f>VLOOKUP(M169,'Team Info'!J:N,5,FALSE)</f>
        <v>digangijoe@hotmail.com</v>
      </c>
      <c r="T169" t="str">
        <f t="shared" si="34"/>
        <v>45584U12 JK StarsU12 JK Fusion</v>
      </c>
    </row>
    <row r="170" spans="1:20" x14ac:dyDescent="0.3">
      <c r="A170" s="154" t="str">
        <f t="shared" si="36"/>
        <v>JK1072</v>
      </c>
      <c r="B170" s="154" t="str">
        <f>VLOOKUP(A170,'Team Info'!E:J,6,FALSE)</f>
        <v>U12 JK Stars</v>
      </c>
      <c r="C170" s="154" t="str">
        <f>VLOOKUP(A170,'Team Info'!E:L,8,FALSE)</f>
        <v>Adam Kasinskas</v>
      </c>
      <c r="D170" s="154" t="str">
        <f>VLOOKUP(A170,'Team Info'!E:M,9,FALSE)</f>
        <v>262-424-5680</v>
      </c>
      <c r="E170" s="154" t="str">
        <f>VLOOKUP(A170,'Team Info'!E:N,10,FALSE)</f>
        <v>adam.kasinskas@gmail.com</v>
      </c>
      <c r="F170" s="180" t="str">
        <f t="shared" si="33"/>
        <v>Sat</v>
      </c>
      <c r="G170" s="180">
        <v>321</v>
      </c>
      <c r="H170" s="184">
        <f>VLOOKUP(G170,'Master FINAL 2024 8-19-24'!A:G,7,FALSE)</f>
        <v>45591</v>
      </c>
      <c r="I170" s="153" t="str">
        <f>IF(ISBLANK((VLOOKUP(G170,'Master FINAL 2024 8-19-24'!A:H,8,FALSE)))=TRUE,"",VLOOKUP(G170,'Master FINAL 2024 8-19-24'!A:H,8,FALSE))</f>
        <v>Hickory Lane #3</v>
      </c>
      <c r="J170" s="183">
        <f>IF(ISBLANK((VLOOKUP(G170,'Master FINAL 2024 8-19-24'!A:I,9,FALSE)))=TRUE,"",VLOOKUP(G170,'Master FINAL 2024 8-19-24'!A:I,9,FALSE))</f>
        <v>0.41666666666666669</v>
      </c>
      <c r="K170" s="169" t="str">
        <f>VLOOKUP(G170,'Master FINAL 2024 8-19-24'!A:L,12,FALSE)</f>
        <v>U12 HT SC Hartford</v>
      </c>
      <c r="L170" s="177" t="s">
        <v>849</v>
      </c>
      <c r="M170" s="177" t="str">
        <f>VLOOKUP(G170,'Master FINAL 2024 8-19-24'!A:O,15,FALSE)</f>
        <v>U12 JK Stars</v>
      </c>
      <c r="N170" s="154" t="str">
        <f>VLOOKUP(K170,'Team Info'!J:L,3,FALSE)</f>
        <v>Erik Reyes</v>
      </c>
      <c r="O170" s="154" t="str">
        <f>VLOOKUP(K170,'Team Info'!J:M,4,FALSE)</f>
        <v>262-623-8134</v>
      </c>
      <c r="P170" s="154" t="str">
        <f>VLOOKUP(K170,'Team Info'!J:N,5,FALSE)</f>
        <v>erey0212@gmail.com</v>
      </c>
      <c r="Q170" s="188" t="str">
        <f>VLOOKUP(M170,'Team Info'!J:L,3,FALSE)</f>
        <v>Adam Kasinskas</v>
      </c>
      <c r="R170" s="188" t="str">
        <f>VLOOKUP(M170,'Team Info'!J:M,4,FALSE)</f>
        <v>262-424-5680</v>
      </c>
      <c r="S170" s="188" t="str">
        <f>VLOOKUP(M170,'Team Info'!J:N,5,FALSE)</f>
        <v>adam.kasinskas@gmail.com</v>
      </c>
      <c r="T170" t="str">
        <f t="shared" si="34"/>
        <v>45591U12 HT SC HartfordU12 JK Stars</v>
      </c>
    </row>
    <row r="171" spans="1:20" x14ac:dyDescent="0.3">
      <c r="A171" s="154" t="s">
        <v>1685</v>
      </c>
      <c r="B171" s="154" t="str">
        <f>VLOOKUP(A171,'Team Info'!E:J,6,FALSE)</f>
        <v>U12G JK Majestics</v>
      </c>
      <c r="C171" s="154" t="str">
        <f>VLOOKUP(A171,'Team Info'!E:L,8,FALSE)</f>
        <v>Bradley Jacobi</v>
      </c>
      <c r="D171" s="154" t="str">
        <f>VLOOKUP(A171,'Team Info'!E:M,9,FALSE)</f>
        <v>414-573-5002</v>
      </c>
      <c r="E171" s="154" t="str">
        <f>VLOOKUP(A171,'Team Info'!E:N,10,FALSE)</f>
        <v>bjjacobi1983@yahoo.com</v>
      </c>
      <c r="F171" s="180" t="str">
        <f t="shared" si="33"/>
        <v>Sat</v>
      </c>
      <c r="G171" s="180">
        <v>65</v>
      </c>
      <c r="H171" s="184">
        <f>VLOOKUP(G171,'Master FINAL 2024 8-19-24'!A:G,7,FALSE)</f>
        <v>45542</v>
      </c>
      <c r="I171" s="153" t="str">
        <f>IF(ISBLANK((VLOOKUP(G171,'Master FINAL 2024 8-19-24'!A:H,8,FALSE)))=TRUE,"",VLOOKUP(G171,'Master FINAL 2024 8-19-24'!A:H,8,FALSE))</f>
        <v>Field #2</v>
      </c>
      <c r="J171" s="183">
        <f>IF(ISBLANK((VLOOKUP(G171,'Master FINAL 2024 8-19-24'!A:I,9,FALSE)))=TRUE,"",VLOOKUP(G171,'Master FINAL 2024 8-19-24'!A:I,9,FALSE))</f>
        <v>0.4375</v>
      </c>
      <c r="K171" s="169" t="str">
        <f>VLOOKUP(G171,'Master FINAL 2024 8-19-24'!A:L,12,FALSE)</f>
        <v>U12G JK Majestics</v>
      </c>
      <c r="L171" s="177" t="s">
        <v>849</v>
      </c>
      <c r="M171" s="177" t="str">
        <f>VLOOKUP(G171,'Master FINAL 2024 8-19-24'!A:O,15,FALSE)</f>
        <v>U12G HU Avengers</v>
      </c>
      <c r="N171" s="154" t="str">
        <f>VLOOKUP(K171,'Team Info'!J:L,3,FALSE)</f>
        <v>Bradley Jacobi</v>
      </c>
      <c r="O171" s="154" t="str">
        <f>VLOOKUP(K171,'Team Info'!J:M,4,FALSE)</f>
        <v>414-573-5002</v>
      </c>
      <c r="P171" s="154" t="str">
        <f>VLOOKUP(K171,'Team Info'!J:N,5,FALSE)</f>
        <v>bjjacobi1983@yahoo.com</v>
      </c>
      <c r="Q171" s="188" t="str">
        <f>VLOOKUP(M171,'Team Info'!J:L,3,FALSE)</f>
        <v>Roxanne Leitzke</v>
      </c>
      <c r="R171" s="188" t="str">
        <f>VLOOKUP(M171,'Team Info'!J:M,4,FALSE)</f>
        <v>920-988-8863</v>
      </c>
      <c r="S171" s="188" t="str">
        <f>VLOOKUP(M171,'Team Info'!J:N,5,FALSE)</f>
        <v>lytski@live.com</v>
      </c>
      <c r="T171" t="str">
        <f t="shared" si="34"/>
        <v>45542U12G JK MajesticsU12G HU Avengers</v>
      </c>
    </row>
    <row r="172" spans="1:20" x14ac:dyDescent="0.3">
      <c r="A172" s="154" t="str">
        <f t="shared" ref="A172:A178" si="37">A171</f>
        <v>JK1073</v>
      </c>
      <c r="B172" s="154" t="str">
        <f>VLOOKUP(A172,'Team Info'!E:J,6,FALSE)</f>
        <v>U12G JK Majestics</v>
      </c>
      <c r="C172" s="154" t="str">
        <f>VLOOKUP(A172,'Team Info'!E:L,8,FALSE)</f>
        <v>Bradley Jacobi</v>
      </c>
      <c r="D172" s="154" t="str">
        <f>VLOOKUP(A172,'Team Info'!E:M,9,FALSE)</f>
        <v>414-573-5002</v>
      </c>
      <c r="E172" s="154" t="str">
        <f>VLOOKUP(A172,'Team Info'!E:N,10,FALSE)</f>
        <v>bjjacobi1983@yahoo.com</v>
      </c>
      <c r="F172" s="180" t="str">
        <f t="shared" si="33"/>
        <v>Sat</v>
      </c>
      <c r="G172" s="180">
        <v>71</v>
      </c>
      <c r="H172" s="184">
        <f>VLOOKUP(G172,'Master FINAL 2024 8-19-24'!A:G,7,FALSE)</f>
        <v>45549</v>
      </c>
      <c r="I172" s="153" t="str">
        <f>IF(ISBLANK((VLOOKUP(G172,'Master FINAL 2024 8-19-24'!A:H,8,FALSE)))=TRUE,"",VLOOKUP(G172,'Master FINAL 2024 8-19-24'!A:H,8,FALSE))</f>
        <v>Hickory Lane #3</v>
      </c>
      <c r="J172" s="183">
        <f>IF(ISBLANK((VLOOKUP(G172,'Master FINAL 2024 8-19-24'!A:I,9,FALSE)))=TRUE,"",VLOOKUP(G172,'Master FINAL 2024 8-19-24'!A:I,9,FALSE))</f>
        <v>0.375</v>
      </c>
      <c r="K172" s="169" t="str">
        <f>VLOOKUP(G172,'Master FINAL 2024 8-19-24'!A:L,12,FALSE)</f>
        <v>U12G HT Pumas</v>
      </c>
      <c r="L172" s="177" t="s">
        <v>849</v>
      </c>
      <c r="M172" s="177" t="str">
        <f>VLOOKUP(G172,'Master FINAL 2024 8-19-24'!A:O,15,FALSE)</f>
        <v>U12G JK Majestics</v>
      </c>
      <c r="N172" s="154" t="str">
        <f>VLOOKUP(K172,'Team Info'!J:L,3,FALSE)</f>
        <v>Josh Crook</v>
      </c>
      <c r="O172" s="154" t="str">
        <f>VLOOKUP(K172,'Team Info'!J:M,4,FALSE)</f>
        <v>262-353-6822</v>
      </c>
      <c r="P172" s="154" t="str">
        <f>VLOOKUP(K172,'Team Info'!J:N,5,FALSE)</f>
        <v xml:space="preserve">joshcrook66@gmail.com
</v>
      </c>
      <c r="Q172" s="188" t="str">
        <f>VLOOKUP(M172,'Team Info'!J:L,3,FALSE)</f>
        <v>Bradley Jacobi</v>
      </c>
      <c r="R172" s="188" t="str">
        <f>VLOOKUP(M172,'Team Info'!J:M,4,FALSE)</f>
        <v>414-573-5002</v>
      </c>
      <c r="S172" s="188" t="str">
        <f>VLOOKUP(M172,'Team Info'!J:N,5,FALSE)</f>
        <v>bjjacobi1983@yahoo.com</v>
      </c>
      <c r="T172" t="str">
        <f t="shared" si="34"/>
        <v>45549U12G HT PumasU12G JK Majestics</v>
      </c>
    </row>
    <row r="173" spans="1:20" x14ac:dyDescent="0.3">
      <c r="A173" s="154" t="str">
        <f t="shared" si="37"/>
        <v>JK1073</v>
      </c>
      <c r="B173" s="154" t="str">
        <f>VLOOKUP(A173,'Team Info'!E:J,6,FALSE)</f>
        <v>U12G JK Majestics</v>
      </c>
      <c r="C173" s="154" t="str">
        <f>VLOOKUP(A173,'Team Info'!E:L,8,FALSE)</f>
        <v>Bradley Jacobi</v>
      </c>
      <c r="D173" s="154" t="str">
        <f>VLOOKUP(A173,'Team Info'!E:M,9,FALSE)</f>
        <v>414-573-5002</v>
      </c>
      <c r="E173" s="154" t="str">
        <f>VLOOKUP(A173,'Team Info'!E:N,10,FALSE)</f>
        <v>bjjacobi1983@yahoo.com</v>
      </c>
      <c r="F173" s="180" t="str">
        <f t="shared" si="33"/>
        <v>Sat</v>
      </c>
      <c r="G173" s="180">
        <v>77</v>
      </c>
      <c r="H173" s="184">
        <f>VLOOKUP(G173,'Master FINAL 2024 8-19-24'!A:G,7,FALSE)</f>
        <v>45556</v>
      </c>
      <c r="I173" s="153" t="str">
        <f>IF(ISBLANK((VLOOKUP(G173,'Master FINAL 2024 8-19-24'!A:H,8,FALSE)))=TRUE,"",VLOOKUP(G173,'Master FINAL 2024 8-19-24'!A:H,8,FALSE))</f>
        <v>Hickory Lane #3</v>
      </c>
      <c r="J173" s="183">
        <f>IF(ISBLANK((VLOOKUP(G173,'Master FINAL 2024 8-19-24'!A:I,9,FALSE)))=TRUE,"",VLOOKUP(G173,'Master FINAL 2024 8-19-24'!A:I,9,FALSE))</f>
        <v>0.375</v>
      </c>
      <c r="K173" s="169" t="str">
        <f>VLOOKUP(G173,'Master FINAL 2024 8-19-24'!A:L,12,FALSE)</f>
        <v>U12G SL Red Stars (Royals)</v>
      </c>
      <c r="L173" s="177" t="s">
        <v>849</v>
      </c>
      <c r="M173" s="177" t="str">
        <f>VLOOKUP(G173,'Master FINAL 2024 8-19-24'!A:O,15,FALSE)</f>
        <v>U12G JK Majestics</v>
      </c>
      <c r="N173" s="154" t="str">
        <f>VLOOKUP(K173,'Team Info'!J:L,3,FALSE)</f>
        <v>Gabe Kempf</v>
      </c>
      <c r="O173" s="154" t="str">
        <f>VLOOKUP(K173,'Team Info'!J:M,4,FALSE)</f>
        <v>262-339-0252</v>
      </c>
      <c r="P173" s="154" t="str">
        <f>VLOOKUP(K173,'Team Info'!J:N,5,FALSE)</f>
        <v>gabekempfwi@gmail.com</v>
      </c>
      <c r="Q173" s="188" t="str">
        <f>VLOOKUP(M173,'Team Info'!J:L,3,FALSE)</f>
        <v>Bradley Jacobi</v>
      </c>
      <c r="R173" s="188" t="str">
        <f>VLOOKUP(M173,'Team Info'!J:M,4,FALSE)</f>
        <v>414-573-5002</v>
      </c>
      <c r="S173" s="188" t="str">
        <f>VLOOKUP(M173,'Team Info'!J:N,5,FALSE)</f>
        <v>bjjacobi1983@yahoo.com</v>
      </c>
      <c r="T173" t="str">
        <f t="shared" si="34"/>
        <v>45556U12G SL Red Stars (Royals)U12G JK Majestics</v>
      </c>
    </row>
    <row r="174" spans="1:20" x14ac:dyDescent="0.3">
      <c r="A174" s="154" t="str">
        <f t="shared" si="37"/>
        <v>JK1073</v>
      </c>
      <c r="B174" s="154" t="str">
        <f>VLOOKUP(A174,'Team Info'!E:J,6,FALSE)</f>
        <v>U12G JK Majestics</v>
      </c>
      <c r="C174" s="154" t="str">
        <f>VLOOKUP(A174,'Team Info'!E:L,8,FALSE)</f>
        <v>Bradley Jacobi</v>
      </c>
      <c r="D174" s="154" t="str">
        <f>VLOOKUP(A174,'Team Info'!E:M,9,FALSE)</f>
        <v>414-573-5002</v>
      </c>
      <c r="E174" s="154" t="str">
        <f>VLOOKUP(A174,'Team Info'!E:N,10,FALSE)</f>
        <v>bjjacobi1983@yahoo.com</v>
      </c>
      <c r="F174" s="180" t="str">
        <f t="shared" si="33"/>
        <v>Sat</v>
      </c>
      <c r="G174" s="180">
        <v>85</v>
      </c>
      <c r="H174" s="184">
        <f>VLOOKUP(G174,'Master FINAL 2024 8-19-24'!A:G,7,FALSE)</f>
        <v>45563</v>
      </c>
      <c r="I174" s="153" t="str">
        <f>IF(ISBLANK((VLOOKUP(G174,'Master FINAL 2024 8-19-24'!A:H,8,FALSE)))=TRUE,"",VLOOKUP(G174,'Master FINAL 2024 8-19-24'!A:H,8,FALSE))</f>
        <v>HT #6</v>
      </c>
      <c r="J174" s="183">
        <f>IF(ISBLANK((VLOOKUP(G174,'Master FINAL 2024 8-19-24'!A:I,9,FALSE)))=TRUE,"",VLOOKUP(G174,'Master FINAL 2024 8-19-24'!A:I,9,FALSE))</f>
        <v>0.5</v>
      </c>
      <c r="K174" s="169" t="str">
        <f>VLOOKUP(G174,'Master FINAL 2024 8-19-24'!A:L,12,FALSE)</f>
        <v>U12G JK Majestics</v>
      </c>
      <c r="L174" s="177" t="s">
        <v>849</v>
      </c>
      <c r="M174" s="177" t="str">
        <f>VLOOKUP(G174,'Master FINAL 2024 8-19-24'!A:O,15,FALSE)</f>
        <v>U12G HT Phoenix</v>
      </c>
      <c r="N174" s="154" t="str">
        <f>VLOOKUP(K174,'Team Info'!J:L,3,FALSE)</f>
        <v>Bradley Jacobi</v>
      </c>
      <c r="O174" s="154" t="str">
        <f>VLOOKUP(K174,'Team Info'!J:M,4,FALSE)</f>
        <v>414-573-5002</v>
      </c>
      <c r="P174" s="154" t="str">
        <f>VLOOKUP(K174,'Team Info'!J:N,5,FALSE)</f>
        <v>bjjacobi1983@yahoo.com</v>
      </c>
      <c r="Q174" s="188" t="str">
        <f>VLOOKUP(M174,'Team Info'!J:L,3,FALSE)</f>
        <v>Matt Uecker</v>
      </c>
      <c r="R174" s="188" t="str">
        <f>VLOOKUP(M174,'Team Info'!J:M,4,FALSE)</f>
        <v>920-285-0559</v>
      </c>
      <c r="S174" s="188" t="str">
        <f>VLOOKUP(M174,'Team Info'!J:N,5,FALSE)</f>
        <v>Matthew.uecker@gmail.com</v>
      </c>
      <c r="T174" t="str">
        <f t="shared" si="34"/>
        <v>45563U12G JK MajesticsU12G HT Phoenix</v>
      </c>
    </row>
    <row r="175" spans="1:20" x14ac:dyDescent="0.3">
      <c r="A175" s="154" t="str">
        <f t="shared" si="37"/>
        <v>JK1073</v>
      </c>
      <c r="B175" s="154" t="str">
        <f>VLOOKUP(A175,'Team Info'!E:J,6,FALSE)</f>
        <v>U12G JK Majestics</v>
      </c>
      <c r="C175" s="154" t="str">
        <f>VLOOKUP(A175,'Team Info'!E:L,8,FALSE)</f>
        <v>Bradley Jacobi</v>
      </c>
      <c r="D175" s="154" t="str">
        <f>VLOOKUP(A175,'Team Info'!E:M,9,FALSE)</f>
        <v>414-573-5002</v>
      </c>
      <c r="E175" s="154" t="str">
        <f>VLOOKUP(A175,'Team Info'!E:N,10,FALSE)</f>
        <v>bjjacobi1983@yahoo.com</v>
      </c>
      <c r="F175" s="180" t="str">
        <f t="shared" si="33"/>
        <v>Sat</v>
      </c>
      <c r="G175" s="180">
        <v>90</v>
      </c>
      <c r="H175" s="184">
        <f>VLOOKUP(G175,'Master FINAL 2024 8-19-24'!A:G,7,FALSE)</f>
        <v>45570</v>
      </c>
      <c r="I175" s="153" t="str">
        <f>IF(ISBLANK((VLOOKUP(G175,'Master FINAL 2024 8-19-24'!A:H,8,FALSE)))=TRUE,"",VLOOKUP(G175,'Master FINAL 2024 8-19-24'!A:H,8,FALSE))</f>
        <v>Hickory Lane #3</v>
      </c>
      <c r="J175" s="183">
        <f>IF(ISBLANK((VLOOKUP(G175,'Master FINAL 2024 8-19-24'!A:I,9,FALSE)))=TRUE,"",VLOOKUP(G175,'Master FINAL 2024 8-19-24'!A:I,9,FALSE))</f>
        <v>0.375</v>
      </c>
      <c r="K175" s="169" t="str">
        <f>VLOOKUP(G175,'Master FINAL 2024 8-19-24'!A:L,12,FALSE)</f>
        <v>U12G KW Fury</v>
      </c>
      <c r="L175" s="177" t="s">
        <v>849</v>
      </c>
      <c r="M175" s="177" t="str">
        <f>VLOOKUP(G175,'Master FINAL 2024 8-19-24'!A:O,15,FALSE)</f>
        <v>U12G JK Majestics</v>
      </c>
      <c r="N175" s="154" t="str">
        <f>VLOOKUP(K175,'Team Info'!J:L,3,FALSE)</f>
        <v>Tim Schneider</v>
      </c>
      <c r="O175" s="154" t="str">
        <f>VLOOKUP(K175,'Team Info'!J:M,4,FALSE)</f>
        <v>920-918-2754</v>
      </c>
      <c r="P175" s="154" t="str">
        <f>VLOOKUP(K175,'Team Info'!J:N,5,FALSE)</f>
        <v>timschneider22@yahoo.com</v>
      </c>
      <c r="Q175" s="188" t="str">
        <f>VLOOKUP(M175,'Team Info'!J:L,3,FALSE)</f>
        <v>Bradley Jacobi</v>
      </c>
      <c r="R175" s="188" t="str">
        <f>VLOOKUP(M175,'Team Info'!J:M,4,FALSE)</f>
        <v>414-573-5002</v>
      </c>
      <c r="S175" s="188" t="str">
        <f>VLOOKUP(M175,'Team Info'!J:N,5,FALSE)</f>
        <v>bjjacobi1983@yahoo.com</v>
      </c>
      <c r="T175" t="str">
        <f t="shared" si="34"/>
        <v>45570U12G KW FuryU12G JK Majestics</v>
      </c>
    </row>
    <row r="176" spans="1:20" x14ac:dyDescent="0.3">
      <c r="A176" s="154" t="str">
        <f t="shared" si="37"/>
        <v>JK1073</v>
      </c>
      <c r="B176" s="154" t="str">
        <f>VLOOKUP(A176,'Team Info'!E:J,6,FALSE)</f>
        <v>U12G JK Majestics</v>
      </c>
      <c r="C176" s="154" t="str">
        <f>VLOOKUP(A176,'Team Info'!E:L,8,FALSE)</f>
        <v>Bradley Jacobi</v>
      </c>
      <c r="D176" s="154" t="str">
        <f>VLOOKUP(A176,'Team Info'!E:M,9,FALSE)</f>
        <v>414-573-5002</v>
      </c>
      <c r="E176" s="154" t="str">
        <f>VLOOKUP(A176,'Team Info'!E:N,10,FALSE)</f>
        <v>bjjacobi1983@yahoo.com</v>
      </c>
      <c r="F176" s="180" t="str">
        <f t="shared" si="33"/>
        <v>Sat</v>
      </c>
      <c r="G176" s="180">
        <v>97</v>
      </c>
      <c r="H176" s="184">
        <f>VLOOKUP(G176,'Master FINAL 2024 8-19-24'!A:G,7,FALSE)</f>
        <v>45577</v>
      </c>
      <c r="I176" s="153" t="str">
        <f>IF(ISBLANK((VLOOKUP(G176,'Master FINAL 2024 8-19-24'!A:H,8,FALSE)))=TRUE,"",VLOOKUP(G176,'Master FINAL 2024 8-19-24'!A:H,8,FALSE))</f>
        <v>Hickory Lane #3</v>
      </c>
      <c r="J176" s="183">
        <f>IF(ISBLANK((VLOOKUP(G176,'Master FINAL 2024 8-19-24'!A:I,9,FALSE)))=TRUE,"",VLOOKUP(G176,'Master FINAL 2024 8-19-24'!A:I,9,FALSE))</f>
        <v>0.375</v>
      </c>
      <c r="K176" s="169" t="str">
        <f>VLOOKUP(G176,'Master FINAL 2024 8-19-24'!A:L,12,FALSE)</f>
        <v>U12G ER Unicorns</v>
      </c>
      <c r="L176" s="177" t="s">
        <v>849</v>
      </c>
      <c r="M176" s="177" t="str">
        <f>VLOOKUP(G176,'Master FINAL 2024 8-19-24'!A:O,15,FALSE)</f>
        <v>U12G JK Majestics</v>
      </c>
      <c r="N176" s="154" t="str">
        <f>VLOOKUP(K176,'Team Info'!J:L,3,FALSE)</f>
        <v>Aaron Azoff</v>
      </c>
      <c r="O176" s="154" t="str">
        <f>VLOOKUP(K176,'Team Info'!J:M,4,FALSE)</f>
        <v>262-247-6958</v>
      </c>
      <c r="P176" s="154" t="str">
        <f>VLOOKUP(K176,'Team Info'!J:N,5,FALSE)</f>
        <v>taazoff@yahoo.com</v>
      </c>
      <c r="Q176" s="188" t="str">
        <f>VLOOKUP(M176,'Team Info'!J:L,3,FALSE)</f>
        <v>Bradley Jacobi</v>
      </c>
      <c r="R176" s="188" t="str">
        <f>VLOOKUP(M176,'Team Info'!J:M,4,FALSE)</f>
        <v>414-573-5002</v>
      </c>
      <c r="S176" s="188" t="str">
        <f>VLOOKUP(M176,'Team Info'!J:N,5,FALSE)</f>
        <v>bjjacobi1983@yahoo.com</v>
      </c>
      <c r="T176" t="str">
        <f t="shared" si="34"/>
        <v>45577U12G ER UnicornsU12G JK Majestics</v>
      </c>
    </row>
    <row r="177" spans="1:20" x14ac:dyDescent="0.3">
      <c r="A177" s="154" t="str">
        <f t="shared" si="37"/>
        <v>JK1073</v>
      </c>
      <c r="B177" s="154" t="str">
        <f>VLOOKUP(A177,'Team Info'!E:J,6,FALSE)</f>
        <v>U12G JK Majestics</v>
      </c>
      <c r="C177" s="154" t="str">
        <f>VLOOKUP(A177,'Team Info'!E:L,8,FALSE)</f>
        <v>Bradley Jacobi</v>
      </c>
      <c r="D177" s="154" t="str">
        <f>VLOOKUP(A177,'Team Info'!E:M,9,FALSE)</f>
        <v>414-573-5002</v>
      </c>
      <c r="E177" s="154" t="str">
        <f>VLOOKUP(A177,'Team Info'!E:N,10,FALSE)</f>
        <v>bjjacobi1983@yahoo.com</v>
      </c>
      <c r="F177" s="180" t="str">
        <f t="shared" si="33"/>
        <v>Sat</v>
      </c>
      <c r="G177" s="180">
        <v>105</v>
      </c>
      <c r="H177" s="184">
        <f>VLOOKUP(G177,'Master FINAL 2024 8-19-24'!A:G,7,FALSE)</f>
        <v>45584</v>
      </c>
      <c r="I177" s="153" t="str">
        <f>IF(ISBLANK((VLOOKUP(G177,'Master FINAL 2024 8-19-24'!A:H,8,FALSE)))=TRUE,"",VLOOKUP(G177,'Master FINAL 2024 8-19-24'!A:H,8,FALSE))</f>
        <v>HT #7</v>
      </c>
      <c r="J177" s="183">
        <f>IF(ISBLANK((VLOOKUP(G177,'Master FINAL 2024 8-19-24'!A:I,9,FALSE)))=TRUE,"",VLOOKUP(G177,'Master FINAL 2024 8-19-24'!A:I,9,FALSE))</f>
        <v>0.375</v>
      </c>
      <c r="K177" s="169" t="str">
        <f>VLOOKUP(G177,'Master FINAL 2024 8-19-24'!A:L,12,FALSE)</f>
        <v>U12G JK Majestics</v>
      </c>
      <c r="L177" s="177" t="s">
        <v>849</v>
      </c>
      <c r="M177" s="177" t="str">
        <f>VLOOKUP(G177,'Master FINAL 2024 8-19-24'!A:O,15,FALSE)</f>
        <v>U12G HT Crazy Lady Lightning Leopards</v>
      </c>
      <c r="N177" s="154" t="str">
        <f>VLOOKUP(K177,'Team Info'!J:L,3,FALSE)</f>
        <v>Bradley Jacobi</v>
      </c>
      <c r="O177" s="154" t="str">
        <f>VLOOKUP(K177,'Team Info'!J:M,4,FALSE)</f>
        <v>414-573-5002</v>
      </c>
      <c r="P177" s="154" t="str">
        <f>VLOOKUP(K177,'Team Info'!J:N,5,FALSE)</f>
        <v>bjjacobi1983@yahoo.com</v>
      </c>
      <c r="Q177" s="188" t="str">
        <f>VLOOKUP(M177,'Team Info'!J:L,3,FALSE)</f>
        <v>Rachael Kaul</v>
      </c>
      <c r="R177" s="188" t="str">
        <f>VLOOKUP(M177,'Team Info'!J:M,4,FALSE)</f>
        <v xml:space="preserve">920-246-9829
</v>
      </c>
      <c r="S177" s="188" t="str">
        <f>VLOOKUP(M177,'Team Info'!J:N,5,FALSE)</f>
        <v>kaulrv12@yahoo.com</v>
      </c>
      <c r="T177" t="str">
        <f t="shared" si="34"/>
        <v>45584U12G JK MajesticsU12G HT Crazy Lady Lightning Leopards</v>
      </c>
    </row>
    <row r="178" spans="1:20" x14ac:dyDescent="0.3">
      <c r="A178" s="154" t="str">
        <f t="shared" si="37"/>
        <v>JK1073</v>
      </c>
      <c r="B178" s="154" t="str">
        <f>VLOOKUP(A178,'Team Info'!E:J,6,FALSE)</f>
        <v>U12G JK Majestics</v>
      </c>
      <c r="C178" s="154" t="str">
        <f>VLOOKUP(A178,'Team Info'!E:L,8,FALSE)</f>
        <v>Bradley Jacobi</v>
      </c>
      <c r="D178" s="154" t="str">
        <f>VLOOKUP(A178,'Team Info'!E:M,9,FALSE)</f>
        <v>414-573-5002</v>
      </c>
      <c r="E178" s="154" t="str">
        <f>VLOOKUP(A178,'Team Info'!E:N,10,FALSE)</f>
        <v>bjjacobi1983@yahoo.com</v>
      </c>
      <c r="F178" s="180" t="str">
        <f t="shared" si="33"/>
        <v>Sat</v>
      </c>
      <c r="G178" s="180">
        <v>111</v>
      </c>
      <c r="H178" s="184">
        <f>VLOOKUP(G178,'Master FINAL 2024 8-19-24'!A:G,7,FALSE)</f>
        <v>45591</v>
      </c>
      <c r="I178" s="153">
        <f>IF(ISBLANK((VLOOKUP(G178,'Master FINAL 2024 8-19-24'!A:H,8,FALSE)))=TRUE,"",VLOOKUP(G178,'Master FINAL 2024 8-19-24'!A:H,8,FALSE))</f>
        <v>5</v>
      </c>
      <c r="J178" s="183">
        <f>IF(ISBLANK((VLOOKUP(G178,'Master FINAL 2024 8-19-24'!A:I,9,FALSE)))=TRUE,"",VLOOKUP(G178,'Master FINAL 2024 8-19-24'!A:I,9,FALSE))</f>
        <v>0.5</v>
      </c>
      <c r="K178" s="169" t="str">
        <f>VLOOKUP(G178,'Master FINAL 2024 8-19-24'!A:L,12,FALSE)</f>
        <v>U12G JK Majestics</v>
      </c>
      <c r="L178" s="177" t="s">
        <v>849</v>
      </c>
      <c r="M178" s="177" t="str">
        <f>VLOOKUP(G178,'Master FINAL 2024 8-19-24'!A:O,15,FALSE)</f>
        <v>U12G SL Lady Owls</v>
      </c>
      <c r="N178" s="154" t="str">
        <f>VLOOKUP(K178,'Team Info'!J:L,3,FALSE)</f>
        <v>Bradley Jacobi</v>
      </c>
      <c r="O178" s="154" t="str">
        <f>VLOOKUP(K178,'Team Info'!J:M,4,FALSE)</f>
        <v>414-573-5002</v>
      </c>
      <c r="P178" s="154" t="str">
        <f>VLOOKUP(K178,'Team Info'!J:N,5,FALSE)</f>
        <v>bjjacobi1983@yahoo.com</v>
      </c>
      <c r="Q178" s="188" t="str">
        <f>VLOOKUP(M178,'Team Info'!J:L,3,FALSE)</f>
        <v>Dave Zukowski</v>
      </c>
      <c r="R178" s="188" t="str">
        <f>VLOOKUP(M178,'Team Info'!J:M,4,FALSE)</f>
        <v>414-324-9256</v>
      </c>
      <c r="S178" s="188" t="str">
        <f>VLOOKUP(M178,'Team Info'!J:N,5,FALSE)</f>
        <v>bevndave@outlook.com</v>
      </c>
      <c r="T178" t="str">
        <f t="shared" si="34"/>
        <v>45591U12G JK MajesticsU12G SL Lady Owls</v>
      </c>
    </row>
    <row r="179" spans="1:20" x14ac:dyDescent="0.3">
      <c r="A179" s="154" t="s">
        <v>1749</v>
      </c>
      <c r="B179" s="154" t="str">
        <f>VLOOKUP(A179,'Team Info'!E:J,6,FALSE)</f>
        <v>U14 JK Panthers</v>
      </c>
      <c r="C179" s="154" t="str">
        <f>VLOOKUP(A179,'Team Info'!E:L,8,FALSE)</f>
        <v>David Zarling</v>
      </c>
      <c r="D179" s="154" t="str">
        <f>VLOOKUP(A179,'Team Info'!E:M,9,FALSE)</f>
        <v>414-839-0094</v>
      </c>
      <c r="E179" s="154" t="str">
        <f>VLOOKUP(A179,'Team Info'!E:N,10,FALSE)</f>
        <v>david.zarling@gmail.com</v>
      </c>
      <c r="F179" s="180" t="str">
        <f t="shared" si="33"/>
        <v>Sat</v>
      </c>
      <c r="G179" s="180">
        <v>327</v>
      </c>
      <c r="H179" s="184">
        <f>VLOOKUP(G179,'Master FINAL 2024 8-19-24'!A:G,7,FALSE)</f>
        <v>45542</v>
      </c>
      <c r="I179" s="153" t="str">
        <f>IF(ISBLANK((VLOOKUP(G179,'Master FINAL 2024 8-19-24'!A:H,8,FALSE)))=TRUE,"",VLOOKUP(G179,'Master FINAL 2024 8-19-24'!A:H,8,FALSE))</f>
        <v>Hickory Lane #4</v>
      </c>
      <c r="J179" s="183">
        <f>IF(ISBLANK((VLOOKUP(G179,'Master FINAL 2024 8-19-24'!A:I,9,FALSE)))=TRUE,"",VLOOKUP(G179,'Master FINAL 2024 8-19-24'!A:I,9,FALSE))</f>
        <v>0.4375</v>
      </c>
      <c r="K179" s="169" t="str">
        <f>VLOOKUP(G179,'Master FINAL 2024 8-19-24'!A:L,12,FALSE)</f>
        <v>U14 ER Wolfhounds</v>
      </c>
      <c r="L179" s="177" t="s">
        <v>849</v>
      </c>
      <c r="M179" s="177" t="str">
        <f>VLOOKUP(G179,'Master FINAL 2024 8-19-24'!A:O,15,FALSE)</f>
        <v>U14 JK Panthers</v>
      </c>
      <c r="N179" s="154" t="str">
        <f>VLOOKUP(K179,'Team Info'!J:L,3,FALSE)</f>
        <v>Ben Neureuther</v>
      </c>
      <c r="O179" s="154" t="str">
        <f>VLOOKUP(K179,'Team Info'!J:M,4,FALSE)</f>
        <v>414-758-3678</v>
      </c>
      <c r="P179" s="154" t="str">
        <f>VLOOKUP(K179,'Team Info'!J:N,5,FALSE)</f>
        <v>benneureuther@hotmail.com</v>
      </c>
      <c r="Q179" s="188" t="str">
        <f>VLOOKUP(M179,'Team Info'!J:L,3,FALSE)</f>
        <v>David Zarling</v>
      </c>
      <c r="R179" s="188" t="str">
        <f>VLOOKUP(M179,'Team Info'!J:M,4,FALSE)</f>
        <v>414-839-0094</v>
      </c>
      <c r="S179" s="188" t="str">
        <f>VLOOKUP(M179,'Team Info'!J:N,5,FALSE)</f>
        <v>david.zarling@gmail.com</v>
      </c>
      <c r="T179" t="str">
        <f t="shared" si="34"/>
        <v>45542U14 ER WolfhoundsU14 JK Panthers</v>
      </c>
    </row>
    <row r="180" spans="1:20" x14ac:dyDescent="0.3">
      <c r="A180" s="154" t="str">
        <f t="shared" ref="A180:A186" si="38">A179</f>
        <v>JK1074</v>
      </c>
      <c r="B180" s="154" t="str">
        <f>VLOOKUP(A180,'Team Info'!E:J,6,FALSE)</f>
        <v>U14 JK Panthers</v>
      </c>
      <c r="C180" s="154" t="str">
        <f>VLOOKUP(A180,'Team Info'!E:L,8,FALSE)</f>
        <v>David Zarling</v>
      </c>
      <c r="D180" s="154" t="str">
        <f>VLOOKUP(A180,'Team Info'!E:M,9,FALSE)</f>
        <v>414-839-0094</v>
      </c>
      <c r="E180" s="154" t="str">
        <f>VLOOKUP(A180,'Team Info'!E:N,10,FALSE)</f>
        <v>david.zarling@gmail.com</v>
      </c>
      <c r="F180" s="180" t="str">
        <f t="shared" si="33"/>
        <v>Sat</v>
      </c>
      <c r="G180" s="180">
        <v>331</v>
      </c>
      <c r="H180" s="184">
        <f>VLOOKUP(G180,'Master FINAL 2024 8-19-24'!A:G,7,FALSE)</f>
        <v>45549</v>
      </c>
      <c r="I180" s="153" t="str">
        <f>IF(ISBLANK((VLOOKUP(G180,'Master FINAL 2024 8-19-24'!A:H,8,FALSE)))=TRUE,"",VLOOKUP(G180,'Master FINAL 2024 8-19-24'!A:H,8,FALSE))</f>
        <v>Field #3</v>
      </c>
      <c r="J180" s="183">
        <f>IF(ISBLANK((VLOOKUP(G180,'Master FINAL 2024 8-19-24'!A:I,9,FALSE)))=TRUE,"",VLOOKUP(G180,'Master FINAL 2024 8-19-24'!A:I,9,FALSE))</f>
        <v>0.375</v>
      </c>
      <c r="K180" s="169" t="str">
        <f>VLOOKUP(G180,'Master FINAL 2024 8-19-24'!A:L,12,FALSE)</f>
        <v>U14 JK Panthers</v>
      </c>
      <c r="L180" s="177" t="s">
        <v>849</v>
      </c>
      <c r="M180" s="177" t="str">
        <f>VLOOKUP(G180,'Master FINAL 2024 8-19-24'!A:O,15,FALSE)</f>
        <v>U14 HU Renegades</v>
      </c>
      <c r="N180" s="154" t="str">
        <f>VLOOKUP(K180,'Team Info'!J:L,3,FALSE)</f>
        <v>David Zarling</v>
      </c>
      <c r="O180" s="154" t="str">
        <f>VLOOKUP(K180,'Team Info'!J:M,4,FALSE)</f>
        <v>414-839-0094</v>
      </c>
      <c r="P180" s="154" t="str">
        <f>VLOOKUP(K180,'Team Info'!J:N,5,FALSE)</f>
        <v>david.zarling@gmail.com</v>
      </c>
      <c r="Q180" s="188" t="str">
        <f>VLOOKUP(M180,'Team Info'!J:L,3,FALSE)</f>
        <v>Tanya Wyse</v>
      </c>
      <c r="R180" s="188" t="str">
        <f>VLOOKUP(M180,'Team Info'!J:M,4,FALSE)</f>
        <v>920-285-0509</v>
      </c>
      <c r="S180" s="188" t="str">
        <f>VLOOKUP(M180,'Team Info'!J:N,5,FALSE)</f>
        <v>urban24educator@hotmail.com</v>
      </c>
      <c r="T180" t="str">
        <f t="shared" si="34"/>
        <v>45549U14 JK PanthersU14 HU Renegades</v>
      </c>
    </row>
    <row r="181" spans="1:20" x14ac:dyDescent="0.3">
      <c r="A181" s="154" t="str">
        <f t="shared" si="38"/>
        <v>JK1074</v>
      </c>
      <c r="B181" s="154" t="str">
        <f>VLOOKUP(A181,'Team Info'!E:J,6,FALSE)</f>
        <v>U14 JK Panthers</v>
      </c>
      <c r="C181" s="154" t="str">
        <f>VLOOKUP(A181,'Team Info'!E:L,8,FALSE)</f>
        <v>David Zarling</v>
      </c>
      <c r="D181" s="154" t="str">
        <f>VLOOKUP(A181,'Team Info'!E:M,9,FALSE)</f>
        <v>414-839-0094</v>
      </c>
      <c r="E181" s="154" t="str">
        <f>VLOOKUP(A181,'Team Info'!E:N,10,FALSE)</f>
        <v>david.zarling@gmail.com</v>
      </c>
      <c r="F181" s="180" t="str">
        <f t="shared" si="33"/>
        <v>Sat</v>
      </c>
      <c r="G181" s="180">
        <v>338</v>
      </c>
      <c r="H181" s="184">
        <f>VLOOKUP(G181,'Master FINAL 2024 8-19-24'!A:G,7,FALSE)</f>
        <v>45556</v>
      </c>
      <c r="I181" s="153" t="str">
        <f>IF(ISBLANK((VLOOKUP(G181,'Master FINAL 2024 8-19-24'!A:H,8,FALSE)))=TRUE,"",VLOOKUP(G181,'Master FINAL 2024 8-19-24'!A:H,8,FALSE))</f>
        <v>RF 7</v>
      </c>
      <c r="J181" s="183">
        <f>IF(ISBLANK((VLOOKUP(G181,'Master FINAL 2024 8-19-24'!A:I,9,FALSE)))=TRUE,"",VLOOKUP(G181,'Master FINAL 2024 8-19-24'!A:I,9,FALSE))</f>
        <v>0.5</v>
      </c>
      <c r="K181" s="169" t="str">
        <f>VLOOKUP(G181,'Master FINAL 2024 8-19-24'!A:L,12,FALSE)</f>
        <v>U14 JK Panthers</v>
      </c>
      <c r="L181" s="177" t="s">
        <v>849</v>
      </c>
      <c r="M181" s="177" t="str">
        <f>VLOOKUP(G181,'Master FINAL 2024 8-19-24'!A:O,15,FALSE)</f>
        <v>U14 RF Cyclones</v>
      </c>
      <c r="N181" s="154" t="str">
        <f>VLOOKUP(K181,'Team Info'!J:L,3,FALSE)</f>
        <v>David Zarling</v>
      </c>
      <c r="O181" s="154" t="str">
        <f>VLOOKUP(K181,'Team Info'!J:M,4,FALSE)</f>
        <v>414-839-0094</v>
      </c>
      <c r="P181" s="154" t="str">
        <f>VLOOKUP(K181,'Team Info'!J:N,5,FALSE)</f>
        <v>david.zarling@gmail.com</v>
      </c>
      <c r="Q181" s="188" t="str">
        <f>VLOOKUP(M181,'Team Info'!J:L,3,FALSE)</f>
        <v>Prestin Graf</v>
      </c>
      <c r="R181" s="188" t="str">
        <f>VLOOKUP(M181,'Team Info'!J:M,4,FALSE)</f>
        <v>262-623-7834</v>
      </c>
      <c r="S181" s="188" t="str">
        <f>VLOOKUP(M181,'Team Info'!J:N,5,FALSE)</f>
        <v>pgraf@quad.com</v>
      </c>
      <c r="T181" t="str">
        <f t="shared" si="34"/>
        <v>45556U14 JK PanthersU14 RF Cyclones</v>
      </c>
    </row>
    <row r="182" spans="1:20" x14ac:dyDescent="0.3">
      <c r="A182" s="154" t="str">
        <f>A181</f>
        <v>JK1074</v>
      </c>
      <c r="B182" s="154" t="str">
        <f>VLOOKUP(A182,'Team Info'!E:J,6,FALSE)</f>
        <v>U14 JK Panthers</v>
      </c>
      <c r="C182" s="154" t="str">
        <f>VLOOKUP(A182,'Team Info'!E:L,8,FALSE)</f>
        <v>David Zarling</v>
      </c>
      <c r="D182" s="154" t="str">
        <f>VLOOKUP(A182,'Team Info'!E:M,9,FALSE)</f>
        <v>414-839-0094</v>
      </c>
      <c r="E182" s="154" t="str">
        <f>VLOOKUP(A182,'Team Info'!E:N,10,FALSE)</f>
        <v>david.zarling@gmail.com</v>
      </c>
      <c r="F182" s="180" t="str">
        <f t="shared" si="33"/>
        <v>Sat</v>
      </c>
      <c r="G182" s="180">
        <v>349</v>
      </c>
      <c r="H182" s="184">
        <f>VLOOKUP(G182,'Master FINAL 2024 8-19-24'!A:G,7,FALSE)</f>
        <v>45570</v>
      </c>
      <c r="I182" s="153" t="str">
        <f>IF(ISBLANK((VLOOKUP(G182,'Master FINAL 2024 8-19-24'!A:H,8,FALSE)))=TRUE,"",VLOOKUP(G182,'Master FINAL 2024 8-19-24'!A:H,8,FALSE))</f>
        <v>Field 4</v>
      </c>
      <c r="J182" s="183">
        <f>IF(ISBLANK((VLOOKUP(G182,'Master FINAL 2024 8-19-24'!A:I,9,FALSE)))=TRUE,"",VLOOKUP(G182,'Master FINAL 2024 8-19-24'!A:I,9,FALSE))</f>
        <v>0.45833333333333331</v>
      </c>
      <c r="K182" s="169" t="str">
        <f>VLOOKUP(G182,'Master FINAL 2024 8-19-24'!A:L,12,FALSE)</f>
        <v>U14 JK Panthers</v>
      </c>
      <c r="L182" s="177" t="s">
        <v>849</v>
      </c>
      <c r="M182" s="177" t="str">
        <f>VLOOKUP(G182,'Master FINAL 2024 8-19-24'!A:O,15,FALSE)</f>
        <v>U14 JU Juneau Rage U14</v>
      </c>
      <c r="N182" s="154" t="str">
        <f>VLOOKUP(K182,'Team Info'!J:L,3,FALSE)</f>
        <v>David Zarling</v>
      </c>
      <c r="O182" s="154" t="str">
        <f>VLOOKUP(K182,'Team Info'!J:M,4,FALSE)</f>
        <v>414-839-0094</v>
      </c>
      <c r="P182" s="154" t="str">
        <f>VLOOKUP(K182,'Team Info'!J:N,5,FALSE)</f>
        <v>david.zarling@gmail.com</v>
      </c>
      <c r="Q182" s="188" t="str">
        <f>VLOOKUP(M182,'Team Info'!J:L,3,FALSE)</f>
        <v>Kevin Klueger</v>
      </c>
      <c r="R182" s="188" t="str">
        <f>VLOOKUP(M182,'Team Info'!J:M,4,FALSE)</f>
        <v>920-904-2507</v>
      </c>
      <c r="S182" s="188" t="str">
        <f>VLOOKUP(M182,'Team Info'!J:N,5,FALSE)</f>
        <v>kluegerk@gmail.com</v>
      </c>
      <c r="T182" t="str">
        <f t="shared" si="34"/>
        <v>45570U14 JK PanthersU14 JU Juneau Rage U14</v>
      </c>
    </row>
    <row r="183" spans="1:20" x14ac:dyDescent="0.3">
      <c r="A183" s="154" t="str">
        <f t="shared" si="38"/>
        <v>JK1074</v>
      </c>
      <c r="B183" s="154" t="str">
        <f>VLOOKUP(A183,'Team Info'!E:J,6,FALSE)</f>
        <v>U14 JK Panthers</v>
      </c>
      <c r="C183" s="154" t="str">
        <f>VLOOKUP(A183,'Team Info'!E:L,8,FALSE)</f>
        <v>David Zarling</v>
      </c>
      <c r="D183" s="154" t="str">
        <f>VLOOKUP(A183,'Team Info'!E:M,9,FALSE)</f>
        <v>414-839-0094</v>
      </c>
      <c r="E183" s="154" t="str">
        <f>VLOOKUP(A183,'Team Info'!E:N,10,FALSE)</f>
        <v>david.zarling@gmail.com</v>
      </c>
      <c r="F183" s="180" t="str">
        <f t="shared" si="33"/>
        <v>Sat</v>
      </c>
      <c r="G183" s="180">
        <v>356</v>
      </c>
      <c r="H183" s="184">
        <f>VLOOKUP(G183,'Master FINAL 2024 8-19-24'!A:G,7,FALSE)</f>
        <v>45577</v>
      </c>
      <c r="I183" s="153" t="str">
        <f>IF(ISBLANK((VLOOKUP(G183,'Master FINAL 2024 8-19-24'!A:H,8,FALSE)))=TRUE,"",VLOOKUP(G183,'Master FINAL 2024 8-19-24'!A:H,8,FALSE))</f>
        <v>RF 7</v>
      </c>
      <c r="J183" s="183">
        <f>IF(ISBLANK((VLOOKUP(G183,'Master FINAL 2024 8-19-24'!A:I,9,FALSE)))=TRUE,"",VLOOKUP(G183,'Master FINAL 2024 8-19-24'!A:I,9,FALSE))</f>
        <v>0.5625</v>
      </c>
      <c r="K183" s="169" t="str">
        <f>VLOOKUP(G183,'Master FINAL 2024 8-19-24'!A:L,12,FALSE)</f>
        <v>U14 JK Panthers</v>
      </c>
      <c r="L183" s="177" t="s">
        <v>849</v>
      </c>
      <c r="M183" s="177" t="str">
        <f>VLOOKUP(G183,'Master FINAL 2024 8-19-24'!A:O,15,FALSE)</f>
        <v>U14 RF Raptors</v>
      </c>
      <c r="N183" s="154" t="str">
        <f>VLOOKUP(K183,'Team Info'!J:L,3,FALSE)</f>
        <v>David Zarling</v>
      </c>
      <c r="O183" s="154" t="str">
        <f>VLOOKUP(K183,'Team Info'!J:M,4,FALSE)</f>
        <v>414-839-0094</v>
      </c>
      <c r="P183" s="154" t="str">
        <f>VLOOKUP(K183,'Team Info'!J:N,5,FALSE)</f>
        <v>david.zarling@gmail.com</v>
      </c>
      <c r="Q183" s="188" t="str">
        <f>VLOOKUP(M183,'Team Info'!J:L,3,FALSE)</f>
        <v>Benjamin Loomis</v>
      </c>
      <c r="R183" s="188" t="str">
        <f>VLOOKUP(M183,'Team Info'!J:M,4,FALSE)</f>
        <v>414-551-4782</v>
      </c>
      <c r="S183" s="188" t="str">
        <f>VLOOKUP(M183,'Team Info'!J:N,5,FALSE)</f>
        <v>bbenloomis@yahoo.com</v>
      </c>
      <c r="T183" t="str">
        <f t="shared" si="34"/>
        <v>45577U14 JK PanthersU14 RF Raptors</v>
      </c>
    </row>
    <row r="184" spans="1:20" x14ac:dyDescent="0.3">
      <c r="A184" s="154" t="str">
        <f>A186</f>
        <v>JK1074</v>
      </c>
      <c r="B184" s="154" t="str">
        <f>VLOOKUP(A184,'Team Info'!E:J,6,FALSE)</f>
        <v>U14 JK Panthers</v>
      </c>
      <c r="C184" s="154" t="str">
        <f>VLOOKUP(A184,'Team Info'!E:L,8,FALSE)</f>
        <v>David Zarling</v>
      </c>
      <c r="D184" s="154" t="str">
        <f>VLOOKUP(A184,'Team Info'!E:M,9,FALSE)</f>
        <v>414-839-0094</v>
      </c>
      <c r="E184" s="154" t="str">
        <f>VLOOKUP(A184,'Team Info'!E:N,10,FALSE)</f>
        <v>david.zarling@gmail.com</v>
      </c>
      <c r="F184" s="180" t="str">
        <f>IF(WEEKDAY(H184)=7,"Sat",IF(WEEKDAY(H184)=6,"Fri",IF(WEEKDAY(H184)=5,"Thu",IF(WEEKDAY(H184)=4,"Wed",IF(WEEKDAY(H184)=3,"Tue",IF(WEEKDAY(H184)=2,"Mon",IF(WEEKDAY(H184)=1,"Sun")))))))</f>
        <v>Tue</v>
      </c>
      <c r="G184" s="180">
        <v>347</v>
      </c>
      <c r="H184" s="184">
        <f>VLOOKUP(G184,'Master FINAL 2024 8-19-24'!A:G,7,FALSE)</f>
        <v>45580</v>
      </c>
      <c r="I184" s="153" t="str">
        <f>IF(ISBLANK((VLOOKUP(G184,'Master FINAL 2024 8-19-24'!A:H,8,FALSE)))=TRUE,"",VLOOKUP(G184,'Master FINAL 2024 8-19-24'!A:H,8,FALSE))</f>
        <v>Hickory Lane #4</v>
      </c>
      <c r="J184" s="183">
        <f>IF(ISBLANK((VLOOKUP(G184,'Master FINAL 2024 8-19-24'!A:I,9,FALSE)))=TRUE,"",VLOOKUP(G184,'Master FINAL 2024 8-19-24'!A:I,9,FALSE))</f>
        <v>0.71875</v>
      </c>
      <c r="K184" s="169" t="str">
        <f>VLOOKUP(G184,'Master FINAL 2024 8-19-24'!A:L,12,FALSE)</f>
        <v>U14 BR Blue Heron</v>
      </c>
      <c r="L184" s="177" t="s">
        <v>849</v>
      </c>
      <c r="M184" s="177" t="str">
        <f>VLOOKUP(G184,'Master FINAL 2024 8-19-24'!A:O,15,FALSE)</f>
        <v>U14 JK Panthers</v>
      </c>
      <c r="N184" s="154" t="str">
        <f>VLOOKUP(K184,'Team Info'!J:L,3,FALSE)</f>
        <v>Josh Haefs</v>
      </c>
      <c r="O184" s="154" t="str">
        <f>VLOOKUP(K184,'Team Info'!J:M,4,FALSE)</f>
        <v>920-904-0759</v>
      </c>
      <c r="P184" s="154" t="str">
        <f>VLOOKUP(K184,'Team Info'!J:N,5,FALSE)</f>
        <v>ndfsa9@gmail.com</v>
      </c>
      <c r="Q184" s="188" t="str">
        <f>VLOOKUP(M184,'Team Info'!J:L,3,FALSE)</f>
        <v>David Zarling</v>
      </c>
      <c r="R184" s="188" t="str">
        <f>VLOOKUP(M184,'Team Info'!J:M,4,FALSE)</f>
        <v>414-839-0094</v>
      </c>
      <c r="S184" s="188" t="str">
        <f>VLOOKUP(M184,'Team Info'!J:N,5,FALSE)</f>
        <v>david.zarling@gmail.com</v>
      </c>
      <c r="T184" t="str">
        <f>H184&amp;K184&amp;M184</f>
        <v>45580U14 BR Blue HeronU14 JK Panthers</v>
      </c>
    </row>
    <row r="185" spans="1:20" x14ac:dyDescent="0.3">
      <c r="A185" s="154" t="str">
        <f>A183</f>
        <v>JK1074</v>
      </c>
      <c r="B185" s="154" t="str">
        <f>VLOOKUP(A185,'Team Info'!E:J,6,FALSE)</f>
        <v>U14 JK Panthers</v>
      </c>
      <c r="C185" s="154" t="str">
        <f>VLOOKUP(A185,'Team Info'!E:L,8,FALSE)</f>
        <v>David Zarling</v>
      </c>
      <c r="D185" s="154" t="str">
        <f>VLOOKUP(A185,'Team Info'!E:M,9,FALSE)</f>
        <v>414-839-0094</v>
      </c>
      <c r="E185" s="154" t="str">
        <f>VLOOKUP(A185,'Team Info'!E:N,10,FALSE)</f>
        <v>david.zarling@gmail.com</v>
      </c>
      <c r="F185" s="180" t="str">
        <f t="shared" si="33"/>
        <v>Sat</v>
      </c>
      <c r="G185" s="180">
        <v>365</v>
      </c>
      <c r="H185" s="184">
        <f>VLOOKUP(G185,'Master FINAL 2024 8-19-24'!A:G,7,FALSE)</f>
        <v>45584</v>
      </c>
      <c r="I185" s="153" t="str">
        <f>IF(ISBLANK((VLOOKUP(G185,'Master FINAL 2024 8-19-24'!A:H,8,FALSE)))=TRUE,"",VLOOKUP(G185,'Master FINAL 2024 8-19-24'!A:H,8,FALSE))</f>
        <v>Hickory Lane #4</v>
      </c>
      <c r="J185" s="183">
        <f>IF(ISBLANK((VLOOKUP(G185,'Master FINAL 2024 8-19-24'!A:I,9,FALSE)))=TRUE,"",VLOOKUP(G185,'Master FINAL 2024 8-19-24'!A:I,9,FALSE))</f>
        <v>0.5</v>
      </c>
      <c r="K185" s="169" t="str">
        <f>VLOOKUP(G185,'Master FINAL 2024 8-19-24'!A:L,12,FALSE)</f>
        <v>U14 KW Comets</v>
      </c>
      <c r="L185" s="177" t="s">
        <v>849</v>
      </c>
      <c r="M185" s="177" t="str">
        <f>VLOOKUP(G185,'Master FINAL 2024 8-19-24'!A:O,15,FALSE)</f>
        <v>U14 JK Panthers</v>
      </c>
      <c r="N185" s="154" t="str">
        <f>VLOOKUP(K185,'Team Info'!J:L,3,FALSE)</f>
        <v>Andrea Flood</v>
      </c>
      <c r="O185" s="154" t="str">
        <f>VLOOKUP(K185,'Team Info'!J:M,4,FALSE)</f>
        <v>262-483-1142</v>
      </c>
      <c r="P185" s="154" t="str">
        <f>VLOOKUP(K185,'Team Info'!J:N,5,FALSE)</f>
        <v>annflood2008@yahoo.com</v>
      </c>
      <c r="Q185" s="188" t="str">
        <f>VLOOKUP(M185,'Team Info'!J:L,3,FALSE)</f>
        <v>David Zarling</v>
      </c>
      <c r="R185" s="188" t="str">
        <f>VLOOKUP(M185,'Team Info'!J:M,4,FALSE)</f>
        <v>414-839-0094</v>
      </c>
      <c r="S185" s="188" t="str">
        <f>VLOOKUP(M185,'Team Info'!J:N,5,FALSE)</f>
        <v>david.zarling@gmail.com</v>
      </c>
      <c r="T185" t="str">
        <f t="shared" si="34"/>
        <v>45584U14 KW CometsU14 JK Panthers</v>
      </c>
    </row>
    <row r="186" spans="1:20" x14ac:dyDescent="0.3">
      <c r="A186" s="154" t="str">
        <f t="shared" si="38"/>
        <v>JK1074</v>
      </c>
      <c r="B186" s="154" t="str">
        <f>VLOOKUP(A186,'Team Info'!E:J,6,FALSE)</f>
        <v>U14 JK Panthers</v>
      </c>
      <c r="C186" s="154" t="str">
        <f>VLOOKUP(A186,'Team Info'!E:L,8,FALSE)</f>
        <v>David Zarling</v>
      </c>
      <c r="D186" s="154" t="str">
        <f>VLOOKUP(A186,'Team Info'!E:M,9,FALSE)</f>
        <v>414-839-0094</v>
      </c>
      <c r="E186" s="154" t="str">
        <f>VLOOKUP(A186,'Team Info'!E:N,10,FALSE)</f>
        <v>david.zarling@gmail.com</v>
      </c>
      <c r="F186" s="180" t="str">
        <f t="shared" si="33"/>
        <v>Sat</v>
      </c>
      <c r="G186" s="180">
        <v>368</v>
      </c>
      <c r="H186" s="184">
        <f>VLOOKUP(G186,'Master FINAL 2024 8-19-24'!A:G,7,FALSE)</f>
        <v>45591</v>
      </c>
      <c r="I186" s="153" t="str">
        <f>IF(ISBLANK((VLOOKUP(G186,'Master FINAL 2024 8-19-24'!A:H,8,FALSE)))=TRUE,"",VLOOKUP(G186,'Master FINAL 2024 8-19-24'!A:H,8,FALSE))</f>
        <v>Hickory Lane #4</v>
      </c>
      <c r="J186" s="183">
        <f>IF(ISBLANK((VLOOKUP(G186,'Master FINAL 2024 8-19-24'!A:I,9,FALSE)))=TRUE,"",VLOOKUP(G186,'Master FINAL 2024 8-19-24'!A:I,9,FALSE))</f>
        <v>0.5</v>
      </c>
      <c r="K186" s="169" t="str">
        <f>VLOOKUP(G186,'Master FINAL 2024 8-19-24'!A:L,12,FALSE)</f>
        <v>U14 RF Cyclones</v>
      </c>
      <c r="L186" s="177" t="s">
        <v>849</v>
      </c>
      <c r="M186" s="177" t="str">
        <f>VLOOKUP(G186,'Master FINAL 2024 8-19-24'!A:O,15,FALSE)</f>
        <v>U14 JK Panthers</v>
      </c>
      <c r="N186" s="154" t="str">
        <f>VLOOKUP(K186,'Team Info'!J:L,3,FALSE)</f>
        <v>Prestin Graf</v>
      </c>
      <c r="O186" s="154" t="str">
        <f>VLOOKUP(K186,'Team Info'!J:M,4,FALSE)</f>
        <v>262-623-7834</v>
      </c>
      <c r="P186" s="154" t="str">
        <f>VLOOKUP(K186,'Team Info'!J:N,5,FALSE)</f>
        <v>pgraf@quad.com</v>
      </c>
      <c r="Q186" s="188" t="str">
        <f>VLOOKUP(M186,'Team Info'!J:L,3,FALSE)</f>
        <v>David Zarling</v>
      </c>
      <c r="R186" s="188" t="str">
        <f>VLOOKUP(M186,'Team Info'!J:M,4,FALSE)</f>
        <v>414-839-0094</v>
      </c>
      <c r="S186" s="188" t="str">
        <f>VLOOKUP(M186,'Team Info'!J:N,5,FALSE)</f>
        <v>david.zarling@gmail.com</v>
      </c>
      <c r="T186" t="str">
        <f t="shared" si="34"/>
        <v>45591U14 RF CyclonesU14 JK Panthers</v>
      </c>
    </row>
    <row r="187" spans="1:20" x14ac:dyDescent="0.3">
      <c r="A187" s="154" t="s">
        <v>1750</v>
      </c>
      <c r="B187" s="154" t="str">
        <f>VLOOKUP(A187,'Team Info'!E:J,6,FALSE)</f>
        <v>U14 JK Leopards</v>
      </c>
      <c r="C187" s="154" t="str">
        <f>VLOOKUP(A187,'Team Info'!E:L,8,FALSE)</f>
        <v>Luke Love</v>
      </c>
      <c r="D187" s="154" t="str">
        <f>VLOOKUP(A187,'Team Info'!E:M,9,FALSE)</f>
        <v>940-882-9437</v>
      </c>
      <c r="E187" s="154" t="str">
        <f>VLOOKUP(A187,'Team Info'!E:N,10,FALSE)</f>
        <v>lukemarshalove@gmail.com</v>
      </c>
      <c r="F187" s="180" t="str">
        <f t="shared" si="33"/>
        <v>Sat</v>
      </c>
      <c r="G187" s="180">
        <v>328</v>
      </c>
      <c r="H187" s="184">
        <f>VLOOKUP(G187,'Master FINAL 2024 8-19-24'!A:G,7,FALSE)</f>
        <v>45542</v>
      </c>
      <c r="I187" s="153" t="str">
        <f>IF(ISBLANK((VLOOKUP(G187,'Master FINAL 2024 8-19-24'!A:H,8,FALSE)))=TRUE,"",VLOOKUP(G187,'Master FINAL 2024 8-19-24'!A:H,8,FALSE))</f>
        <v>Hickory Lane #4</v>
      </c>
      <c r="J187" s="183">
        <f>IF(ISBLANK((VLOOKUP(G187,'Master FINAL 2024 8-19-24'!A:I,9,FALSE)))=TRUE,"",VLOOKUP(G187,'Master FINAL 2024 8-19-24'!A:I,9,FALSE))</f>
        <v>0.39583333333333331</v>
      </c>
      <c r="K187" s="169" t="str">
        <f>VLOOKUP(G187,'Master FINAL 2024 8-19-24'!A:L,12,FALSE)</f>
        <v>U14 RF Raptors</v>
      </c>
      <c r="L187" s="177" t="s">
        <v>849</v>
      </c>
      <c r="M187" s="177" t="str">
        <f>VLOOKUP(G187,'Master FINAL 2024 8-19-24'!A:O,15,FALSE)</f>
        <v>U14 JK Leopards</v>
      </c>
      <c r="N187" s="154" t="str">
        <f>VLOOKUP(K187,'Team Info'!J:L,3,FALSE)</f>
        <v>Benjamin Loomis</v>
      </c>
      <c r="O187" s="154" t="str">
        <f>VLOOKUP(K187,'Team Info'!J:M,4,FALSE)</f>
        <v>414-551-4782</v>
      </c>
      <c r="P187" s="154" t="str">
        <f>VLOOKUP(K187,'Team Info'!J:N,5,FALSE)</f>
        <v>bbenloomis@yahoo.com</v>
      </c>
      <c r="Q187" s="188" t="str">
        <f>VLOOKUP(M187,'Team Info'!J:L,3,FALSE)</f>
        <v>Luke Love</v>
      </c>
      <c r="R187" s="188" t="str">
        <f>VLOOKUP(M187,'Team Info'!J:M,4,FALSE)</f>
        <v>940-882-9437</v>
      </c>
      <c r="S187" s="188" t="str">
        <f>VLOOKUP(M187,'Team Info'!J:N,5,FALSE)</f>
        <v>lukemarshalove@gmail.com</v>
      </c>
      <c r="T187" t="str">
        <f t="shared" si="34"/>
        <v>45542U14 RF RaptorsU14 JK Leopards</v>
      </c>
    </row>
    <row r="188" spans="1:20" x14ac:dyDescent="0.3">
      <c r="A188" s="154" t="str">
        <f>A187</f>
        <v>JK1075</v>
      </c>
      <c r="B188" s="154" t="str">
        <f>VLOOKUP(A188,'Team Info'!E:J,6,FALSE)</f>
        <v>U14 JK Leopards</v>
      </c>
      <c r="C188" s="154" t="str">
        <f>VLOOKUP(A188,'Team Info'!E:L,8,FALSE)</f>
        <v>Luke Love</v>
      </c>
      <c r="D188" s="154" t="str">
        <f>VLOOKUP(A188,'Team Info'!E:M,9,FALSE)</f>
        <v>940-882-9437</v>
      </c>
      <c r="E188" s="154" t="str">
        <f>VLOOKUP(A188,'Team Info'!E:N,10,FALSE)</f>
        <v>lukemarshalove@gmail.com</v>
      </c>
      <c r="F188" s="180" t="str">
        <f t="shared" si="33"/>
        <v>Sat</v>
      </c>
      <c r="G188" s="180">
        <v>332</v>
      </c>
      <c r="H188" s="184">
        <f>VLOOKUP(G188,'Master FINAL 2024 8-19-24'!A:G,7,FALSE)</f>
        <v>45549</v>
      </c>
      <c r="I188" s="153" t="str">
        <f>IF(ISBLANK((VLOOKUP(G188,'Master FINAL 2024 8-19-24'!A:H,8,FALSE)))=TRUE,"",VLOOKUP(G188,'Master FINAL 2024 8-19-24'!A:H,8,FALSE))</f>
        <v>Hickory Lane #4</v>
      </c>
      <c r="J188" s="183">
        <f>IF(ISBLANK((VLOOKUP(G188,'Master FINAL 2024 8-19-24'!A:I,9,FALSE)))=TRUE,"",VLOOKUP(G188,'Master FINAL 2024 8-19-24'!A:I,9,FALSE))</f>
        <v>0.375</v>
      </c>
      <c r="K188" s="169" t="str">
        <f>VLOOKUP(G188,'Master FINAL 2024 8-19-24'!A:L,12,FALSE)</f>
        <v>U14 SL Wolfsburg (Vipers)</v>
      </c>
      <c r="L188" s="177" t="s">
        <v>849</v>
      </c>
      <c r="M188" s="177" t="str">
        <f>VLOOKUP(G188,'Master FINAL 2024 8-19-24'!A:O,15,FALSE)</f>
        <v>U14 JK Leopards</v>
      </c>
      <c r="N188" s="154" t="str">
        <f>VLOOKUP(K188,'Team Info'!J:L,3,FALSE)</f>
        <v>Gena Ische</v>
      </c>
      <c r="O188" s="154" t="str">
        <f>VLOOKUP(K188,'Team Info'!J:M,4,FALSE)</f>
        <v>262-391-0113</v>
      </c>
      <c r="P188" s="154" t="str">
        <f>VLOOKUP(K188,'Team Info'!J:N,5,FALSE)</f>
        <v>genaische@gmail.com</v>
      </c>
      <c r="Q188" s="188" t="str">
        <f>VLOOKUP(M188,'Team Info'!J:L,3,FALSE)</f>
        <v>Luke Love</v>
      </c>
      <c r="R188" s="188" t="str">
        <f>VLOOKUP(M188,'Team Info'!J:M,4,FALSE)</f>
        <v>940-882-9437</v>
      </c>
      <c r="S188" s="188" t="str">
        <f>VLOOKUP(M188,'Team Info'!J:N,5,FALSE)</f>
        <v>lukemarshalove@gmail.com</v>
      </c>
      <c r="T188" t="str">
        <f t="shared" si="34"/>
        <v>45549U14 SL Wolfsburg (Vipers)U14 JK Leopards</v>
      </c>
    </row>
    <row r="189" spans="1:20" x14ac:dyDescent="0.3">
      <c r="A189" s="154" t="str">
        <f t="shared" ref="A189:A194" si="39">A188</f>
        <v>JK1075</v>
      </c>
      <c r="B189" s="154" t="str">
        <f>VLOOKUP(A189,'Team Info'!E:J,6,FALSE)</f>
        <v>U14 JK Leopards</v>
      </c>
      <c r="C189" s="154" t="str">
        <f>VLOOKUP(A189,'Team Info'!E:L,8,FALSE)</f>
        <v>Luke Love</v>
      </c>
      <c r="D189" s="154" t="str">
        <f>VLOOKUP(A189,'Team Info'!E:M,9,FALSE)</f>
        <v>940-882-9437</v>
      </c>
      <c r="E189" s="154" t="str">
        <f>VLOOKUP(A189,'Team Info'!E:N,10,FALSE)</f>
        <v>lukemarshalove@gmail.com</v>
      </c>
      <c r="F189" s="180" t="str">
        <f t="shared" si="33"/>
        <v>Sat</v>
      </c>
      <c r="G189" s="180">
        <v>339</v>
      </c>
      <c r="H189" s="184">
        <f>VLOOKUP(G189,'Master FINAL 2024 8-19-24'!A:G,7,FALSE)</f>
        <v>45556</v>
      </c>
      <c r="I189" s="153" t="str">
        <f>IF(ISBLANK((VLOOKUP(G189,'Master FINAL 2024 8-19-24'!A:H,8,FALSE)))=TRUE,"",VLOOKUP(G189,'Master FINAL 2024 8-19-24'!A:H,8,FALSE))</f>
        <v>Hickory Lane #4</v>
      </c>
      <c r="J189" s="183">
        <f>IF(ISBLANK((VLOOKUP(G189,'Master FINAL 2024 8-19-24'!A:I,9,FALSE)))=TRUE,"",VLOOKUP(G189,'Master FINAL 2024 8-19-24'!A:I,9,FALSE))</f>
        <v>0.5</v>
      </c>
      <c r="K189" s="169" t="str">
        <f>VLOOKUP(G189,'Master FINAL 2024 8-19-24'!A:L,12,FALSE)</f>
        <v>U14 KW Comets</v>
      </c>
      <c r="L189" s="177" t="s">
        <v>849</v>
      </c>
      <c r="M189" s="177" t="str">
        <f>VLOOKUP(G189,'Master FINAL 2024 8-19-24'!A:O,15,FALSE)</f>
        <v>U14 JK Leopards</v>
      </c>
      <c r="N189" s="154" t="str">
        <f>VLOOKUP(K189,'Team Info'!J:L,3,FALSE)</f>
        <v>Andrea Flood</v>
      </c>
      <c r="O189" s="154" t="str">
        <f>VLOOKUP(K189,'Team Info'!J:M,4,FALSE)</f>
        <v>262-483-1142</v>
      </c>
      <c r="P189" s="154" t="str">
        <f>VLOOKUP(K189,'Team Info'!J:N,5,FALSE)</f>
        <v>annflood2008@yahoo.com</v>
      </c>
      <c r="Q189" s="188" t="str">
        <f>VLOOKUP(M189,'Team Info'!J:L,3,FALSE)</f>
        <v>Luke Love</v>
      </c>
      <c r="R189" s="188" t="str">
        <f>VLOOKUP(M189,'Team Info'!J:M,4,FALSE)</f>
        <v>940-882-9437</v>
      </c>
      <c r="S189" s="188" t="str">
        <f>VLOOKUP(M189,'Team Info'!J:N,5,FALSE)</f>
        <v>lukemarshalove@gmail.com</v>
      </c>
      <c r="T189" t="str">
        <f t="shared" si="34"/>
        <v>45556U14 KW CometsU14 JK Leopards</v>
      </c>
    </row>
    <row r="190" spans="1:20" x14ac:dyDescent="0.3">
      <c r="A190" s="154" t="str">
        <f>A194</f>
        <v>JK1075</v>
      </c>
      <c r="B190" s="154" t="str">
        <f>VLOOKUP(A190,'Team Info'!E:J,6,FALSE)</f>
        <v>U14 JK Leopards</v>
      </c>
      <c r="C190" s="154" t="str">
        <f>VLOOKUP(A190,'Team Info'!E:L,8,FALSE)</f>
        <v>Luke Love</v>
      </c>
      <c r="D190" s="154" t="str">
        <f>VLOOKUP(A190,'Team Info'!E:M,9,FALSE)</f>
        <v>940-882-9437</v>
      </c>
      <c r="E190" s="154" t="str">
        <f>VLOOKUP(A190,'Team Info'!E:N,10,FALSE)</f>
        <v>lukemarshalove@gmail.com</v>
      </c>
      <c r="F190" s="180" t="str">
        <f>IF(WEEKDAY(H190)=7,"Sat",IF(WEEKDAY(H190)=6,"Fri",IF(WEEKDAY(H190)=5,"Thu",IF(WEEKDAY(H190)=4,"Wed",IF(WEEKDAY(H190)=3,"Tue",IF(WEEKDAY(H190)=2,"Mon",IF(WEEKDAY(H190)=1,"Sun")))))))</f>
        <v>Wed</v>
      </c>
      <c r="G190" s="180">
        <v>352</v>
      </c>
      <c r="H190" s="184">
        <f>VLOOKUP(G190,'Master FINAL 2024 8-19-24'!A:G,7,FALSE)</f>
        <v>45560</v>
      </c>
      <c r="I190" s="153" t="str">
        <f>IF(ISBLANK((VLOOKUP(G190,'Master FINAL 2024 8-19-24'!A:H,8,FALSE)))=TRUE,"",VLOOKUP(G190,'Master FINAL 2024 8-19-24'!A:H,8,FALSE))</f>
        <v>Ehley Field #8</v>
      </c>
      <c r="J190" s="183">
        <f>IF(ISBLANK((VLOOKUP(G190,'Master FINAL 2024 8-19-24'!A:I,9,FALSE)))=TRUE,"",VLOOKUP(G190,'Master FINAL 2024 8-19-24'!A:I,9,FALSE))</f>
        <v>0.73958333333333337</v>
      </c>
      <c r="K190" s="169" t="str">
        <f>VLOOKUP(G190,'Master FINAL 2024 8-19-24'!A:L,12,FALSE)</f>
        <v>U14 JK Leopards</v>
      </c>
      <c r="L190" s="177" t="s">
        <v>849</v>
      </c>
      <c r="M190" s="177" t="str">
        <f>VLOOKUP(G190,'Master FINAL 2024 8-19-24'!A:O,15,FALSE)</f>
        <v>U14 HT Lightning</v>
      </c>
      <c r="N190" s="154" t="str">
        <f>VLOOKUP(K190,'Team Info'!J:L,3,FALSE)</f>
        <v>Luke Love</v>
      </c>
      <c r="O190" s="154" t="str">
        <f>VLOOKUP(K190,'Team Info'!J:M,4,FALSE)</f>
        <v>940-882-9437</v>
      </c>
      <c r="P190" s="154" t="str">
        <f>VLOOKUP(K190,'Team Info'!J:N,5,FALSE)</f>
        <v>lukemarshalove@gmail.com</v>
      </c>
      <c r="Q190" s="188" t="str">
        <f>VLOOKUP(M190,'Team Info'!J:L,3,FALSE)</f>
        <v>Jeff Martin</v>
      </c>
      <c r="R190" s="188" t="str">
        <f>VLOOKUP(M190,'Team Info'!J:M,4,FALSE)</f>
        <v>414-975-5019</v>
      </c>
      <c r="S190" s="188" t="str">
        <f>VLOOKUP(M190,'Team Info'!J:N,5,FALSE)</f>
        <v>mart0592@yahoo.com</v>
      </c>
      <c r="T190" t="str">
        <f>H190&amp;K190&amp;M190</f>
        <v>45560U14 JK LeopardsU14 HT Lightning</v>
      </c>
    </row>
    <row r="191" spans="1:20" x14ac:dyDescent="0.3">
      <c r="A191" s="154" t="str">
        <f>A189</f>
        <v>JK1075</v>
      </c>
      <c r="B191" s="154" t="str">
        <f>VLOOKUP(A191,'Team Info'!E:J,6,FALSE)</f>
        <v>U14 JK Leopards</v>
      </c>
      <c r="C191" s="154" t="str">
        <f>VLOOKUP(A191,'Team Info'!E:L,8,FALSE)</f>
        <v>Luke Love</v>
      </c>
      <c r="D191" s="154" t="str">
        <f>VLOOKUP(A191,'Team Info'!E:M,9,FALSE)</f>
        <v>940-882-9437</v>
      </c>
      <c r="E191" s="154" t="str">
        <f>VLOOKUP(A191,'Team Info'!E:N,10,FALSE)</f>
        <v>lukemarshalove@gmail.com</v>
      </c>
      <c r="F191" s="180" t="str">
        <f t="shared" si="33"/>
        <v>Sat</v>
      </c>
      <c r="G191" s="180">
        <v>344</v>
      </c>
      <c r="H191" s="184">
        <f>VLOOKUP(G191,'Master FINAL 2024 8-19-24'!A:G,7,FALSE)</f>
        <v>45563</v>
      </c>
      <c r="I191" s="153" t="str">
        <f>IF(ISBLANK((VLOOKUP(G191,'Master FINAL 2024 8-19-24'!A:H,8,FALSE)))=TRUE,"",VLOOKUP(G191,'Master FINAL 2024 8-19-24'!A:H,8,FALSE))</f>
        <v>Field #3</v>
      </c>
      <c r="J191" s="183">
        <f>IF(ISBLANK((VLOOKUP(G191,'Master FINAL 2024 8-19-24'!A:I,9,FALSE)))=TRUE,"",VLOOKUP(G191,'Master FINAL 2024 8-19-24'!A:I,9,FALSE))</f>
        <v>0.4375</v>
      </c>
      <c r="K191" s="169" t="str">
        <f>VLOOKUP(G191,'Master FINAL 2024 8-19-24'!A:L,12,FALSE)</f>
        <v>U14 JK Leopards</v>
      </c>
      <c r="L191" s="177" t="s">
        <v>849</v>
      </c>
      <c r="M191" s="177" t="str">
        <f>VLOOKUP(G191,'Master FINAL 2024 8-19-24'!A:O,15,FALSE)</f>
        <v>U14 HU Renegades</v>
      </c>
      <c r="N191" s="154" t="str">
        <f>VLOOKUP(K191,'Team Info'!J:L,3,FALSE)</f>
        <v>Luke Love</v>
      </c>
      <c r="O191" s="154" t="str">
        <f>VLOOKUP(K191,'Team Info'!J:M,4,FALSE)</f>
        <v>940-882-9437</v>
      </c>
      <c r="P191" s="154" t="str">
        <f>VLOOKUP(K191,'Team Info'!J:N,5,FALSE)</f>
        <v>lukemarshalove@gmail.com</v>
      </c>
      <c r="Q191" s="188" t="str">
        <f>VLOOKUP(M191,'Team Info'!J:L,3,FALSE)</f>
        <v>Tanya Wyse</v>
      </c>
      <c r="R191" s="188" t="str">
        <f>VLOOKUP(M191,'Team Info'!J:M,4,FALSE)</f>
        <v>920-285-0509</v>
      </c>
      <c r="S191" s="188" t="str">
        <f>VLOOKUP(M191,'Team Info'!J:N,5,FALSE)</f>
        <v>urban24educator@hotmail.com</v>
      </c>
      <c r="T191" t="str">
        <f t="shared" si="34"/>
        <v>45563U14 JK LeopardsU14 HU Renegades</v>
      </c>
    </row>
    <row r="192" spans="1:20" x14ac:dyDescent="0.3">
      <c r="A192" s="154" t="str">
        <f>A191</f>
        <v>JK1075</v>
      </c>
      <c r="B192" s="154" t="str">
        <f>VLOOKUP(A192,'Team Info'!E:J,6,FALSE)</f>
        <v>U14 JK Leopards</v>
      </c>
      <c r="C192" s="154" t="str">
        <f>VLOOKUP(A192,'Team Info'!E:L,8,FALSE)</f>
        <v>Luke Love</v>
      </c>
      <c r="D192" s="154" t="str">
        <f>VLOOKUP(A192,'Team Info'!E:M,9,FALSE)</f>
        <v>940-882-9437</v>
      </c>
      <c r="E192" s="154" t="str">
        <f>VLOOKUP(A192,'Team Info'!E:N,10,FALSE)</f>
        <v>lukemarshalove@gmail.com</v>
      </c>
      <c r="F192" s="180" t="str">
        <f t="shared" si="33"/>
        <v>Sat</v>
      </c>
      <c r="G192" s="180">
        <v>357</v>
      </c>
      <c r="H192" s="184">
        <f>VLOOKUP(G192,'Master FINAL 2024 8-19-24'!A:G,7,FALSE)</f>
        <v>45577</v>
      </c>
      <c r="I192" s="153" t="str">
        <f>IF(ISBLANK((VLOOKUP(G192,'Master FINAL 2024 8-19-24'!A:H,8,FALSE)))=TRUE,"",VLOOKUP(G192,'Master FINAL 2024 8-19-24'!A:H,8,FALSE))</f>
        <v>14U South</v>
      </c>
      <c r="J192" s="183">
        <f>IF(ISBLANK((VLOOKUP(G192,'Master FINAL 2024 8-19-24'!A:I,9,FALSE)))=TRUE,"",VLOOKUP(G192,'Master FINAL 2024 8-19-24'!A:I,9,FALSE))</f>
        <v>0.4375</v>
      </c>
      <c r="K192" s="169" t="str">
        <f>VLOOKUP(G192,'Master FINAL 2024 8-19-24'!A:L,12,FALSE)</f>
        <v>U14 JK Leopards</v>
      </c>
      <c r="L192" s="177" t="s">
        <v>849</v>
      </c>
      <c r="M192" s="177" t="str">
        <f>VLOOKUP(G192,'Master FINAL 2024 8-19-24'!A:O,15,FALSE)</f>
        <v>U14 BR Blue Heron</v>
      </c>
      <c r="N192" s="154" t="str">
        <f>VLOOKUP(K192,'Team Info'!J:L,3,FALSE)</f>
        <v>Luke Love</v>
      </c>
      <c r="O192" s="154" t="str">
        <f>VLOOKUP(K192,'Team Info'!J:M,4,FALSE)</f>
        <v>940-882-9437</v>
      </c>
      <c r="P192" s="154" t="str">
        <f>VLOOKUP(K192,'Team Info'!J:N,5,FALSE)</f>
        <v>lukemarshalove@gmail.com</v>
      </c>
      <c r="Q192" s="188" t="str">
        <f>VLOOKUP(M192,'Team Info'!J:L,3,FALSE)</f>
        <v>Josh Haefs</v>
      </c>
      <c r="R192" s="188" t="str">
        <f>VLOOKUP(M192,'Team Info'!J:M,4,FALSE)</f>
        <v>920-904-0759</v>
      </c>
      <c r="S192" s="188" t="str">
        <f>VLOOKUP(M192,'Team Info'!J:N,5,FALSE)</f>
        <v>ndfsa9@gmail.com</v>
      </c>
      <c r="T192" t="str">
        <f t="shared" si="34"/>
        <v>45577U14 JK LeopardsU14 BR Blue Heron</v>
      </c>
    </row>
    <row r="193" spans="1:20" x14ac:dyDescent="0.3">
      <c r="A193" s="154" t="str">
        <f t="shared" si="39"/>
        <v>JK1075</v>
      </c>
      <c r="B193" s="154" t="str">
        <f>VLOOKUP(A193,'Team Info'!E:J,6,FALSE)</f>
        <v>U14 JK Leopards</v>
      </c>
      <c r="C193" s="154" t="str">
        <f>VLOOKUP(A193,'Team Info'!E:L,8,FALSE)</f>
        <v>Luke Love</v>
      </c>
      <c r="D193" s="154" t="str">
        <f>VLOOKUP(A193,'Team Info'!E:M,9,FALSE)</f>
        <v>940-882-9437</v>
      </c>
      <c r="E193" s="154" t="str">
        <f>VLOOKUP(A193,'Team Info'!E:N,10,FALSE)</f>
        <v>lukemarshalove@gmail.com</v>
      </c>
      <c r="F193" s="180" t="str">
        <f t="shared" si="33"/>
        <v>Sat</v>
      </c>
      <c r="G193" s="180">
        <v>366</v>
      </c>
      <c r="H193" s="184">
        <f>VLOOKUP(G193,'Master FINAL 2024 8-19-24'!A:G,7,FALSE)</f>
        <v>45584</v>
      </c>
      <c r="I193" s="153" t="str">
        <f>IF(ISBLANK((VLOOKUP(G193,'Master FINAL 2024 8-19-24'!A:H,8,FALSE)))=TRUE,"",VLOOKUP(G193,'Master FINAL 2024 8-19-24'!A:H,8,FALSE))</f>
        <v>Hickory Lane #4</v>
      </c>
      <c r="J193" s="183">
        <f>IF(ISBLANK((VLOOKUP(G193,'Master FINAL 2024 8-19-24'!A:I,9,FALSE)))=TRUE,"",VLOOKUP(G193,'Master FINAL 2024 8-19-24'!A:I,9,FALSE))</f>
        <v>0.45833333333333331</v>
      </c>
      <c r="K193" s="169" t="str">
        <f>VLOOKUP(G193,'Master FINAL 2024 8-19-24'!A:L,12,FALSE)</f>
        <v>U14 WA Waubedonia U14 Coed</v>
      </c>
      <c r="L193" s="177" t="s">
        <v>849</v>
      </c>
      <c r="M193" s="177" t="str">
        <f>VLOOKUP(G193,'Master FINAL 2024 8-19-24'!A:O,15,FALSE)</f>
        <v>U14 JK Leopards</v>
      </c>
      <c r="N193" s="154" t="str">
        <f>VLOOKUP(K193,'Team Info'!J:L,3,FALSE)</f>
        <v>Kyle Steffen</v>
      </c>
      <c r="O193" s="154" t="str">
        <f>VLOOKUP(K193,'Team Info'!J:M,4,FALSE)</f>
        <v>262-894-1061</v>
      </c>
      <c r="P193" s="154" t="str">
        <f>VLOOKUP(K193,'Team Info'!J:N,5,FALSE)</f>
        <v>kylesteffen42@gmail.com</v>
      </c>
      <c r="Q193" s="188" t="str">
        <f>VLOOKUP(M193,'Team Info'!J:L,3,FALSE)</f>
        <v>Luke Love</v>
      </c>
      <c r="R193" s="188" t="str">
        <f>VLOOKUP(M193,'Team Info'!J:M,4,FALSE)</f>
        <v>940-882-9437</v>
      </c>
      <c r="S193" s="188" t="str">
        <f>VLOOKUP(M193,'Team Info'!J:N,5,FALSE)</f>
        <v>lukemarshalove@gmail.com</v>
      </c>
      <c r="T193" t="str">
        <f t="shared" si="34"/>
        <v>45584U14 WA Waubedonia U14 CoedU14 JK Leopards</v>
      </c>
    </row>
    <row r="194" spans="1:20" x14ac:dyDescent="0.3">
      <c r="A194" s="154" t="str">
        <f t="shared" si="39"/>
        <v>JK1075</v>
      </c>
      <c r="B194" s="154" t="str">
        <f>VLOOKUP(A194,'Team Info'!E:J,6,FALSE)</f>
        <v>U14 JK Leopards</v>
      </c>
      <c r="C194" s="154" t="str">
        <f>VLOOKUP(A194,'Team Info'!E:L,8,FALSE)</f>
        <v>Luke Love</v>
      </c>
      <c r="D194" s="154" t="str">
        <f>VLOOKUP(A194,'Team Info'!E:M,9,FALSE)</f>
        <v>940-882-9437</v>
      </c>
      <c r="E194" s="154" t="str">
        <f>VLOOKUP(A194,'Team Info'!E:N,10,FALSE)</f>
        <v>lukemarshalove@gmail.com</v>
      </c>
      <c r="F194" s="180" t="str">
        <f t="shared" si="33"/>
        <v>Sun</v>
      </c>
      <c r="G194" s="180">
        <v>369</v>
      </c>
      <c r="H194" s="184">
        <f>VLOOKUP(G194,'Master FINAL 2024 8-19-24'!A:G,7,FALSE)</f>
        <v>45592</v>
      </c>
      <c r="I194" s="153" t="str">
        <f>IF(ISBLANK((VLOOKUP(G194,'Master FINAL 2024 8-19-24'!A:H,8,FALSE)))=TRUE,"",VLOOKUP(G194,'Master FINAL 2024 8-19-24'!A:H,8,FALSE))</f>
        <v>KW 5</v>
      </c>
      <c r="J194" s="183">
        <f>IF(ISBLANK((VLOOKUP(G194,'Master FINAL 2024 8-19-24'!A:I,9,FALSE)))=TRUE,"",VLOOKUP(G194,'Master FINAL 2024 8-19-24'!A:I,9,FALSE))</f>
        <v>0.5625</v>
      </c>
      <c r="K194" s="169" t="str">
        <f>VLOOKUP(G194,'Master FINAL 2024 8-19-24'!A:L,12,FALSE)</f>
        <v>U14 JK Leopards</v>
      </c>
      <c r="L194" s="177" t="s">
        <v>849</v>
      </c>
      <c r="M194" s="177" t="str">
        <f>VLOOKUP(G194,'Master FINAL 2024 8-19-24'!A:O,15,FALSE)</f>
        <v>U14 KW Comets</v>
      </c>
      <c r="N194" s="154" t="str">
        <f>VLOOKUP(K194,'Team Info'!J:L,3,FALSE)</f>
        <v>Luke Love</v>
      </c>
      <c r="O194" s="154" t="str">
        <f>VLOOKUP(K194,'Team Info'!J:M,4,FALSE)</f>
        <v>940-882-9437</v>
      </c>
      <c r="P194" s="154" t="str">
        <f>VLOOKUP(K194,'Team Info'!J:N,5,FALSE)</f>
        <v>lukemarshalove@gmail.com</v>
      </c>
      <c r="Q194" s="188" t="str">
        <f>VLOOKUP(M194,'Team Info'!J:L,3,FALSE)</f>
        <v>Andrea Flood</v>
      </c>
      <c r="R194" s="188" t="str">
        <f>VLOOKUP(M194,'Team Info'!J:M,4,FALSE)</f>
        <v>262-483-1142</v>
      </c>
      <c r="S194" s="188" t="str">
        <f>VLOOKUP(M194,'Team Info'!J:N,5,FALSE)</f>
        <v>annflood2008@yahoo.com</v>
      </c>
      <c r="T194" t="str">
        <f t="shared" si="34"/>
        <v>45592U14 JK LeopardsU14 KW Comets</v>
      </c>
    </row>
    <row r="195" spans="1:20" x14ac:dyDescent="0.3">
      <c r="A195" s="154" t="s">
        <v>1652</v>
      </c>
      <c r="B195" s="154" t="str">
        <f>VLOOKUP(A195,'Team Info'!E:J,6,FALSE)</f>
        <v>U14G JK Phoenix</v>
      </c>
      <c r="C195" s="154" t="str">
        <f>VLOOKUP(A195,'Team Info'!E:L,8,FALSE)</f>
        <v>Adam Wendorf</v>
      </c>
      <c r="D195" s="154" t="str">
        <f>VLOOKUP(A195,'Team Info'!E:M,9,FALSE)</f>
        <v>414-312-2244</v>
      </c>
      <c r="E195" s="154" t="str">
        <f>VLOOKUP(A195,'Team Info'!E:N,10,FALSE)</f>
        <v>awendorf82@gmail.com</v>
      </c>
      <c r="F195" s="180" t="str">
        <f t="shared" ref="F195:F202" si="40">IF(WEEKDAY(H195)=7,"Sat",IF(WEEKDAY(H195)=6,"Fri",IF(WEEKDAY(H195)=5,"Thu",IF(WEEKDAY(H195)=4,"Wed",IF(WEEKDAY(H195)=3,"Tue",IF(WEEKDAY(H195)=2,"Mon",IF(WEEKDAY(H195)=1,"Sun")))))))</f>
        <v>Sat</v>
      </c>
      <c r="G195" s="180">
        <v>2</v>
      </c>
      <c r="H195" s="184">
        <f>VLOOKUP(G195,'Master FINAL 2024 8-19-24'!A:G,7,FALSE)</f>
        <v>45542</v>
      </c>
      <c r="I195" s="153" t="str">
        <f>IF(ISBLANK((VLOOKUP(G195,'Master FINAL 2024 8-19-24'!A:H,8,FALSE)))=TRUE,"",VLOOKUP(G195,'Master FINAL 2024 8-19-24'!A:H,8,FALSE))</f>
        <v>KW 5</v>
      </c>
      <c r="J195" s="183">
        <f>IF(ISBLANK((VLOOKUP(G195,'Master FINAL 2024 8-19-24'!A:I,9,FALSE)))=TRUE,"",VLOOKUP(G195,'Master FINAL 2024 8-19-24'!A:I,9,FALSE))</f>
        <v>0.5625</v>
      </c>
      <c r="K195" s="169" t="str">
        <f>VLOOKUP(G195,'Master FINAL 2024 8-19-24'!A:L,12,FALSE)</f>
        <v>U14G JK Phoenix</v>
      </c>
      <c r="L195" s="177" t="s">
        <v>849</v>
      </c>
      <c r="M195" s="177" t="str">
        <f>VLOOKUP(G195,'Master FINAL 2024 8-19-24'!A:O,15,FALSE)</f>
        <v>U14G KW Storm</v>
      </c>
      <c r="N195" s="154" t="str">
        <f>VLOOKUP(K195,'Team Info'!J:L,3,FALSE)</f>
        <v>Adam Wendorf</v>
      </c>
      <c r="O195" s="154" t="str">
        <f>VLOOKUP(K195,'Team Info'!J:M,4,FALSE)</f>
        <v>414-312-2244</v>
      </c>
      <c r="P195" s="154" t="str">
        <f>VLOOKUP(K195,'Team Info'!J:N,5,FALSE)</f>
        <v>awendorf82@gmail.com</v>
      </c>
      <c r="Q195" s="188" t="str">
        <f>VLOOKUP(M195,'Team Info'!J:L,3,FALSE)</f>
        <v>Andy Schulz</v>
      </c>
      <c r="R195" s="188" t="str">
        <f>VLOOKUP(M195,'Team Info'!J:M,4,FALSE)</f>
        <v>920-410-1352</v>
      </c>
      <c r="S195" s="188" t="str">
        <f>VLOOKUP(M195,'Team Info'!J:N,5,FALSE)</f>
        <v>andyschulz8@gmail.com</v>
      </c>
      <c r="T195" t="str">
        <f t="shared" ref="T195:T202" si="41">H195&amp;K195&amp;M195</f>
        <v>45542U14G JK PhoenixU14G KW Storm</v>
      </c>
    </row>
    <row r="196" spans="1:20" x14ac:dyDescent="0.3">
      <c r="A196" s="154" t="str">
        <f>A202</f>
        <v>JK1077</v>
      </c>
      <c r="B196" s="154" t="str">
        <f>VLOOKUP(A196,'Team Info'!E:J,6,FALSE)</f>
        <v>U14G JK Phoenix</v>
      </c>
      <c r="C196" s="154" t="str">
        <f>VLOOKUP(A196,'Team Info'!E:L,8,FALSE)</f>
        <v>Adam Wendorf</v>
      </c>
      <c r="D196" s="154" t="str">
        <f>VLOOKUP(A196,'Team Info'!E:M,9,FALSE)</f>
        <v>414-312-2244</v>
      </c>
      <c r="E196" s="154" t="str">
        <f>VLOOKUP(A196,'Team Info'!E:N,10,FALSE)</f>
        <v>awendorf82@gmail.com</v>
      </c>
      <c r="F196" s="180" t="str">
        <f>IF(WEEKDAY(H196)=7,"Sat",IF(WEEKDAY(H196)=6,"Fri",IF(WEEKDAY(H196)=5,"Thu",IF(WEEKDAY(H196)=4,"Wed",IF(WEEKDAY(H196)=3,"Tue",IF(WEEKDAY(H196)=2,"Mon",IF(WEEKDAY(H196)=1,"Sun")))))))</f>
        <v>Tue</v>
      </c>
      <c r="G196" s="180">
        <v>26</v>
      </c>
      <c r="H196" s="184">
        <f>VLOOKUP(G196,'Master FINAL 2024 8-19-24'!A:G,7,FALSE)</f>
        <v>45552</v>
      </c>
      <c r="I196" s="153" t="str">
        <f>IF(ISBLANK((VLOOKUP(G196,'Master FINAL 2024 8-19-24'!A:H,8,FALSE)))=TRUE,"",VLOOKUP(G196,'Master FINAL 2024 8-19-24'!A:H,8,FALSE))</f>
        <v>Hickory Lane #4</v>
      </c>
      <c r="J196" s="183">
        <f>IF(ISBLANK((VLOOKUP(G196,'Master FINAL 2024 8-19-24'!A:I,9,FALSE)))=TRUE,"",VLOOKUP(G196,'Master FINAL 2024 8-19-24'!A:I,9,FALSE))</f>
        <v>0.73958333333333337</v>
      </c>
      <c r="K196" s="169" t="str">
        <f>VLOOKUP(G196,'Master FINAL 2024 8-19-24'!A:L,12,FALSE)</f>
        <v>U14G KW Storm</v>
      </c>
      <c r="L196" s="177" t="s">
        <v>849</v>
      </c>
      <c r="M196" s="177" t="str">
        <f>VLOOKUP(G196,'Master FINAL 2024 8-19-24'!A:O,15,FALSE)</f>
        <v>U14G JK Phoenix</v>
      </c>
      <c r="N196" s="154" t="str">
        <f>VLOOKUP(K196,'Team Info'!J:L,3,FALSE)</f>
        <v>Andy Schulz</v>
      </c>
      <c r="O196" s="154" t="str">
        <f>VLOOKUP(K196,'Team Info'!J:M,4,FALSE)</f>
        <v>920-410-1352</v>
      </c>
      <c r="P196" s="154" t="str">
        <f>VLOOKUP(K196,'Team Info'!J:N,5,FALSE)</f>
        <v>andyschulz8@gmail.com</v>
      </c>
      <c r="Q196" s="188" t="str">
        <f>VLOOKUP(M196,'Team Info'!J:L,3,FALSE)</f>
        <v>Adam Wendorf</v>
      </c>
      <c r="R196" s="188" t="str">
        <f>VLOOKUP(M196,'Team Info'!J:M,4,FALSE)</f>
        <v>414-312-2244</v>
      </c>
      <c r="S196" s="188" t="str">
        <f>VLOOKUP(M196,'Team Info'!J:N,5,FALSE)</f>
        <v>awendorf82@gmail.com</v>
      </c>
      <c r="T196" t="str">
        <f>H196&amp;K196&amp;M196</f>
        <v>45552U14G KW StormU14G JK Phoenix</v>
      </c>
    </row>
    <row r="197" spans="1:20" x14ac:dyDescent="0.3">
      <c r="A197" s="154" t="str">
        <f>A195</f>
        <v>JK1077</v>
      </c>
      <c r="B197" s="154" t="str">
        <f>VLOOKUP(A197,'Team Info'!E:J,6,FALSE)</f>
        <v>U14G JK Phoenix</v>
      </c>
      <c r="C197" s="154" t="str">
        <f>VLOOKUP(A197,'Team Info'!E:L,8,FALSE)</f>
        <v>Adam Wendorf</v>
      </c>
      <c r="D197" s="154" t="str">
        <f>VLOOKUP(A197,'Team Info'!E:M,9,FALSE)</f>
        <v>414-312-2244</v>
      </c>
      <c r="E197" s="154" t="str">
        <f>VLOOKUP(A197,'Team Info'!E:N,10,FALSE)</f>
        <v>awendorf82@gmail.com</v>
      </c>
      <c r="F197" s="180" t="str">
        <f t="shared" si="40"/>
        <v>Sat</v>
      </c>
      <c r="G197" s="180">
        <v>6</v>
      </c>
      <c r="H197" s="184">
        <f>VLOOKUP(G197,'Master FINAL 2024 8-19-24'!A:G,7,FALSE)</f>
        <v>45556</v>
      </c>
      <c r="I197" s="153" t="str">
        <f>IF(ISBLANK((VLOOKUP(G197,'Master FINAL 2024 8-19-24'!A:H,8,FALSE)))=TRUE,"",VLOOKUP(G197,'Master FINAL 2024 8-19-24'!A:H,8,FALSE))</f>
        <v>Hickory Lane #4</v>
      </c>
      <c r="J197" s="183">
        <f>IF(ISBLANK((VLOOKUP(G197,'Master FINAL 2024 8-19-24'!A:I,9,FALSE)))=TRUE,"",VLOOKUP(G197,'Master FINAL 2024 8-19-24'!A:I,9,FALSE))</f>
        <v>0.41666666666666669</v>
      </c>
      <c r="K197" s="169" t="str">
        <f>VLOOKUP(G197,'Master FINAL 2024 8-19-24'!A:L,12,FALSE)</f>
        <v>U14G SL Reign (Breeze)</v>
      </c>
      <c r="L197" s="177" t="s">
        <v>849</v>
      </c>
      <c r="M197" s="177" t="str">
        <f>VLOOKUP(G197,'Master FINAL 2024 8-19-24'!A:O,15,FALSE)</f>
        <v>U14G JK Phoenix</v>
      </c>
      <c r="N197" s="154" t="str">
        <f>VLOOKUP(K197,'Team Info'!J:L,3,FALSE)</f>
        <v>Tim Steedman</v>
      </c>
      <c r="O197" s="154" t="str">
        <f>VLOOKUP(K197,'Team Info'!J:M,4,FALSE)</f>
        <v>206-669-4310</v>
      </c>
      <c r="P197" s="154" t="str">
        <f>VLOOKUP(K197,'Team Info'!J:N,5,FALSE)</f>
        <v>tim.steedman@gmail.com</v>
      </c>
      <c r="Q197" s="188" t="str">
        <f>VLOOKUP(M197,'Team Info'!J:L,3,FALSE)</f>
        <v>Adam Wendorf</v>
      </c>
      <c r="R197" s="188" t="str">
        <f>VLOOKUP(M197,'Team Info'!J:M,4,FALSE)</f>
        <v>414-312-2244</v>
      </c>
      <c r="S197" s="188" t="str">
        <f>VLOOKUP(M197,'Team Info'!J:N,5,FALSE)</f>
        <v>awendorf82@gmail.com</v>
      </c>
      <c r="T197" t="str">
        <f t="shared" si="41"/>
        <v>45556U14G SL Reign (Breeze)U14G JK Phoenix</v>
      </c>
    </row>
    <row r="198" spans="1:20" x14ac:dyDescent="0.3">
      <c r="A198" s="154" t="str">
        <f t="shared" ref="A198:A202" si="42">A197</f>
        <v>JK1077</v>
      </c>
      <c r="B198" s="154" t="str">
        <f>VLOOKUP(A198,'Team Info'!E:J,6,FALSE)</f>
        <v>U14G JK Phoenix</v>
      </c>
      <c r="C198" s="154" t="str">
        <f>VLOOKUP(A198,'Team Info'!E:L,8,FALSE)</f>
        <v>Adam Wendorf</v>
      </c>
      <c r="D198" s="154" t="str">
        <f>VLOOKUP(A198,'Team Info'!E:M,9,FALSE)</f>
        <v>414-312-2244</v>
      </c>
      <c r="E198" s="154" t="str">
        <f>VLOOKUP(A198,'Team Info'!E:N,10,FALSE)</f>
        <v>awendorf82@gmail.com</v>
      </c>
      <c r="F198" s="180" t="str">
        <f t="shared" si="40"/>
        <v>Sat</v>
      </c>
      <c r="G198" s="180">
        <v>10</v>
      </c>
      <c r="H198" s="184">
        <f>VLOOKUP(G198,'Master FINAL 2024 8-19-24'!A:G,7,FALSE)</f>
        <v>45563</v>
      </c>
      <c r="I198" s="153" t="str">
        <f>IF(ISBLANK((VLOOKUP(G198,'Master FINAL 2024 8-19-24'!A:H,8,FALSE)))=TRUE,"",VLOOKUP(G198,'Master FINAL 2024 8-19-24'!A:H,8,FALSE))</f>
        <v>RL High School - 605 Random Lake Rd.</v>
      </c>
      <c r="J198" s="183">
        <f>IF(ISBLANK((VLOOKUP(G198,'Master FINAL 2024 8-19-24'!A:I,9,FALSE)))=TRUE,"",VLOOKUP(G198,'Master FINAL 2024 8-19-24'!A:I,9,FALSE))</f>
        <v>0.375</v>
      </c>
      <c r="K198" s="169" t="str">
        <f>VLOOKUP(G198,'Master FINAL 2024 8-19-24'!A:L,12,FALSE)</f>
        <v>U14G JK Phoenix</v>
      </c>
      <c r="L198" s="177" t="s">
        <v>849</v>
      </c>
      <c r="M198" s="177" t="str">
        <f>VLOOKUP(G198,'Master FINAL 2024 8-19-24'!A:O,15,FALSE)</f>
        <v>U14G RL Random Lake U14 Girls</v>
      </c>
      <c r="N198" s="154" t="str">
        <f>VLOOKUP(K198,'Team Info'!J:L,3,FALSE)</f>
        <v>Adam Wendorf</v>
      </c>
      <c r="O198" s="154" t="str">
        <f>VLOOKUP(K198,'Team Info'!J:M,4,FALSE)</f>
        <v>414-312-2244</v>
      </c>
      <c r="P198" s="154" t="str">
        <f>VLOOKUP(K198,'Team Info'!J:N,5,FALSE)</f>
        <v>awendorf82@gmail.com</v>
      </c>
      <c r="Q198" s="188" t="str">
        <f>VLOOKUP(M198,'Team Info'!J:L,3,FALSE)</f>
        <v>Cory Dimmer</v>
      </c>
      <c r="R198" s="188" t="str">
        <f>VLOOKUP(M198,'Team Info'!J:M,4,FALSE)</f>
        <v>920-946-1826</v>
      </c>
      <c r="S198" s="188" t="str">
        <f>VLOOKUP(M198,'Team Info'!J:N,5,FALSE)</f>
        <v>corydimmer@hotmail.com</v>
      </c>
      <c r="T198" t="str">
        <f t="shared" si="41"/>
        <v>45563U14G JK PhoenixU14G RL Random Lake U14 Girls</v>
      </c>
    </row>
    <row r="199" spans="1:20" x14ac:dyDescent="0.3">
      <c r="A199" s="154" t="str">
        <f>A196</f>
        <v>JK1077</v>
      </c>
      <c r="B199" s="154" t="str">
        <f>VLOOKUP(A199,'Team Info'!E:J,6,FALSE)</f>
        <v>U14G JK Phoenix</v>
      </c>
      <c r="C199" s="154" t="str">
        <f>VLOOKUP(A199,'Team Info'!E:L,8,FALSE)</f>
        <v>Adam Wendorf</v>
      </c>
      <c r="D199" s="154" t="str">
        <f>VLOOKUP(A199,'Team Info'!E:M,9,FALSE)</f>
        <v>414-312-2244</v>
      </c>
      <c r="E199" s="154" t="str">
        <f>VLOOKUP(A199,'Team Info'!E:N,10,FALSE)</f>
        <v>awendorf82@gmail.com</v>
      </c>
      <c r="F199" s="180" t="str">
        <f>IF(WEEKDAY(H199)=7,"Sat",IF(WEEKDAY(H199)=6,"Fri",IF(WEEKDAY(H199)=5,"Thu",IF(WEEKDAY(H199)=4,"Wed",IF(WEEKDAY(H199)=3,"Tue",IF(WEEKDAY(H199)=2,"Mon",IF(WEEKDAY(H199)=1,"Sun")))))))</f>
        <v>Tue</v>
      </c>
      <c r="G199" s="180">
        <v>27</v>
      </c>
      <c r="H199" s="184">
        <f>VLOOKUP(G199,'Master FINAL 2024 8-19-24'!A:G,7,FALSE)</f>
        <v>45566</v>
      </c>
      <c r="I199" s="153" t="str">
        <f>IF(ISBLANK((VLOOKUP(G199,'Master FINAL 2024 8-19-24'!A:H,8,FALSE)))=TRUE,"",VLOOKUP(G199,'Master FINAL 2024 8-19-24'!A:H,8,FALSE))</f>
        <v>Hickory Lane #4</v>
      </c>
      <c r="J199" s="183">
        <f>IF(ISBLANK((VLOOKUP(G199,'Master FINAL 2024 8-19-24'!A:I,9,FALSE)))=TRUE,"",VLOOKUP(G199,'Master FINAL 2024 8-19-24'!A:I,9,FALSE))</f>
        <v>0.73958333333333337</v>
      </c>
      <c r="K199" s="169" t="str">
        <f>VLOOKUP(G199,'Master FINAL 2024 8-19-24'!A:L,12,FALSE)</f>
        <v>U14G RL Random Lake U14 Girls</v>
      </c>
      <c r="L199" s="177" t="s">
        <v>849</v>
      </c>
      <c r="M199" s="177" t="str">
        <f>VLOOKUP(G199,'Master FINAL 2024 8-19-24'!A:O,15,FALSE)</f>
        <v>U14G JK Phoenix</v>
      </c>
      <c r="N199" s="154" t="str">
        <f>VLOOKUP(K199,'Team Info'!J:L,3,FALSE)</f>
        <v>Cory Dimmer</v>
      </c>
      <c r="O199" s="154" t="str">
        <f>VLOOKUP(K199,'Team Info'!J:M,4,FALSE)</f>
        <v>920-946-1826</v>
      </c>
      <c r="P199" s="154" t="str">
        <f>VLOOKUP(K199,'Team Info'!J:N,5,FALSE)</f>
        <v>corydimmer@hotmail.com</v>
      </c>
      <c r="Q199" s="188" t="str">
        <f>VLOOKUP(M199,'Team Info'!J:L,3,FALSE)</f>
        <v>Adam Wendorf</v>
      </c>
      <c r="R199" s="188" t="str">
        <f>VLOOKUP(M199,'Team Info'!J:M,4,FALSE)</f>
        <v>414-312-2244</v>
      </c>
      <c r="S199" s="188" t="str">
        <f>VLOOKUP(M199,'Team Info'!J:N,5,FALSE)</f>
        <v>awendorf82@gmail.com</v>
      </c>
      <c r="T199" t="str">
        <f>H199&amp;K199&amp;M199</f>
        <v>45566U14G RL Random Lake U14 GirlsU14G JK Phoenix</v>
      </c>
    </row>
    <row r="200" spans="1:20" x14ac:dyDescent="0.3">
      <c r="A200" s="154" t="str">
        <f>A198</f>
        <v>JK1077</v>
      </c>
      <c r="B200" s="154" t="str">
        <f>VLOOKUP(A200,'Team Info'!E:J,6,FALSE)</f>
        <v>U14G JK Phoenix</v>
      </c>
      <c r="C200" s="154" t="str">
        <f>VLOOKUP(A200,'Team Info'!E:L,8,FALSE)</f>
        <v>Adam Wendorf</v>
      </c>
      <c r="D200" s="154" t="str">
        <f>VLOOKUP(A200,'Team Info'!E:M,9,FALSE)</f>
        <v>414-312-2244</v>
      </c>
      <c r="E200" s="154" t="str">
        <f>VLOOKUP(A200,'Team Info'!E:N,10,FALSE)</f>
        <v>awendorf82@gmail.com</v>
      </c>
      <c r="F200" s="180" t="str">
        <f t="shared" si="40"/>
        <v>Sat</v>
      </c>
      <c r="G200" s="180">
        <v>13</v>
      </c>
      <c r="H200" s="184">
        <f>VLOOKUP(G200,'Master FINAL 2024 8-19-24'!A:G,7,FALSE)</f>
        <v>45570</v>
      </c>
      <c r="I200" s="153" t="str">
        <f>IF(ISBLANK((VLOOKUP(G200,'Master FINAL 2024 8-19-24'!A:H,8,FALSE)))=TRUE,"",VLOOKUP(G200,'Master FINAL 2024 8-19-24'!A:H,8,FALSE))</f>
        <v>Hickory Lane #4</v>
      </c>
      <c r="J200" s="183">
        <f>IF(ISBLANK((VLOOKUP(G200,'Master FINAL 2024 8-19-24'!A:I,9,FALSE)))=TRUE,"",VLOOKUP(G200,'Master FINAL 2024 8-19-24'!A:I,9,FALSE))</f>
        <v>0.41666666666666669</v>
      </c>
      <c r="K200" s="169" t="str">
        <f>VLOOKUP(G200,'Master FINAL 2024 8-19-24'!A:L,12,FALSE)</f>
        <v>U14G HT Orioles</v>
      </c>
      <c r="L200" s="177" t="s">
        <v>849</v>
      </c>
      <c r="M200" s="177" t="str">
        <f>VLOOKUP(G200,'Master FINAL 2024 8-19-24'!A:O,15,FALSE)</f>
        <v>U14G JK Phoenix</v>
      </c>
      <c r="N200" s="154" t="str">
        <f>VLOOKUP(K200,'Team Info'!J:L,3,FALSE)</f>
        <v>Jon Gitter</v>
      </c>
      <c r="O200" s="154" t="str">
        <f>VLOOKUP(K200,'Team Info'!J:M,4,FALSE)</f>
        <v>414-617-3854</v>
      </c>
      <c r="P200" s="154" t="str">
        <f>VLOOKUP(K200,'Team Info'!J:N,5,FALSE)</f>
        <v>jongitter@yahoo.com</v>
      </c>
      <c r="Q200" s="188" t="str">
        <f>VLOOKUP(M200,'Team Info'!J:L,3,FALSE)</f>
        <v>Adam Wendorf</v>
      </c>
      <c r="R200" s="188" t="str">
        <f>VLOOKUP(M200,'Team Info'!J:M,4,FALSE)</f>
        <v>414-312-2244</v>
      </c>
      <c r="S200" s="188" t="str">
        <f>VLOOKUP(M200,'Team Info'!J:N,5,FALSE)</f>
        <v>awendorf82@gmail.com</v>
      </c>
      <c r="T200" t="str">
        <f t="shared" si="41"/>
        <v>45570U14G HT OriolesU14G JK Phoenix</v>
      </c>
    </row>
    <row r="201" spans="1:20" x14ac:dyDescent="0.3">
      <c r="A201" s="154" t="str">
        <f t="shared" si="42"/>
        <v>JK1077</v>
      </c>
      <c r="B201" s="154" t="str">
        <f>VLOOKUP(A201,'Team Info'!E:J,6,FALSE)</f>
        <v>U14G JK Phoenix</v>
      </c>
      <c r="C201" s="154" t="str">
        <f>VLOOKUP(A201,'Team Info'!E:L,8,FALSE)</f>
        <v>Adam Wendorf</v>
      </c>
      <c r="D201" s="154" t="str">
        <f>VLOOKUP(A201,'Team Info'!E:M,9,FALSE)</f>
        <v>414-312-2244</v>
      </c>
      <c r="E201" s="154" t="str">
        <f>VLOOKUP(A201,'Team Info'!E:N,10,FALSE)</f>
        <v>awendorf82@gmail.com</v>
      </c>
      <c r="F201" s="180" t="str">
        <f t="shared" si="40"/>
        <v>Sat</v>
      </c>
      <c r="G201" s="180">
        <v>18</v>
      </c>
      <c r="H201" s="184">
        <f>VLOOKUP(G201,'Master FINAL 2024 8-19-24'!A:G,7,FALSE)</f>
        <v>45584</v>
      </c>
      <c r="I201" s="153" t="str">
        <f>IF(ISBLANK((VLOOKUP(G201,'Master FINAL 2024 8-19-24'!A:H,8,FALSE)))=TRUE,"",VLOOKUP(G201,'Master FINAL 2024 8-19-24'!A:H,8,FALSE))</f>
        <v>Marie Krause U14</v>
      </c>
      <c r="J201" s="183">
        <f>IF(ISBLANK((VLOOKUP(G201,'Master FINAL 2024 8-19-24'!A:I,9,FALSE)))=TRUE,"",VLOOKUP(G201,'Master FINAL 2024 8-19-24'!A:I,9,FALSE))</f>
        <v>0.54166666666666663</v>
      </c>
      <c r="K201" s="169" t="str">
        <f>VLOOKUP(G201,'Master FINAL 2024 8-19-24'!A:L,12,FALSE)</f>
        <v>U14G JK Phoenix</v>
      </c>
      <c r="L201" s="177" t="s">
        <v>849</v>
      </c>
      <c r="M201" s="177" t="str">
        <f>VLOOKUP(G201,'Master FINAL 2024 8-19-24'!A:O,15,FALSE)</f>
        <v>U14G WA Waubedonia U14 Girls</v>
      </c>
      <c r="N201" s="154" t="str">
        <f>VLOOKUP(K201,'Team Info'!J:L,3,FALSE)</f>
        <v>Adam Wendorf</v>
      </c>
      <c r="O201" s="154" t="str">
        <f>VLOOKUP(K201,'Team Info'!J:M,4,FALSE)</f>
        <v>414-312-2244</v>
      </c>
      <c r="P201" s="154" t="str">
        <f>VLOOKUP(K201,'Team Info'!J:N,5,FALSE)</f>
        <v>awendorf82@gmail.com</v>
      </c>
      <c r="Q201" s="188" t="str">
        <f>VLOOKUP(M201,'Team Info'!J:L,3,FALSE)</f>
        <v>Cory Dimmer</v>
      </c>
      <c r="R201" s="188" t="str">
        <f>VLOOKUP(M201,'Team Info'!J:M,4,FALSE)</f>
        <v>920-946-1826</v>
      </c>
      <c r="S201" s="188" t="str">
        <f>VLOOKUP(M201,'Team Info'!J:N,5,FALSE)</f>
        <v>corydimmer@hotmail.com</v>
      </c>
      <c r="T201" t="str">
        <f t="shared" si="41"/>
        <v>45584U14G JK PhoenixU14G WA Waubedonia U14 Girls</v>
      </c>
    </row>
    <row r="202" spans="1:20" x14ac:dyDescent="0.3">
      <c r="A202" s="154" t="str">
        <f t="shared" si="42"/>
        <v>JK1077</v>
      </c>
      <c r="B202" s="154" t="str">
        <f>VLOOKUP(A202,'Team Info'!E:J,6,FALSE)</f>
        <v>U14G JK Phoenix</v>
      </c>
      <c r="C202" s="154" t="str">
        <f>VLOOKUP(A202,'Team Info'!E:L,8,FALSE)</f>
        <v>Adam Wendorf</v>
      </c>
      <c r="D202" s="154" t="str">
        <f>VLOOKUP(A202,'Team Info'!E:M,9,FALSE)</f>
        <v>414-312-2244</v>
      </c>
      <c r="E202" s="154" t="str">
        <f>VLOOKUP(A202,'Team Info'!E:N,10,FALSE)</f>
        <v>awendorf82@gmail.com</v>
      </c>
      <c r="F202" s="180" t="str">
        <f t="shared" si="40"/>
        <v>Sat</v>
      </c>
      <c r="G202" s="180">
        <v>22</v>
      </c>
      <c r="H202" s="184">
        <f>VLOOKUP(G202,'Master FINAL 2024 8-19-24'!A:G,7,FALSE)</f>
        <v>45591</v>
      </c>
      <c r="I202" s="153" t="str">
        <f>IF(ISBLANK((VLOOKUP(G202,'Master FINAL 2024 8-19-24'!A:H,8,FALSE)))=TRUE,"",VLOOKUP(G202,'Master FINAL 2024 8-19-24'!A:H,8,FALSE))</f>
        <v>Hickory Lane #4</v>
      </c>
      <c r="J202" s="183">
        <f>IF(ISBLANK((VLOOKUP(G202,'Master FINAL 2024 8-19-24'!A:I,9,FALSE)))=TRUE,"",VLOOKUP(G202,'Master FINAL 2024 8-19-24'!A:I,9,FALSE))</f>
        <v>0.45833333333333331</v>
      </c>
      <c r="K202" s="169" t="str">
        <f>VLOOKUP(G202,'Master FINAL 2024 8-19-24'!A:L,12,FALSE)</f>
        <v>U14G KW Rebels</v>
      </c>
      <c r="L202" s="177" t="s">
        <v>849</v>
      </c>
      <c r="M202" s="177" t="str">
        <f>VLOOKUP(G202,'Master FINAL 2024 8-19-24'!A:O,15,FALSE)</f>
        <v>U14G JK Phoenix</v>
      </c>
      <c r="N202" s="154" t="str">
        <f>VLOOKUP(K202,'Team Info'!J:L,3,FALSE)</f>
        <v>Rebecca Dourn</v>
      </c>
      <c r="O202" s="154" t="str">
        <f>VLOOKUP(K202,'Team Info'!J:M,4,FALSE)</f>
        <v>262-227-2258</v>
      </c>
      <c r="P202" s="154" t="str">
        <f>VLOOKUP(K202,'Team Info'!J:N,5,FALSE)</f>
        <v>Rebecca.dourn@yahoo.com</v>
      </c>
      <c r="Q202" s="188" t="str">
        <f>VLOOKUP(M202,'Team Info'!J:L,3,FALSE)</f>
        <v>Adam Wendorf</v>
      </c>
      <c r="R202" s="188" t="str">
        <f>VLOOKUP(M202,'Team Info'!J:M,4,FALSE)</f>
        <v>414-312-2244</v>
      </c>
      <c r="S202" s="188" t="str">
        <f>VLOOKUP(M202,'Team Info'!J:N,5,FALSE)</f>
        <v>awendorf82@gmail.com</v>
      </c>
      <c r="T202" t="str">
        <f t="shared" si="41"/>
        <v>45591U14G KW RebelsU14G JK Phoenix</v>
      </c>
    </row>
  </sheetData>
  <autoFilter ref="A1:S144" xr:uid="{ACB4E6C1-B4E3-461D-BABF-850779E8F0D2}"/>
  <sortState xmlns:xlrd2="http://schemas.microsoft.com/office/spreadsheetml/2017/richdata2" ref="A2:T144">
    <sortCondition ref="A2:A144"/>
    <sortCondition ref="H2:H144"/>
  </sortState>
  <conditionalFormatting sqref="F1:G29 F30:F36 F37:G202">
    <cfRule type="containsText" dxfId="311" priority="190" operator="containsText" text="Fri">
      <formula>NOT(ISERROR(SEARCH("Fri",F1)))</formula>
    </cfRule>
    <cfRule type="containsText" dxfId="310" priority="191" operator="containsText" text="Thu">
      <formula>NOT(ISERROR(SEARCH("Thu",F1)))</formula>
    </cfRule>
    <cfRule type="containsText" dxfId="309" priority="192" operator="containsText" text="Wed">
      <formula>NOT(ISERROR(SEARCH("Wed",F1)))</formula>
    </cfRule>
    <cfRule type="containsText" dxfId="308" priority="193" operator="containsText" text="Tue">
      <formula>NOT(ISERROR(SEARCH("Tue",F1)))</formula>
    </cfRule>
    <cfRule type="containsText" dxfId="307" priority="194" operator="containsText" text="Sun">
      <formula>NOT(ISERROR(SEARCH("Sun",F1)))</formula>
    </cfRule>
    <cfRule type="containsText" dxfId="306" priority="195" operator="containsText" text="Mon">
      <formula>NOT(ISERROR(SEARCH("Mon",F1)))</formula>
    </cfRule>
  </conditionalFormatting>
  <conditionalFormatting sqref="H1:H202">
    <cfRule type="colorScale" priority="129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202">
    <cfRule type="cellIs" dxfId="305" priority="357" operator="equal">
      <formula>"?"</formula>
    </cfRule>
  </conditionalFormatting>
  <conditionalFormatting sqref="K2:K202">
    <cfRule type="containsText" dxfId="304" priority="346" operator="containsText" text="BR ">
      <formula>NOT(ISERROR(SEARCH("BR ",K2)))</formula>
    </cfRule>
    <cfRule type="containsText" dxfId="303" priority="347" operator="containsText" text="JU">
      <formula>NOT(ISERROR(SEARCH("JU",K2)))</formula>
    </cfRule>
    <cfRule type="containsText" dxfId="302" priority="348" operator="containsText" text="ER ">
      <formula>NOT(ISERROR(SEARCH("ER ",K2)))</formula>
    </cfRule>
    <cfRule type="containsText" dxfId="301" priority="349" operator="containsText" text="HU ">
      <formula>NOT(ISERROR(SEARCH("HU ",K2)))</formula>
    </cfRule>
    <cfRule type="containsText" dxfId="300" priority="350" operator="containsText" text="RF">
      <formula>NOT(ISERROR(SEARCH("RF",K2)))</formula>
    </cfRule>
    <cfRule type="containsText" dxfId="299" priority="351" operator="containsText" text="WA ">
      <formula>NOT(ISERROR(SEARCH("WA ",K2)))</formula>
    </cfRule>
    <cfRule type="containsText" dxfId="298" priority="352" operator="containsText" text="RL">
      <formula>NOT(ISERROR(SEARCH("RL",K2)))</formula>
    </cfRule>
    <cfRule type="containsText" dxfId="297" priority="353" operator="containsText" text="JK">
      <formula>NOT(ISERROR(SEARCH("JK",K2)))</formula>
    </cfRule>
    <cfRule type="containsText" dxfId="296" priority="354" operator="containsText" text="KW">
      <formula>NOT(ISERROR(SEARCH("KW",K2)))</formula>
    </cfRule>
    <cfRule type="containsText" dxfId="295" priority="355" operator="containsText" text="HT ">
      <formula>NOT(ISERROR(SEARCH("HT ",K2)))</formula>
    </cfRule>
    <cfRule type="containsText" dxfId="294" priority="356" operator="containsText" text="SL">
      <formula>NOT(ISERROR(SEARCH("SL",K2)))</formula>
    </cfRule>
  </conditionalFormatting>
  <conditionalFormatting sqref="L1:M202">
    <cfRule type="containsText" dxfId="293" priority="20" operator="containsText" text="BR ">
      <formula>NOT(ISERROR(SEARCH("BR ",L1)))</formula>
    </cfRule>
    <cfRule type="containsText" dxfId="292" priority="333" operator="containsText" text="WA ">
      <formula>NOT(ISERROR(SEARCH("WA ",L1)))</formula>
    </cfRule>
    <cfRule type="containsText" dxfId="291" priority="334" operator="containsText" text="RL">
      <formula>NOT(ISERROR(SEARCH("RL",L1)))</formula>
    </cfRule>
    <cfRule type="containsText" dxfId="290" priority="335" operator="containsText" text="JK">
      <formula>NOT(ISERROR(SEARCH("JK",L1)))</formula>
    </cfRule>
    <cfRule type="containsText" dxfId="289" priority="336" operator="containsText" text="KW">
      <formula>NOT(ISERROR(SEARCH("KW",L1)))</formula>
    </cfRule>
    <cfRule type="containsText" dxfId="288" priority="337" operator="containsText" text="HT ">
      <formula>NOT(ISERROR(SEARCH("HT ",L1)))</formula>
    </cfRule>
    <cfRule type="containsText" dxfId="287" priority="338" operator="containsText" text="SL">
      <formula>NOT(ISERROR(SEARCH("SL",L1)))</formula>
    </cfRule>
  </conditionalFormatting>
  <conditionalFormatting sqref="M1:M202">
    <cfRule type="containsText" dxfId="286" priority="329" operator="containsText" text="JU">
      <formula>NOT(ISERROR(SEARCH("JU",M1)))</formula>
    </cfRule>
    <cfRule type="containsText" dxfId="285" priority="330" operator="containsText" text="ER ">
      <formula>NOT(ISERROR(SEARCH("ER ",M1)))</formula>
    </cfRule>
    <cfRule type="containsText" dxfId="284" priority="331" operator="containsText" text="HU ">
      <formula>NOT(ISERROR(SEARCH("HU ",M1)))</formula>
    </cfRule>
    <cfRule type="containsText" dxfId="283" priority="332" operator="containsText" text="RF">
      <formula>NOT(ISERROR(SEARCH("RF",M1)))</formula>
    </cfRule>
  </conditionalFormatting>
  <conditionalFormatting sqref="T2:T202">
    <cfRule type="duplicateValues" dxfId="282" priority="13042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4DFC-9874-4A54-9D27-25EF39CB806D}">
  <sheetPr codeName="Sheet30">
    <tabColor rgb="FF00B0F0"/>
  </sheetPr>
  <dimension ref="A1:T62"/>
  <sheetViews>
    <sheetView zoomScale="90" zoomScaleNormal="90" workbookViewId="0">
      <pane xSplit="2" ySplit="1" topLeftCell="C6" activePane="bottomRight" state="frozen"/>
      <selection pane="topRight" activeCell="C1" sqref="C1"/>
      <selection pane="bottomLeft" activeCell="A2" sqref="A2"/>
      <selection pane="bottomRight" activeCell="H45" sqref="H45"/>
    </sheetView>
  </sheetViews>
  <sheetFormatPr defaultColWidth="9.5546875" defaultRowHeight="14.4" x14ac:dyDescent="0.3"/>
  <cols>
    <col min="1" max="1" width="14.6640625" customWidth="1"/>
    <col min="2" max="2" width="28.6640625" customWidth="1"/>
    <col min="3" max="3" width="17" bestFit="1" customWidth="1"/>
    <col min="4" max="4" width="14.6640625" bestFit="1" customWidth="1"/>
    <col min="5" max="5" width="31.33203125" bestFit="1" customWidth="1"/>
    <col min="8" max="8" width="10.33203125" bestFit="1" customWidth="1"/>
    <col min="9" max="9" width="25.109375" bestFit="1" customWidth="1"/>
    <col min="10" max="10" width="10.44140625" bestFit="1" customWidth="1"/>
    <col min="11" max="11" width="29.6640625" customWidth="1"/>
    <col min="12" max="12" width="5.6640625" bestFit="1" customWidth="1"/>
    <col min="13" max="13" width="29.33203125" customWidth="1"/>
    <col min="14" max="14" width="16.88671875" bestFit="1" customWidth="1"/>
    <col min="15" max="15" width="13.88671875" bestFit="1" customWidth="1"/>
    <col min="16" max="16" width="30.6640625" bestFit="1" customWidth="1"/>
    <col min="17" max="17" width="17.33203125" bestFit="1" customWidth="1"/>
    <col min="18" max="18" width="15.109375" bestFit="1" customWidth="1"/>
    <col min="19" max="19" width="30.6640625" bestFit="1" customWidth="1"/>
    <col min="20" max="20" width="38.10937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1751</v>
      </c>
      <c r="B2" s="154" t="str">
        <f>VLOOKUP(A2,'Team Info'!E:J,6,FALSE)</f>
        <v>U-8 JU Juneau Rage U8</v>
      </c>
      <c r="C2" s="154" t="str">
        <f>VLOOKUP(A2,'Team Info'!E:L,8,FALSE)</f>
        <v>Tom Miller</v>
      </c>
      <c r="D2" s="154" t="str">
        <f>VLOOKUP(A2,'Team Info'!E:M,9,FALSE)</f>
        <v>920-904-2507</v>
      </c>
      <c r="E2" s="154" t="str">
        <f>VLOOKUP(A2,'Team Info'!E:N,10,FALSE)</f>
        <v>millertd87@outlook.com</v>
      </c>
      <c r="F2" s="180" t="str">
        <f t="shared" ref="F2:F25" si="0">IF(WEEKDAY(H2)=7,"Sat",IF(WEEKDAY(H2)=6,"Fri",IF(WEEKDAY(H2)=5,"Thu",IF(WEEKDAY(H2)=4,"Wed",IF(WEEKDAY(H2)=3,"Tue",IF(WEEKDAY(H2)=2,"Mon",IF(WEEKDAY(H2)=1,"Sun")))))))</f>
        <v>Sat</v>
      </c>
      <c r="G2" s="180">
        <v>119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Field 1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U-8 KW Avalanche</v>
      </c>
      <c r="L2" s="177" t="s">
        <v>849</v>
      </c>
      <c r="M2" s="177" t="str">
        <f>VLOOKUP(G2,'Master FINAL 2024 8-19-24'!A:O,15,FALSE)</f>
        <v>U-8 JU Juneau Rage U8</v>
      </c>
      <c r="N2" s="154" t="str">
        <f>VLOOKUP(K2,'Team Info'!J:L,3,FALSE)</f>
        <v>Abby Watzlawick</v>
      </c>
      <c r="O2" s="154" t="str">
        <f>VLOOKUP(K2,'Team Info'!J:M,4,FALSE)</f>
        <v>414-412-2424</v>
      </c>
      <c r="P2" s="154" t="str">
        <f>VLOOKUP(K2,'Team Info'!J:N,5,FALSE)</f>
        <v>abbywatzlawick@gmail.com</v>
      </c>
      <c r="Q2" s="188" t="str">
        <f>VLOOKUP(M2,'Team Info'!J:L,3,FALSE)</f>
        <v>Tom Miller</v>
      </c>
      <c r="R2" s="188" t="str">
        <f>VLOOKUP(M2,'Team Info'!J:M,4,FALSE)</f>
        <v>920-904-2507</v>
      </c>
      <c r="S2" s="188" t="str">
        <f>VLOOKUP(M2,'Team Info'!J:N,5,FALSE)</f>
        <v>millertd87@outlook.com</v>
      </c>
      <c r="T2" t="str">
        <f t="shared" ref="T2:T25" si="1">H2&amp;K2&amp;M2</f>
        <v>45542U-8 KW AvalancheU-8 JU Juneau Rage U8</v>
      </c>
    </row>
    <row r="3" spans="1:20" x14ac:dyDescent="0.3">
      <c r="A3" s="154" t="str">
        <f t="shared" ref="A3:A9" si="2">A2</f>
        <v>JU1078</v>
      </c>
      <c r="B3" s="154" t="str">
        <f>VLOOKUP(A3,'Team Info'!E:J,6,FALSE)</f>
        <v>U-8 JU Juneau Rage U8</v>
      </c>
      <c r="C3" s="154" t="str">
        <f>VLOOKUP(A3,'Team Info'!E:L,8,FALSE)</f>
        <v>Tom Miller</v>
      </c>
      <c r="D3" s="154" t="str">
        <f>VLOOKUP(A3,'Team Info'!E:M,9,FALSE)</f>
        <v>920-904-2507</v>
      </c>
      <c r="E3" s="154" t="str">
        <f>VLOOKUP(A3,'Team Info'!E:N,10,FALSE)</f>
        <v>millertd87@outlook.com</v>
      </c>
      <c r="F3" s="180" t="str">
        <f t="shared" si="0"/>
        <v>Sat</v>
      </c>
      <c r="G3" s="180">
        <v>123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Hickory Lane #1A</v>
      </c>
      <c r="J3" s="183">
        <f>IF(ISBLANK((VLOOKUP(G3,'Master FINAL 2024 8-19-24'!A:I,9,FALSE)))=TRUE,"",VLOOKUP(G3,'Master FINAL 2024 8-19-24'!A:I,9,FALSE))</f>
        <v>0.33333333333333331</v>
      </c>
      <c r="K3" s="169" t="str">
        <f>VLOOKUP(G3,'Master FINAL 2024 8-19-24'!A:L,12,FALSE)</f>
        <v>U-8 JU Juneau Rage U8</v>
      </c>
      <c r="L3" s="177" t="s">
        <v>849</v>
      </c>
      <c r="M3" s="177" t="str">
        <f>VLOOKUP(G3,'Master FINAL 2024 8-19-24'!A:O,15,FALSE)</f>
        <v>U-8 JK Gunners</v>
      </c>
      <c r="N3" s="154" t="str">
        <f>VLOOKUP(K3,'Team Info'!J:L,3,FALSE)</f>
        <v>Tom Miller</v>
      </c>
      <c r="O3" s="154" t="str">
        <f>VLOOKUP(K3,'Team Info'!J:M,4,FALSE)</f>
        <v>920-904-2507</v>
      </c>
      <c r="P3" s="154" t="str">
        <f>VLOOKUP(K3,'Team Info'!J:N,5,FALSE)</f>
        <v>millertd87@outlook.com</v>
      </c>
      <c r="Q3" s="188" t="str">
        <f>VLOOKUP(M3,'Team Info'!J:L,3,FALSE)</f>
        <v>Devan Boling</v>
      </c>
      <c r="R3" s="188" t="str">
        <f>VLOOKUP(M3,'Team Info'!J:M,4,FALSE)</f>
        <v>262-391-1934</v>
      </c>
      <c r="S3" s="188" t="str">
        <f>VLOOKUP(M3,'Team Info'!J:N,5,FALSE)</f>
        <v>devan.boling@gmail.com</v>
      </c>
      <c r="T3" t="str">
        <f t="shared" si="1"/>
        <v>45549U-8 JU Juneau Rage U8U-8 JK Gunners</v>
      </c>
    </row>
    <row r="4" spans="1:20" x14ac:dyDescent="0.3">
      <c r="A4" s="154" t="str">
        <f t="shared" si="2"/>
        <v>JU1078</v>
      </c>
      <c r="B4" s="154" t="str">
        <f>VLOOKUP(A4,'Team Info'!E:J,6,FALSE)</f>
        <v>U-8 JU Juneau Rage U8</v>
      </c>
      <c r="C4" s="154" t="str">
        <f>VLOOKUP(A4,'Team Info'!E:L,8,FALSE)</f>
        <v>Tom Miller</v>
      </c>
      <c r="D4" s="154" t="str">
        <f>VLOOKUP(A4,'Team Info'!E:M,9,FALSE)</f>
        <v>920-904-2507</v>
      </c>
      <c r="E4" s="154" t="str">
        <f>VLOOKUP(A4,'Team Info'!E:N,10,FALSE)</f>
        <v>millertd87@outlook.com</v>
      </c>
      <c r="F4" s="180" t="str">
        <f t="shared" si="0"/>
        <v>Sat</v>
      </c>
      <c r="G4" s="180">
        <v>127</v>
      </c>
      <c r="H4" s="184">
        <f>VLOOKUP(G4,'Master FINAL 2024 8-19-24'!A:G,7,FALSE)</f>
        <v>45556</v>
      </c>
      <c r="I4" s="153" t="str">
        <f>IF(ISBLANK((VLOOKUP(G4,'Master FINAL 2024 8-19-24'!A:H,8,FALSE)))=TRUE,"",VLOOKUP(G4,'Master FINAL 2024 8-19-24'!A:H,8,FALSE))</f>
        <v>WB Regal Ware #1</v>
      </c>
      <c r="J4" s="183">
        <f>IF(ISBLANK((VLOOKUP(G4,'Master FINAL 2024 8-19-24'!A:I,9,FALSE)))=TRUE,"",VLOOKUP(G4,'Master FINAL 2024 8-19-24'!A:I,9,FALSE))</f>
        <v>0.41666666666666669</v>
      </c>
      <c r="K4" s="169" t="str">
        <f>VLOOKUP(G4,'Master FINAL 2024 8-19-24'!A:L,12,FALSE)</f>
        <v>U-8 JU Juneau Rage U8</v>
      </c>
      <c r="L4" s="177" t="s">
        <v>849</v>
      </c>
      <c r="M4" s="177" t="str">
        <f>VLOOKUP(G4,'Master FINAL 2024 8-19-24'!A:O,15,FALSE)</f>
        <v>U-8 WB Stars</v>
      </c>
      <c r="N4" s="154" t="str">
        <f>VLOOKUP(K4,'Team Info'!J:L,3,FALSE)</f>
        <v>Tom Miller</v>
      </c>
      <c r="O4" s="154" t="str">
        <f>VLOOKUP(K4,'Team Info'!J:M,4,FALSE)</f>
        <v>920-904-2507</v>
      </c>
      <c r="P4" s="154" t="str">
        <f>VLOOKUP(K4,'Team Info'!J:N,5,FALSE)</f>
        <v>millertd87@outlook.com</v>
      </c>
      <c r="Q4" s="188" t="str">
        <f>VLOOKUP(M4,'Team Info'!J:L,3,FALSE)</f>
        <v>Brittany Boyer (Director)</v>
      </c>
      <c r="R4" s="188" t="str">
        <f>VLOOKUP(M4,'Team Info'!J:M,4,FALSE)</f>
        <v>262-247-1029</v>
      </c>
      <c r="S4" s="188" t="str">
        <f>VLOOKUP(M4,'Team Info'!J:N,5,FALSE)</f>
        <v>bboyer@kmymca.org</v>
      </c>
      <c r="T4" t="str">
        <f t="shared" si="1"/>
        <v>45556U-8 JU Juneau Rage U8U-8 WB Stars</v>
      </c>
    </row>
    <row r="5" spans="1:20" x14ac:dyDescent="0.3">
      <c r="A5" s="154" t="str">
        <f t="shared" si="2"/>
        <v>JU1078</v>
      </c>
      <c r="B5" s="154" t="str">
        <f>VLOOKUP(A5,'Team Info'!E:J,6,FALSE)</f>
        <v>U-8 JU Juneau Rage U8</v>
      </c>
      <c r="C5" s="154" t="str">
        <f>VLOOKUP(A5,'Team Info'!E:L,8,FALSE)</f>
        <v>Tom Miller</v>
      </c>
      <c r="D5" s="154" t="str">
        <f>VLOOKUP(A5,'Team Info'!E:M,9,FALSE)</f>
        <v>920-904-2507</v>
      </c>
      <c r="E5" s="154" t="str">
        <f>VLOOKUP(A5,'Team Info'!E:N,10,FALSE)</f>
        <v>millertd87@outlook.com</v>
      </c>
      <c r="F5" s="180" t="str">
        <f t="shared" si="0"/>
        <v>Sat</v>
      </c>
      <c r="G5" s="180">
        <v>136</v>
      </c>
      <c r="H5" s="184">
        <f>VLOOKUP(G5,'Master FINAL 2024 8-19-24'!A:G,7,FALSE)</f>
        <v>45563</v>
      </c>
      <c r="I5" s="153" t="str">
        <f>IF(ISBLANK((VLOOKUP(G5,'Master FINAL 2024 8-19-24'!A:H,8,FALSE)))=TRUE,"",VLOOKUP(G5,'Master FINAL 2024 8-19-24'!A:H,8,FALSE))</f>
        <v>ER #7</v>
      </c>
      <c r="J5" s="183">
        <f>IF(ISBLANK((VLOOKUP(G5,'Master FINAL 2024 8-19-24'!A:I,9,FALSE)))=TRUE,"",VLOOKUP(G5,'Master FINAL 2024 8-19-24'!A:I,9,FALSE))</f>
        <v>0.375</v>
      </c>
      <c r="K5" s="169" t="str">
        <f>VLOOKUP(G5,'Master FINAL 2024 8-19-24'!A:L,12,FALSE)</f>
        <v>U-8 JU Juneau Rage U8</v>
      </c>
      <c r="L5" s="177" t="s">
        <v>849</v>
      </c>
      <c r="M5" s="177" t="str">
        <f>VLOOKUP(G5,'Master FINAL 2024 8-19-24'!A:O,15,FALSE)</f>
        <v>U-8 ER Shamrocks</v>
      </c>
      <c r="N5" s="154" t="str">
        <f>VLOOKUP(K5,'Team Info'!J:L,3,FALSE)</f>
        <v>Tom Miller</v>
      </c>
      <c r="O5" s="154" t="str">
        <f>VLOOKUP(K5,'Team Info'!J:M,4,FALSE)</f>
        <v>920-904-2507</v>
      </c>
      <c r="P5" s="154" t="str">
        <f>VLOOKUP(K5,'Team Info'!J:N,5,FALSE)</f>
        <v>millertd87@outlook.com</v>
      </c>
      <c r="Q5" s="188" t="str">
        <f>VLOOKUP(M5,'Team Info'!J:L,3,FALSE)</f>
        <v>Tony Johnson</v>
      </c>
      <c r="R5" s="188">
        <f>VLOOKUP(M5,'Team Info'!J:M,4,FALSE)</f>
        <v>0</v>
      </c>
      <c r="S5" s="188" t="str">
        <f>VLOOKUP(M5,'Team Info'!J:N,5,FALSE)</f>
        <v>tjohnson@aquapoly.com</v>
      </c>
      <c r="T5" t="str">
        <f t="shared" si="1"/>
        <v>45563U-8 JU Juneau Rage U8U-8 ER Shamrocks</v>
      </c>
    </row>
    <row r="6" spans="1:20" x14ac:dyDescent="0.3">
      <c r="A6" s="154" t="str">
        <f t="shared" si="2"/>
        <v>JU1078</v>
      </c>
      <c r="B6" s="154" t="str">
        <f>VLOOKUP(A6,'Team Info'!E:J,6,FALSE)</f>
        <v>U-8 JU Juneau Rage U8</v>
      </c>
      <c r="C6" s="154" t="str">
        <f>VLOOKUP(A6,'Team Info'!E:L,8,FALSE)</f>
        <v>Tom Miller</v>
      </c>
      <c r="D6" s="154" t="str">
        <f>VLOOKUP(A6,'Team Info'!E:M,9,FALSE)</f>
        <v>920-904-2507</v>
      </c>
      <c r="E6" s="154" t="str">
        <f>VLOOKUP(A6,'Team Info'!E:N,10,FALSE)</f>
        <v>millertd87@outlook.com</v>
      </c>
      <c r="F6" s="180" t="str">
        <f t="shared" si="0"/>
        <v>Sat</v>
      </c>
      <c r="G6" s="180">
        <v>137</v>
      </c>
      <c r="H6" s="184">
        <f>VLOOKUP(G6,'Master FINAL 2024 8-19-24'!A:G,7,FALSE)</f>
        <v>45570</v>
      </c>
      <c r="I6" s="153" t="str">
        <f>IF(ISBLANK((VLOOKUP(G6,'Master FINAL 2024 8-19-24'!A:H,8,FALSE)))=TRUE,"",VLOOKUP(G6,'Master FINAL 2024 8-19-24'!A:H,8,FALSE))</f>
        <v>Field 1</v>
      </c>
      <c r="J6" s="183">
        <f>IF(ISBLANK((VLOOKUP(G6,'Master FINAL 2024 8-19-24'!A:I,9,FALSE)))=TRUE,"",VLOOKUP(G6,'Master FINAL 2024 8-19-24'!A:I,9,FALSE))</f>
        <v>0.4375</v>
      </c>
      <c r="K6" s="169" t="str">
        <f>VLOOKUP(G6,'Master FINAL 2024 8-19-24'!A:L,12,FALSE)</f>
        <v>U-8 RF Bullseyes</v>
      </c>
      <c r="L6" s="177" t="s">
        <v>849</v>
      </c>
      <c r="M6" s="177" t="str">
        <f>VLOOKUP(G6,'Master FINAL 2024 8-19-24'!A:O,15,FALSE)</f>
        <v>U-8 JU Juneau Rage U8</v>
      </c>
      <c r="N6" s="154" t="str">
        <f>VLOOKUP(K6,'Team Info'!J:L,3,FALSE)</f>
        <v>Matthew Stater</v>
      </c>
      <c r="O6" s="154" t="str">
        <f>VLOOKUP(K6,'Team Info'!J:M,4,FALSE)</f>
        <v>262-384-1580</v>
      </c>
      <c r="P6" s="154" t="str">
        <f>VLOOKUP(K6,'Team Info'!J:N,5,FALSE)</f>
        <v>coachstater@gmail.com</v>
      </c>
      <c r="Q6" s="188" t="str">
        <f>VLOOKUP(M6,'Team Info'!J:L,3,FALSE)</f>
        <v>Tom Miller</v>
      </c>
      <c r="R6" s="188" t="str">
        <f>VLOOKUP(M6,'Team Info'!J:M,4,FALSE)</f>
        <v>920-904-2507</v>
      </c>
      <c r="S6" s="188" t="str">
        <f>VLOOKUP(M6,'Team Info'!J:N,5,FALSE)</f>
        <v>millertd87@outlook.com</v>
      </c>
      <c r="T6" t="str">
        <f t="shared" si="1"/>
        <v>45570U-8 RF BullseyesU-8 JU Juneau Rage U8</v>
      </c>
    </row>
    <row r="7" spans="1:20" x14ac:dyDescent="0.3">
      <c r="A7" s="154" t="str">
        <f t="shared" si="2"/>
        <v>JU1078</v>
      </c>
      <c r="B7" s="154" t="str">
        <f>VLOOKUP(A7,'Team Info'!E:J,6,FALSE)</f>
        <v>U-8 JU Juneau Rage U8</v>
      </c>
      <c r="C7" s="154" t="str">
        <f>VLOOKUP(A7,'Team Info'!E:L,8,FALSE)</f>
        <v>Tom Miller</v>
      </c>
      <c r="D7" s="154" t="str">
        <f>VLOOKUP(A7,'Team Info'!E:M,9,FALSE)</f>
        <v>920-904-2507</v>
      </c>
      <c r="E7" s="154" t="str">
        <f>VLOOKUP(A7,'Team Info'!E:N,10,FALSE)</f>
        <v>millertd87@outlook.com</v>
      </c>
      <c r="F7" s="180" t="str">
        <f t="shared" si="0"/>
        <v>Sat</v>
      </c>
      <c r="G7" s="180">
        <v>144</v>
      </c>
      <c r="H7" s="184">
        <f>VLOOKUP(G7,'Master FINAL 2024 8-19-24'!A:G,7,FALSE)</f>
        <v>45577</v>
      </c>
      <c r="I7" s="153">
        <f>IF(ISBLANK((VLOOKUP(G7,'Master FINAL 2024 8-19-24'!A:H,8,FALSE)))=TRUE,"",VLOOKUP(G7,'Master FINAL 2024 8-19-24'!A:H,8,FALSE))</f>
        <v>4</v>
      </c>
      <c r="J7" s="183">
        <f>IF(ISBLANK((VLOOKUP(G7,'Master FINAL 2024 8-19-24'!A:I,9,FALSE)))=TRUE,"",VLOOKUP(G7,'Master FINAL 2024 8-19-24'!A:I,9,FALSE))</f>
        <v>0.41666666666666669</v>
      </c>
      <c r="K7" s="169" t="str">
        <f>VLOOKUP(G7,'Master FINAL 2024 8-19-24'!A:L,12,FALSE)</f>
        <v>U-8 JU Juneau Rage U8</v>
      </c>
      <c r="L7" s="177" t="s">
        <v>849</v>
      </c>
      <c r="M7" s="177" t="str">
        <f>VLOOKUP(G7,'Master FINAL 2024 8-19-24'!A:O,15,FALSE)</f>
        <v>U-8 SL Earthquakes</v>
      </c>
      <c r="N7" s="154" t="str">
        <f>VLOOKUP(K7,'Team Info'!J:L,3,FALSE)</f>
        <v>Tom Miller</v>
      </c>
      <c r="O7" s="154" t="str">
        <f>VLOOKUP(K7,'Team Info'!J:M,4,FALSE)</f>
        <v>920-904-2507</v>
      </c>
      <c r="P7" s="154" t="str">
        <f>VLOOKUP(K7,'Team Info'!J:N,5,FALSE)</f>
        <v>millertd87@outlook.com</v>
      </c>
      <c r="Q7" s="188" t="str">
        <f>VLOOKUP(M7,'Team Info'!J:L,3,FALSE)</f>
        <v>Andy Kempf</v>
      </c>
      <c r="R7" s="188" t="str">
        <f>VLOOKUP(M7,'Team Info'!J:M,4,FALSE)</f>
        <v>262-705-6344</v>
      </c>
      <c r="S7" s="188" t="str">
        <f>VLOOKUP(M7,'Team Info'!J:N,5,FALSE)</f>
        <v>andykempf@icloud.com</v>
      </c>
      <c r="T7" t="str">
        <f t="shared" si="1"/>
        <v>45577U-8 JU Juneau Rage U8U-8 SL Earthquakes</v>
      </c>
    </row>
    <row r="8" spans="1:20" x14ac:dyDescent="0.3">
      <c r="A8" s="154" t="str">
        <f t="shared" si="2"/>
        <v>JU1078</v>
      </c>
      <c r="B8" s="154" t="str">
        <f>VLOOKUP(A8,'Team Info'!E:J,6,FALSE)</f>
        <v>U-8 JU Juneau Rage U8</v>
      </c>
      <c r="C8" s="154" t="str">
        <f>VLOOKUP(A8,'Team Info'!E:L,8,FALSE)</f>
        <v>Tom Miller</v>
      </c>
      <c r="D8" s="154" t="str">
        <f>VLOOKUP(A8,'Team Info'!E:M,9,FALSE)</f>
        <v>920-904-2507</v>
      </c>
      <c r="E8" s="154" t="str">
        <f>VLOOKUP(A8,'Team Info'!E:N,10,FALSE)</f>
        <v>millertd87@outlook.com</v>
      </c>
      <c r="F8" s="180" t="str">
        <f t="shared" si="0"/>
        <v>Sat</v>
      </c>
      <c r="G8" s="180">
        <v>148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Field 1</v>
      </c>
      <c r="J8" s="183">
        <f>IF(ISBLANK((VLOOKUP(G8,'Master FINAL 2024 8-19-24'!A:I,9,FALSE)))=TRUE,"",VLOOKUP(G8,'Master FINAL 2024 8-19-24'!A:I,9,FALSE))</f>
        <v>0.375</v>
      </c>
      <c r="K8" s="169" t="str">
        <f>VLOOKUP(G8,'Master FINAL 2024 8-19-24'!A:L,12,FALSE)</f>
        <v>U-8 SL Bayern Munich (Asteroids)</v>
      </c>
      <c r="L8" s="177" t="s">
        <v>849</v>
      </c>
      <c r="M8" s="177" t="str">
        <f>VLOOKUP(G8,'Master FINAL 2024 8-19-24'!A:O,15,FALSE)</f>
        <v>U-8 JU Juneau Rage U8</v>
      </c>
      <c r="N8" s="154" t="str">
        <f>VLOOKUP(K8,'Team Info'!J:L,3,FALSE)</f>
        <v>TJ Sands</v>
      </c>
      <c r="O8" s="154" t="str">
        <f>VLOOKUP(K8,'Team Info'!J:M,4,FALSE)</f>
        <v>262-343-4783</v>
      </c>
      <c r="P8" s="154" t="str">
        <f>VLOOKUP(K8,'Team Info'!J:N,5,FALSE)</f>
        <v>timothysands12@gmail.com</v>
      </c>
      <c r="Q8" s="188" t="str">
        <f>VLOOKUP(M8,'Team Info'!J:L,3,FALSE)</f>
        <v>Tom Miller</v>
      </c>
      <c r="R8" s="188" t="str">
        <f>VLOOKUP(M8,'Team Info'!J:M,4,FALSE)</f>
        <v>920-904-2507</v>
      </c>
      <c r="S8" s="188" t="str">
        <f>VLOOKUP(M8,'Team Info'!J:N,5,FALSE)</f>
        <v>millertd87@outlook.com</v>
      </c>
      <c r="T8" t="str">
        <f t="shared" si="1"/>
        <v>45584U-8 SL Bayern Munich (Asteroids)U-8 JU Juneau Rage U8</v>
      </c>
    </row>
    <row r="9" spans="1:20" x14ac:dyDescent="0.3">
      <c r="A9" s="154" t="str">
        <f t="shared" si="2"/>
        <v>JU1078</v>
      </c>
      <c r="B9" s="154" t="str">
        <f>VLOOKUP(A9,'Team Info'!E:J,6,FALSE)</f>
        <v>U-8 JU Juneau Rage U8</v>
      </c>
      <c r="C9" s="154" t="str">
        <f>VLOOKUP(A9,'Team Info'!E:L,8,FALSE)</f>
        <v>Tom Miller</v>
      </c>
      <c r="D9" s="154" t="str">
        <f>VLOOKUP(A9,'Team Info'!E:M,9,FALSE)</f>
        <v>920-904-2507</v>
      </c>
      <c r="E9" s="154" t="str">
        <f>VLOOKUP(A9,'Team Info'!E:N,10,FALSE)</f>
        <v>millertd87@outlook.com</v>
      </c>
      <c r="F9" s="180" t="str">
        <f t="shared" si="0"/>
        <v>Sat</v>
      </c>
      <c r="G9" s="180">
        <v>153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Field 1</v>
      </c>
      <c r="J9" s="183">
        <f>IF(ISBLANK((VLOOKUP(G9,'Master FINAL 2024 8-19-24'!A:I,9,FALSE)))=TRUE,"",VLOOKUP(G9,'Master FINAL 2024 8-19-24'!A:I,9,FALSE))</f>
        <v>0.375</v>
      </c>
      <c r="K9" s="169" t="str">
        <f>VLOOKUP(G9,'Master FINAL 2024 8-19-24'!A:L,12,FALSE)</f>
        <v>U-8 JK Gunners</v>
      </c>
      <c r="L9" s="177" t="s">
        <v>849</v>
      </c>
      <c r="M9" s="177" t="str">
        <f>VLOOKUP(G9,'Master FINAL 2024 8-19-24'!A:O,15,FALSE)</f>
        <v>U-8 JU Juneau Rage U8</v>
      </c>
      <c r="N9" s="154" t="str">
        <f>VLOOKUP(K9,'Team Info'!J:L,3,FALSE)</f>
        <v>Devan Boling</v>
      </c>
      <c r="O9" s="154" t="str">
        <f>VLOOKUP(K9,'Team Info'!J:M,4,FALSE)</f>
        <v>262-391-1934</v>
      </c>
      <c r="P9" s="154" t="str">
        <f>VLOOKUP(K9,'Team Info'!J:N,5,FALSE)</f>
        <v>devan.boling@gmail.com</v>
      </c>
      <c r="Q9" s="188" t="str">
        <f>VLOOKUP(M9,'Team Info'!J:L,3,FALSE)</f>
        <v>Tom Miller</v>
      </c>
      <c r="R9" s="188" t="str">
        <f>VLOOKUP(M9,'Team Info'!J:M,4,FALSE)</f>
        <v>920-904-2507</v>
      </c>
      <c r="S9" s="188" t="str">
        <f>VLOOKUP(M9,'Team Info'!J:N,5,FALSE)</f>
        <v>millertd87@outlook.com</v>
      </c>
      <c r="T9" t="str">
        <f t="shared" si="1"/>
        <v>45591U-8 JK GunnersU-8 JU Juneau Rage U8</v>
      </c>
    </row>
    <row r="10" spans="1:20" x14ac:dyDescent="0.3">
      <c r="A10" s="154" t="s">
        <v>1752</v>
      </c>
      <c r="B10" s="154" t="str">
        <f>VLOOKUP(A10,'Team Info'!E:J,6,FALSE)</f>
        <v>U-8 JU Juneau Rage U8 Purple</v>
      </c>
      <c r="C10" s="154" t="str">
        <f>VLOOKUP(A10,'Team Info'!E:L,8,FALSE)</f>
        <v>Kevin Klueger</v>
      </c>
      <c r="D10" s="154" t="str">
        <f>VLOOKUP(A10,'Team Info'!E:M,9,FALSE)</f>
        <v>920-960-0192</v>
      </c>
      <c r="E10" s="154" t="str">
        <f>VLOOKUP(A10,'Team Info'!E:N,10,FALSE)</f>
        <v>kluegerk@gmail.com</v>
      </c>
      <c r="F10" s="180" t="str">
        <f t="shared" si="0"/>
        <v>Sat</v>
      </c>
      <c r="G10" s="180">
        <v>159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KW 1</v>
      </c>
      <c r="J10" s="183">
        <f>IF(ISBLANK((VLOOKUP(G10,'Master FINAL 2024 8-19-24'!A:I,9,FALSE)))=TRUE,"",VLOOKUP(G10,'Master FINAL 2024 8-19-24'!A:I,9,FALSE))</f>
        <v>0.41666666666666669</v>
      </c>
      <c r="K10" s="169" t="str">
        <f>VLOOKUP(G10,'Master FINAL 2024 8-19-24'!A:L,12,FALSE)</f>
        <v>U-8 JU Juneau Rage U8 Purple</v>
      </c>
      <c r="L10" s="177" t="s">
        <v>849</v>
      </c>
      <c r="M10" s="177" t="str">
        <f>VLOOKUP(G10,'Master FINAL 2024 8-19-24'!A:O,15,FALSE)</f>
        <v>U-8 KW Inferno</v>
      </c>
      <c r="N10" s="154" t="str">
        <f>VLOOKUP(K10,'Team Info'!J:L,3,FALSE)</f>
        <v>Kevin Klueger</v>
      </c>
      <c r="O10" s="154" t="str">
        <f>VLOOKUP(K10,'Team Info'!J:M,4,FALSE)</f>
        <v>920-960-0192</v>
      </c>
      <c r="P10" s="154" t="str">
        <f>VLOOKUP(K10,'Team Info'!J:N,5,FALSE)</f>
        <v>kluegerk@gmail.com</v>
      </c>
      <c r="Q10" s="188" t="str">
        <f>VLOOKUP(M10,'Team Info'!J:L,3,FALSE)</f>
        <v>Maggie Lijewski</v>
      </c>
      <c r="R10" s="188" t="str">
        <f>VLOOKUP(M10,'Team Info'!J:M,4,FALSE)</f>
        <v>262-707-5948</v>
      </c>
      <c r="S10" s="188" t="str">
        <f>VLOOKUP(M10,'Team Info'!J:N,5,FALSE)</f>
        <v>drlijewskidc@gmail.com</v>
      </c>
      <c r="T10" t="str">
        <f t="shared" si="1"/>
        <v>45542U-8 JU Juneau Rage U8 PurpleU-8 KW Inferno</v>
      </c>
    </row>
    <row r="11" spans="1:20" x14ac:dyDescent="0.3">
      <c r="A11" s="154" t="str">
        <f t="shared" ref="A11:A17" si="3">A10</f>
        <v>JU1079</v>
      </c>
      <c r="B11" s="154" t="str">
        <f>VLOOKUP(A11,'Team Info'!E:J,6,FALSE)</f>
        <v>U-8 JU Juneau Rage U8 Purple</v>
      </c>
      <c r="C11" s="154" t="str">
        <f>VLOOKUP(A11,'Team Info'!E:L,8,FALSE)</f>
        <v>Kevin Klueger</v>
      </c>
      <c r="D11" s="154" t="str">
        <f>VLOOKUP(A11,'Team Info'!E:M,9,FALSE)</f>
        <v>920-960-0192</v>
      </c>
      <c r="E11" s="154" t="str">
        <f>VLOOKUP(A11,'Team Info'!E:N,10,FALSE)</f>
        <v>kluegerk@gmail.com</v>
      </c>
      <c r="F11" s="180" t="str">
        <f t="shared" si="0"/>
        <v>Sat</v>
      </c>
      <c r="G11" s="180">
        <v>163</v>
      </c>
      <c r="H11" s="184">
        <f>VLOOKUP(G11,'Master FINAL 2024 8-19-24'!A:G,7,FALSE)</f>
        <v>45549</v>
      </c>
      <c r="I11" s="153" t="str">
        <f>IF(ISBLANK((VLOOKUP(G11,'Master FINAL 2024 8-19-24'!A:H,8,FALSE)))=TRUE,"",VLOOKUP(G11,'Master FINAL 2024 8-19-24'!A:H,8,FALSE))</f>
        <v>Field 1</v>
      </c>
      <c r="J11" s="183">
        <f>IF(ISBLANK((VLOOKUP(G11,'Master FINAL 2024 8-19-24'!A:I,9,FALSE)))=TRUE,"",VLOOKUP(G11,'Master FINAL 2024 8-19-24'!A:I,9,FALSE))</f>
        <v>0.375</v>
      </c>
      <c r="K11" s="169" t="str">
        <f>VLOOKUP(G11,'Master FINAL 2024 8-19-24'!A:L,12,FALSE)</f>
        <v>U-8 JK Spurs</v>
      </c>
      <c r="L11" s="177" t="s">
        <v>849</v>
      </c>
      <c r="M11" s="177" t="str">
        <f>VLOOKUP(G11,'Master FINAL 2024 8-19-24'!A:O,15,FALSE)</f>
        <v>U-8 JU Juneau Rage U8 Purple</v>
      </c>
      <c r="N11" s="154" t="str">
        <f>VLOOKUP(K11,'Team Info'!J:L,3,FALSE)</f>
        <v>Katie Puestow</v>
      </c>
      <c r="O11" s="154" t="str">
        <f>VLOOKUP(K11,'Team Info'!J:M,4,FALSE)</f>
        <v>262-689-9822</v>
      </c>
      <c r="P11" s="154" t="str">
        <f>VLOOKUP(K11,'Team Info'!J:N,5,FALSE)</f>
        <v>kpuestow10@outlook.com</v>
      </c>
      <c r="Q11" s="188" t="str">
        <f>VLOOKUP(M11,'Team Info'!J:L,3,FALSE)</f>
        <v>Kevin Klueger</v>
      </c>
      <c r="R11" s="188" t="str">
        <f>VLOOKUP(M11,'Team Info'!J:M,4,FALSE)</f>
        <v>920-960-0192</v>
      </c>
      <c r="S11" s="188" t="str">
        <f>VLOOKUP(M11,'Team Info'!J:N,5,FALSE)</f>
        <v>kluegerk@gmail.com</v>
      </c>
      <c r="T11" t="str">
        <f t="shared" si="1"/>
        <v>45549U-8 JK SpursU-8 JU Juneau Rage U8 Purple</v>
      </c>
    </row>
    <row r="12" spans="1:20" x14ac:dyDescent="0.3">
      <c r="A12" s="154" t="str">
        <f t="shared" si="3"/>
        <v>JU1079</v>
      </c>
      <c r="B12" s="154" t="str">
        <f>VLOOKUP(A12,'Team Info'!E:J,6,FALSE)</f>
        <v>U-8 JU Juneau Rage U8 Purple</v>
      </c>
      <c r="C12" s="154" t="str">
        <f>VLOOKUP(A12,'Team Info'!E:L,8,FALSE)</f>
        <v>Kevin Klueger</v>
      </c>
      <c r="D12" s="154" t="str">
        <f>VLOOKUP(A12,'Team Info'!E:M,9,FALSE)</f>
        <v>920-960-0192</v>
      </c>
      <c r="E12" s="154" t="str">
        <f>VLOOKUP(A12,'Team Info'!E:N,10,FALSE)</f>
        <v>kluegerk@gmail.com</v>
      </c>
      <c r="F12" s="180" t="str">
        <f t="shared" si="0"/>
        <v>Sat</v>
      </c>
      <c r="G12" s="180">
        <v>167</v>
      </c>
      <c r="H12" s="184">
        <f>VLOOKUP(G12,'Master FINAL 2024 8-19-24'!A:G,7,FALSE)</f>
        <v>45556</v>
      </c>
      <c r="I12" s="153" t="str">
        <f>IF(ISBLANK((VLOOKUP(G12,'Master FINAL 2024 8-19-24'!A:H,8,FALSE)))=TRUE,"",VLOOKUP(G12,'Master FINAL 2024 8-19-24'!A:H,8,FALSE))</f>
        <v>Field 1</v>
      </c>
      <c r="J12" s="183">
        <f>IF(ISBLANK((VLOOKUP(G12,'Master FINAL 2024 8-19-24'!A:I,9,FALSE)))=TRUE,"",VLOOKUP(G12,'Master FINAL 2024 8-19-24'!A:I,9,FALSE))</f>
        <v>0.41666666666666669</v>
      </c>
      <c r="K12" s="169" t="str">
        <f>VLOOKUP(G12,'Master FINAL 2024 8-19-24'!A:L,12,FALSE)</f>
        <v>U-8 HU Stingers</v>
      </c>
      <c r="L12" s="177" t="s">
        <v>849</v>
      </c>
      <c r="M12" s="177" t="str">
        <f>VLOOKUP(G12,'Master FINAL 2024 8-19-24'!A:O,15,FALSE)</f>
        <v>U-8 JU Juneau Rage U8 Purple</v>
      </c>
      <c r="N12" s="154" t="str">
        <f>VLOOKUP(K12,'Team Info'!J:L,3,FALSE)</f>
        <v>Trisha Neu</v>
      </c>
      <c r="O12" s="154" t="str">
        <f>VLOOKUP(K12,'Team Info'!J:M,4,FALSE)</f>
        <v>920-344-0432</v>
      </c>
      <c r="P12" s="154" t="str">
        <f>VLOOKUP(K12,'Team Info'!J:N,5,FALSE)</f>
        <v>trisha.neu@orbiscorporation.com</v>
      </c>
      <c r="Q12" s="188" t="str">
        <f>VLOOKUP(M12,'Team Info'!J:L,3,FALSE)</f>
        <v>Kevin Klueger</v>
      </c>
      <c r="R12" s="188" t="str">
        <f>VLOOKUP(M12,'Team Info'!J:M,4,FALSE)</f>
        <v>920-960-0192</v>
      </c>
      <c r="S12" s="188" t="str">
        <f>VLOOKUP(M12,'Team Info'!J:N,5,FALSE)</f>
        <v>kluegerk@gmail.com</v>
      </c>
      <c r="T12" t="str">
        <f t="shared" si="1"/>
        <v>45556U-8 HU StingersU-8 JU Juneau Rage U8 Purple</v>
      </c>
    </row>
    <row r="13" spans="1:20" x14ac:dyDescent="0.3">
      <c r="A13" s="154" t="str">
        <f t="shared" si="3"/>
        <v>JU1079</v>
      </c>
      <c r="B13" s="154" t="str">
        <f>VLOOKUP(A13,'Team Info'!E:J,6,FALSE)</f>
        <v>U-8 JU Juneau Rage U8 Purple</v>
      </c>
      <c r="C13" s="154" t="str">
        <f>VLOOKUP(A13,'Team Info'!E:L,8,FALSE)</f>
        <v>Kevin Klueger</v>
      </c>
      <c r="D13" s="154" t="str">
        <f>VLOOKUP(A13,'Team Info'!E:M,9,FALSE)</f>
        <v>920-960-0192</v>
      </c>
      <c r="E13" s="154" t="str">
        <f>VLOOKUP(A13,'Team Info'!E:N,10,FALSE)</f>
        <v>kluegerk@gmail.com</v>
      </c>
      <c r="F13" s="180" t="str">
        <f t="shared" si="0"/>
        <v>Sat</v>
      </c>
      <c r="G13" s="180">
        <v>176</v>
      </c>
      <c r="H13" s="184">
        <f>VLOOKUP(G13,'Master FINAL 2024 8-19-24'!A:G,7,FALSE)</f>
        <v>45563</v>
      </c>
      <c r="I13" s="153" t="str">
        <f>IF(ISBLANK((VLOOKUP(G13,'Master FINAL 2024 8-19-24'!A:H,8,FALSE)))=TRUE,"",VLOOKUP(G13,'Master FINAL 2024 8-19-24'!A:H,8,FALSE))</f>
        <v>Field 1</v>
      </c>
      <c r="J13" s="183">
        <f>IF(ISBLANK((VLOOKUP(G13,'Master FINAL 2024 8-19-24'!A:I,9,FALSE)))=TRUE,"",VLOOKUP(G13,'Master FINAL 2024 8-19-24'!A:I,9,FALSE))</f>
        <v>0.375</v>
      </c>
      <c r="K13" s="169" t="str">
        <f>VLOOKUP(G13,'Master FINAL 2024 8-19-24'!A:L,12,FALSE)</f>
        <v>U-8 SL Cyclones</v>
      </c>
      <c r="L13" s="177" t="s">
        <v>849</v>
      </c>
      <c r="M13" s="177" t="str">
        <f>VLOOKUP(G13,'Master FINAL 2024 8-19-24'!A:O,15,FALSE)</f>
        <v>U-8 JU Juneau Rage U8 Purple</v>
      </c>
      <c r="N13" s="154" t="str">
        <f>VLOOKUP(K13,'Team Info'!J:L,3,FALSE)</f>
        <v>Cyle Schneider</v>
      </c>
      <c r="O13" s="154" t="str">
        <f>VLOOKUP(K13,'Team Info'!J:M,4,FALSE)</f>
        <v>920-428-2739</v>
      </c>
      <c r="P13" s="154" t="str">
        <f>VLOOKUP(K13,'Team Info'!J:N,5,FALSE)</f>
        <v>cyle.schneider@gmail.com</v>
      </c>
      <c r="Q13" s="188" t="str">
        <f>VLOOKUP(M13,'Team Info'!J:L,3,FALSE)</f>
        <v>Kevin Klueger</v>
      </c>
      <c r="R13" s="188" t="str">
        <f>VLOOKUP(M13,'Team Info'!J:M,4,FALSE)</f>
        <v>920-960-0192</v>
      </c>
      <c r="S13" s="188" t="str">
        <f>VLOOKUP(M13,'Team Info'!J:N,5,FALSE)</f>
        <v>kluegerk@gmail.com</v>
      </c>
      <c r="T13" t="str">
        <f t="shared" si="1"/>
        <v>45563U-8 SL CyclonesU-8 JU Juneau Rage U8 Purple</v>
      </c>
    </row>
    <row r="14" spans="1:20" x14ac:dyDescent="0.3">
      <c r="A14" s="154" t="str">
        <f t="shared" si="3"/>
        <v>JU1079</v>
      </c>
      <c r="B14" s="154" t="str">
        <f>VLOOKUP(A14,'Team Info'!E:J,6,FALSE)</f>
        <v>U-8 JU Juneau Rage U8 Purple</v>
      </c>
      <c r="C14" s="154" t="str">
        <f>VLOOKUP(A14,'Team Info'!E:L,8,FALSE)</f>
        <v>Kevin Klueger</v>
      </c>
      <c r="D14" s="154" t="str">
        <f>VLOOKUP(A14,'Team Info'!E:M,9,FALSE)</f>
        <v>920-960-0192</v>
      </c>
      <c r="E14" s="154" t="str">
        <f>VLOOKUP(A14,'Team Info'!E:N,10,FALSE)</f>
        <v>kluegerk@gmail.com</v>
      </c>
      <c r="F14" s="180" t="str">
        <f t="shared" si="0"/>
        <v>Sat</v>
      </c>
      <c r="G14" s="180">
        <v>177</v>
      </c>
      <c r="H14" s="184">
        <f>VLOOKUP(G14,'Master FINAL 2024 8-19-24'!A:G,7,FALSE)</f>
        <v>45570</v>
      </c>
      <c r="I14" s="153">
        <f>IF(ISBLANK((VLOOKUP(G14,'Master FINAL 2024 8-19-24'!A:H,8,FALSE)))=TRUE,"",VLOOKUP(G14,'Master FINAL 2024 8-19-24'!A:H,8,FALSE))</f>
        <v>4</v>
      </c>
      <c r="J14" s="183">
        <f>IF(ISBLANK((VLOOKUP(G14,'Master FINAL 2024 8-19-24'!A:I,9,FALSE)))=TRUE,"",VLOOKUP(G14,'Master FINAL 2024 8-19-24'!A:I,9,FALSE))</f>
        <v>0.54166666666666663</v>
      </c>
      <c r="K14" s="169" t="str">
        <f>VLOOKUP(G14,'Master FINAL 2024 8-19-24'!A:L,12,FALSE)</f>
        <v>U-8 JU Juneau Rage U8 Purple</v>
      </c>
      <c r="L14" s="177" t="s">
        <v>849</v>
      </c>
      <c r="M14" s="177" t="str">
        <f>VLOOKUP(G14,'Master FINAL 2024 8-19-24'!A:O,15,FALSE)</f>
        <v>U-8 SL Wrexham</v>
      </c>
      <c r="N14" s="154" t="str">
        <f>VLOOKUP(K14,'Team Info'!J:L,3,FALSE)</f>
        <v>Kevin Klueger</v>
      </c>
      <c r="O14" s="154" t="str">
        <f>VLOOKUP(K14,'Team Info'!J:M,4,FALSE)</f>
        <v>920-960-0192</v>
      </c>
      <c r="P14" s="154" t="str">
        <f>VLOOKUP(K14,'Team Info'!J:N,5,FALSE)</f>
        <v>kluegerk@gmail.com</v>
      </c>
      <c r="Q14" s="188" t="str">
        <f>VLOOKUP(M14,'Team Info'!J:L,3,FALSE)</f>
        <v>Scott Dauphinais</v>
      </c>
      <c r="R14" s="188" t="str">
        <f>VLOOKUP(M14,'Team Info'!J:M,4,FALSE)</f>
        <v>262-229-1073</v>
      </c>
      <c r="S14" s="188" t="str">
        <f>VLOOKUP(M14,'Team Info'!J:N,5,FALSE)</f>
        <v>scottdauph@yahoo.com</v>
      </c>
      <c r="T14" t="str">
        <f t="shared" si="1"/>
        <v>45570U-8 JU Juneau Rage U8 PurpleU-8 SL Wrexham</v>
      </c>
    </row>
    <row r="15" spans="1:20" x14ac:dyDescent="0.3">
      <c r="A15" s="154" t="str">
        <f t="shared" si="3"/>
        <v>JU1079</v>
      </c>
      <c r="B15" s="154" t="str">
        <f>VLOOKUP(A15,'Team Info'!E:J,6,FALSE)</f>
        <v>U-8 JU Juneau Rage U8 Purple</v>
      </c>
      <c r="C15" s="154" t="str">
        <f>VLOOKUP(A15,'Team Info'!E:L,8,FALSE)</f>
        <v>Kevin Klueger</v>
      </c>
      <c r="D15" s="154" t="str">
        <f>VLOOKUP(A15,'Team Info'!E:M,9,FALSE)</f>
        <v>920-960-0192</v>
      </c>
      <c r="E15" s="154" t="str">
        <f>VLOOKUP(A15,'Team Info'!E:N,10,FALSE)</f>
        <v>kluegerk@gmail.com</v>
      </c>
      <c r="F15" s="180" t="str">
        <f t="shared" si="0"/>
        <v>Sat</v>
      </c>
      <c r="G15" s="180">
        <v>184</v>
      </c>
      <c r="H15" s="184">
        <f>VLOOKUP(G15,'Master FINAL 2024 8-19-24'!A:G,7,FALSE)</f>
        <v>45577</v>
      </c>
      <c r="I15" s="153" t="str">
        <f>IF(ISBLANK((VLOOKUP(G15,'Master FINAL 2024 8-19-24'!A:H,8,FALSE)))=TRUE,"",VLOOKUP(G15,'Master FINAL 2024 8-19-24'!A:H,8,FALSE))</f>
        <v>Field 1</v>
      </c>
      <c r="J15" s="183">
        <f>IF(ISBLANK((VLOOKUP(G15,'Master FINAL 2024 8-19-24'!A:I,9,FALSE)))=TRUE,"",VLOOKUP(G15,'Master FINAL 2024 8-19-24'!A:I,9,FALSE))</f>
        <v>0.375</v>
      </c>
      <c r="K15" s="169" t="str">
        <f>VLOOKUP(G15,'Master FINAL 2024 8-19-24'!A:L,12,FALSE)</f>
        <v>U-8 SL Volcanoes</v>
      </c>
      <c r="L15" s="177" t="s">
        <v>849</v>
      </c>
      <c r="M15" s="177" t="str">
        <f>VLOOKUP(G15,'Master FINAL 2024 8-19-24'!A:O,15,FALSE)</f>
        <v>U-8 JU Juneau Rage U8 Purple</v>
      </c>
      <c r="N15" s="154" t="str">
        <f>VLOOKUP(K15,'Team Info'!J:L,3,FALSE)</f>
        <v>Peter Nichols</v>
      </c>
      <c r="O15" s="154" t="str">
        <f>VLOOKUP(K15,'Team Info'!J:M,4,FALSE)</f>
        <v>262-617-6831</v>
      </c>
      <c r="P15" s="154" t="str">
        <f>VLOOKUP(K15,'Team Info'!J:N,5,FALSE)</f>
        <v>pete@statzrestoration.com</v>
      </c>
      <c r="Q15" s="188" t="str">
        <f>VLOOKUP(M15,'Team Info'!J:L,3,FALSE)</f>
        <v>Kevin Klueger</v>
      </c>
      <c r="R15" s="188" t="str">
        <f>VLOOKUP(M15,'Team Info'!J:M,4,FALSE)</f>
        <v>920-960-0192</v>
      </c>
      <c r="S15" s="188" t="str">
        <f>VLOOKUP(M15,'Team Info'!J:N,5,FALSE)</f>
        <v>kluegerk@gmail.com</v>
      </c>
      <c r="T15" t="str">
        <f t="shared" si="1"/>
        <v>45577U-8 SL VolcanoesU-8 JU Juneau Rage U8 Purple</v>
      </c>
    </row>
    <row r="16" spans="1:20" x14ac:dyDescent="0.3">
      <c r="A16" s="154" t="str">
        <f t="shared" si="3"/>
        <v>JU1079</v>
      </c>
      <c r="B16" s="154" t="str">
        <f>VLOOKUP(A16,'Team Info'!E:J,6,FALSE)</f>
        <v>U-8 JU Juneau Rage U8 Purple</v>
      </c>
      <c r="C16" s="154" t="str">
        <f>VLOOKUP(A16,'Team Info'!E:L,8,FALSE)</f>
        <v>Kevin Klueger</v>
      </c>
      <c r="D16" s="154" t="str">
        <f>VLOOKUP(A16,'Team Info'!E:M,9,FALSE)</f>
        <v>920-960-0192</v>
      </c>
      <c r="E16" s="154" t="str">
        <f>VLOOKUP(A16,'Team Info'!E:N,10,FALSE)</f>
        <v>kluegerk@gmail.com</v>
      </c>
      <c r="F16" s="180" t="str">
        <f t="shared" si="0"/>
        <v>Sat</v>
      </c>
      <c r="G16" s="180">
        <v>188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RF 1</v>
      </c>
      <c r="J16" s="183">
        <f>IF(ISBLANK((VLOOKUP(G16,'Master FINAL 2024 8-19-24'!A:I,9,FALSE)))=TRUE,"",VLOOKUP(G16,'Master FINAL 2024 8-19-24'!A:I,9,FALSE))</f>
        <v>0.375</v>
      </c>
      <c r="K16" s="169" t="str">
        <f>VLOOKUP(G16,'Master FINAL 2024 8-19-24'!A:L,12,FALSE)</f>
        <v>U-8 JU Juneau Rage U8 Purple</v>
      </c>
      <c r="L16" s="177" t="s">
        <v>849</v>
      </c>
      <c r="M16" s="177" t="str">
        <f>VLOOKUP(G16,'Master FINAL 2024 8-19-24'!A:O,15,FALSE)</f>
        <v>U-8 RF Challengers</v>
      </c>
      <c r="N16" s="154" t="str">
        <f>VLOOKUP(K16,'Team Info'!J:L,3,FALSE)</f>
        <v>Kevin Klueger</v>
      </c>
      <c r="O16" s="154" t="str">
        <f>VLOOKUP(K16,'Team Info'!J:M,4,FALSE)</f>
        <v>920-960-0192</v>
      </c>
      <c r="P16" s="154" t="str">
        <f>VLOOKUP(K16,'Team Info'!J:N,5,FALSE)</f>
        <v>kluegerk@gmail.com</v>
      </c>
      <c r="Q16" s="188" t="str">
        <f>VLOOKUP(M16,'Team Info'!J:L,3,FALSE)</f>
        <v>John Bourque</v>
      </c>
      <c r="R16" s="188" t="str">
        <f>VLOOKUP(M16,'Team Info'!J:M,4,FALSE)</f>
        <v>414-305-0871</v>
      </c>
      <c r="S16" s="188" t="str">
        <f>VLOOKUP(M16,'Team Info'!J:N,5,FALSE)</f>
        <v>j2bourque@gmail.com</v>
      </c>
      <c r="T16" t="str">
        <f t="shared" si="1"/>
        <v>45584U-8 JU Juneau Rage U8 PurpleU-8 RF Challengers</v>
      </c>
    </row>
    <row r="17" spans="1:20" x14ac:dyDescent="0.3">
      <c r="A17" s="154" t="str">
        <f t="shared" si="3"/>
        <v>JU1079</v>
      </c>
      <c r="B17" s="154" t="str">
        <f>VLOOKUP(A17,'Team Info'!E:J,6,FALSE)</f>
        <v>U-8 JU Juneau Rage U8 Purple</v>
      </c>
      <c r="C17" s="154" t="str">
        <f>VLOOKUP(A17,'Team Info'!E:L,8,FALSE)</f>
        <v>Kevin Klueger</v>
      </c>
      <c r="D17" s="154" t="str">
        <f>VLOOKUP(A17,'Team Info'!E:M,9,FALSE)</f>
        <v>920-960-0192</v>
      </c>
      <c r="E17" s="154" t="str">
        <f>VLOOKUP(A17,'Team Info'!E:N,10,FALSE)</f>
        <v>kluegerk@gmail.com</v>
      </c>
      <c r="F17" s="180" t="str">
        <f t="shared" si="0"/>
        <v>Sat</v>
      </c>
      <c r="G17" s="180">
        <v>196</v>
      </c>
      <c r="H17" s="184">
        <f>VLOOKUP(G17,'Master FINAL 2024 8-19-24'!A:G,7,FALSE)</f>
        <v>45591</v>
      </c>
      <c r="I17" s="153">
        <f>IF(ISBLANK((VLOOKUP(G17,'Master FINAL 2024 8-19-24'!A:H,8,FALSE)))=TRUE,"",VLOOKUP(G17,'Master FINAL 2024 8-19-24'!A:H,8,FALSE))</f>
        <v>4</v>
      </c>
      <c r="J17" s="183">
        <f>IF(ISBLANK((VLOOKUP(G17,'Master FINAL 2024 8-19-24'!A:I,9,FALSE)))=TRUE,"",VLOOKUP(G17,'Master FINAL 2024 8-19-24'!A:I,9,FALSE))</f>
        <v>0.5</v>
      </c>
      <c r="K17" s="169" t="str">
        <f>VLOOKUP(G17,'Master FINAL 2024 8-19-24'!A:L,12,FALSE)</f>
        <v>U-8 JU Juneau Rage U8 Purple</v>
      </c>
      <c r="L17" s="177" t="s">
        <v>849</v>
      </c>
      <c r="M17" s="177" t="str">
        <f>VLOOKUP(G17,'Master FINAL 2024 8-19-24'!A:O,15,FALSE)</f>
        <v>U-8 SL Cyclones</v>
      </c>
      <c r="N17" s="154" t="str">
        <f>VLOOKUP(K17,'Team Info'!J:L,3,FALSE)</f>
        <v>Kevin Klueger</v>
      </c>
      <c r="O17" s="154" t="str">
        <f>VLOOKUP(K17,'Team Info'!J:M,4,FALSE)</f>
        <v>920-960-0192</v>
      </c>
      <c r="P17" s="154" t="str">
        <f>VLOOKUP(K17,'Team Info'!J:N,5,FALSE)</f>
        <v>kluegerk@gmail.com</v>
      </c>
      <c r="Q17" s="188" t="str">
        <f>VLOOKUP(M17,'Team Info'!J:L,3,FALSE)</f>
        <v>Cyle Schneider</v>
      </c>
      <c r="R17" s="188" t="str">
        <f>VLOOKUP(M17,'Team Info'!J:M,4,FALSE)</f>
        <v>920-428-2739</v>
      </c>
      <c r="S17" s="188" t="str">
        <f>VLOOKUP(M17,'Team Info'!J:N,5,FALSE)</f>
        <v>cyle.schneider@gmail.com</v>
      </c>
      <c r="T17" t="str">
        <f t="shared" si="1"/>
        <v>45591U-8 JU Juneau Rage U8 PurpleU-8 SL Cyclones</v>
      </c>
    </row>
    <row r="18" spans="1:20" x14ac:dyDescent="0.3">
      <c r="A18" s="154" t="s">
        <v>1753</v>
      </c>
      <c r="B18" s="154" t="str">
        <f>VLOOKUP(A18,'Team Info'!E:J,6,FALSE)</f>
        <v>U-9 JU Juneau Rage U9</v>
      </c>
      <c r="C18" s="154" t="str">
        <f>VLOOKUP(A18,'Team Info'!E:L,8,FALSE)</f>
        <v>Paul Shanks</v>
      </c>
      <c r="D18" s="154" t="str">
        <f>VLOOKUP(A18,'Team Info'!E:M,9,FALSE)</f>
        <v>608-509-6452</v>
      </c>
      <c r="E18" s="154" t="str">
        <f>VLOOKUP(A18,'Team Info'!E:N,10,FALSE)</f>
        <v>Paul@javisind.com</v>
      </c>
      <c r="F18" s="180" t="str">
        <f t="shared" si="0"/>
        <v>Sat</v>
      </c>
      <c r="G18" s="180">
        <v>375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Field 3</v>
      </c>
      <c r="J18" s="183">
        <f>IF(ISBLANK((VLOOKUP(G18,'Master FINAL 2024 8-19-24'!A:I,9,FALSE)))=TRUE,"",VLOOKUP(G18,'Master FINAL 2024 8-19-24'!A:I,9,FALSE))</f>
        <v>0.5</v>
      </c>
      <c r="K18" s="169" t="str">
        <f>VLOOKUP(G18,'Master FINAL 2024 8-19-24'!A:L,12,FALSE)</f>
        <v>U-9 RF Timberwolves</v>
      </c>
      <c r="L18" s="177" t="s">
        <v>849</v>
      </c>
      <c r="M18" s="177" t="str">
        <f>VLOOKUP(G18,'Master FINAL 2024 8-19-24'!A:O,15,FALSE)</f>
        <v>U-9 JU Juneau Rage U9</v>
      </c>
      <c r="N18" s="154" t="str">
        <f>VLOOKUP(K18,'Team Info'!J:L,3,FALSE)</f>
        <v>Sarah Baumann</v>
      </c>
      <c r="O18" s="154" t="str">
        <f>VLOOKUP(K18,'Team Info'!J:M,4,FALSE)</f>
        <v>262-339-3434</v>
      </c>
      <c r="P18" s="154" t="str">
        <f>VLOOKUP(K18,'Team Info'!J:N,5,FALSE)</f>
        <v>sarahgenebaumann@outlook.com</v>
      </c>
      <c r="Q18" s="188" t="str">
        <f>VLOOKUP(M18,'Team Info'!J:L,3,FALSE)</f>
        <v>Paul Shanks</v>
      </c>
      <c r="R18" s="188" t="str">
        <f>VLOOKUP(M18,'Team Info'!J:M,4,FALSE)</f>
        <v>608-509-6452</v>
      </c>
      <c r="S18" s="188" t="str">
        <f>VLOOKUP(M18,'Team Info'!J:N,5,FALSE)</f>
        <v>Paul@javisind.com</v>
      </c>
      <c r="T18" t="str">
        <f t="shared" si="1"/>
        <v>45542U-9 RF TimberwolvesU-9 JU Juneau Rage U9</v>
      </c>
    </row>
    <row r="19" spans="1:20" x14ac:dyDescent="0.3">
      <c r="A19" s="154" t="str">
        <f t="shared" ref="A19:A25" si="4">A18</f>
        <v>JU1080</v>
      </c>
      <c r="B19" s="154" t="str">
        <f>VLOOKUP(A19,'Team Info'!E:J,6,FALSE)</f>
        <v>U-9 JU Juneau Rage U9</v>
      </c>
      <c r="C19" s="154" t="str">
        <f>VLOOKUP(A19,'Team Info'!E:L,8,FALSE)</f>
        <v>Paul Shanks</v>
      </c>
      <c r="D19" s="154" t="str">
        <f>VLOOKUP(A19,'Team Info'!E:M,9,FALSE)</f>
        <v>608-509-6452</v>
      </c>
      <c r="E19" s="154" t="str">
        <f>VLOOKUP(A19,'Team Info'!E:N,10,FALSE)</f>
        <v>Paul@javisind.com</v>
      </c>
      <c r="F19" s="180" t="str">
        <f t="shared" si="0"/>
        <v>Sat</v>
      </c>
      <c r="G19" s="180">
        <v>379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Hickory Lane #2</v>
      </c>
      <c r="J19" s="183">
        <f>IF(ISBLANK((VLOOKUP(G19,'Master FINAL 2024 8-19-24'!A:I,9,FALSE)))=TRUE,"",VLOOKUP(G19,'Master FINAL 2024 8-19-24'!A:I,9,FALSE))</f>
        <v>0.5</v>
      </c>
      <c r="K19" s="169" t="str">
        <f>VLOOKUP(G19,'Master FINAL 2024 8-19-24'!A:L,12,FALSE)</f>
        <v>U-9 JU Juneau Rage U9</v>
      </c>
      <c r="L19" s="177" t="s">
        <v>849</v>
      </c>
      <c r="M19" s="177" t="str">
        <f>VLOOKUP(G19,'Master FINAL 2024 8-19-24'!A:O,15,FALSE)</f>
        <v>U-9 JK Rattlesnakes</v>
      </c>
      <c r="N19" s="154" t="str">
        <f>VLOOKUP(K19,'Team Info'!J:L,3,FALSE)</f>
        <v>Paul Shanks</v>
      </c>
      <c r="O19" s="154" t="str">
        <f>VLOOKUP(K19,'Team Info'!J:M,4,FALSE)</f>
        <v>608-509-6452</v>
      </c>
      <c r="P19" s="154" t="str">
        <f>VLOOKUP(K19,'Team Info'!J:N,5,FALSE)</f>
        <v>Paul@javisind.com</v>
      </c>
      <c r="Q19" s="188" t="str">
        <f>VLOOKUP(M19,'Team Info'!J:L,3,FALSE)</f>
        <v>Clark Schultz</v>
      </c>
      <c r="R19" s="188" t="str">
        <f>VLOOKUP(M19,'Team Info'!J:M,4,FALSE)</f>
        <v>920-248-1115</v>
      </c>
      <c r="S19" s="188" t="str">
        <f>VLOOKUP(M19,'Team Info'!J:N,5,FALSE)</f>
        <v>pastorclark6@gmail.com</v>
      </c>
      <c r="T19" t="str">
        <f t="shared" si="1"/>
        <v>45549U-9 JU Juneau Rage U9U-9 JK Rattlesnakes</v>
      </c>
    </row>
    <row r="20" spans="1:20" x14ac:dyDescent="0.3">
      <c r="A20" s="154" t="str">
        <f t="shared" si="4"/>
        <v>JU1080</v>
      </c>
      <c r="B20" s="154" t="str">
        <f>VLOOKUP(A20,'Team Info'!E:J,6,FALSE)</f>
        <v>U-9 JU Juneau Rage U9</v>
      </c>
      <c r="C20" s="154" t="str">
        <f>VLOOKUP(A20,'Team Info'!E:L,8,FALSE)</f>
        <v>Paul Shanks</v>
      </c>
      <c r="D20" s="154" t="str">
        <f>VLOOKUP(A20,'Team Info'!E:M,9,FALSE)</f>
        <v>608-509-6452</v>
      </c>
      <c r="E20" s="154" t="str">
        <f>VLOOKUP(A20,'Team Info'!E:N,10,FALSE)</f>
        <v>Paul@javisind.com</v>
      </c>
      <c r="F20" s="180" t="str">
        <f t="shared" si="0"/>
        <v>Sat</v>
      </c>
      <c r="G20" s="180">
        <v>386</v>
      </c>
      <c r="H20" s="184">
        <f>VLOOKUP(G20,'Master FINAL 2024 8-19-24'!A:G,7,FALSE)</f>
        <v>45556</v>
      </c>
      <c r="I20" s="153" t="str">
        <f>IF(ISBLANK((VLOOKUP(G20,'Master FINAL 2024 8-19-24'!A:H,8,FALSE)))=TRUE,"",VLOOKUP(G20,'Master FINAL 2024 8-19-24'!A:H,8,FALSE))</f>
        <v>HT #5A</v>
      </c>
      <c r="J20" s="183">
        <f>IF(ISBLANK((VLOOKUP(G20,'Master FINAL 2024 8-19-24'!A:I,9,FALSE)))=TRUE,"",VLOOKUP(G20,'Master FINAL 2024 8-19-24'!A:I,9,FALSE))</f>
        <v>0.5</v>
      </c>
      <c r="K20" s="169" t="str">
        <f>VLOOKUP(G20,'Master FINAL 2024 8-19-24'!A:L,12,FALSE)</f>
        <v>U-9 JU Juneau Rage U9</v>
      </c>
      <c r="L20" s="177" t="s">
        <v>849</v>
      </c>
      <c r="M20" s="177" t="str">
        <f>VLOOKUP(G20,'Master FINAL 2024 8-19-24'!A:O,15,FALSE)</f>
        <v>U-9 HT Lady Orioles (Orange Crush)</v>
      </c>
      <c r="N20" s="154" t="str">
        <f>VLOOKUP(K20,'Team Info'!J:L,3,FALSE)</f>
        <v>Paul Shanks</v>
      </c>
      <c r="O20" s="154" t="str">
        <f>VLOOKUP(K20,'Team Info'!J:M,4,FALSE)</f>
        <v>608-509-6452</v>
      </c>
      <c r="P20" s="154" t="str">
        <f>VLOOKUP(K20,'Team Info'!J:N,5,FALSE)</f>
        <v>Paul@javisind.com</v>
      </c>
      <c r="Q20" s="188" t="str">
        <f>VLOOKUP(M20,'Team Info'!J:L,3,FALSE)</f>
        <v>Heather Endisch</v>
      </c>
      <c r="R20" s="188" t="str">
        <f>VLOOKUP(M20,'Team Info'!J:M,4,FALSE)</f>
        <v>262-339-2593</v>
      </c>
      <c r="S20" s="188" t="str">
        <f>VLOOKUP(M20,'Team Info'!J:N,5,FALSE)</f>
        <v>heather.endisch@gmail.com</v>
      </c>
      <c r="T20" t="str">
        <f t="shared" si="1"/>
        <v>45556U-9 JU Juneau Rage U9U-9 HT Lady Orioles (Orange Crush)</v>
      </c>
    </row>
    <row r="21" spans="1:20" x14ac:dyDescent="0.3">
      <c r="A21" s="154" t="str">
        <f t="shared" si="4"/>
        <v>JU1080</v>
      </c>
      <c r="B21" s="154" t="str">
        <f>VLOOKUP(A21,'Team Info'!E:J,6,FALSE)</f>
        <v>U-9 JU Juneau Rage U9</v>
      </c>
      <c r="C21" s="154" t="str">
        <f>VLOOKUP(A21,'Team Info'!E:L,8,FALSE)</f>
        <v>Paul Shanks</v>
      </c>
      <c r="D21" s="154" t="str">
        <f>VLOOKUP(A21,'Team Info'!E:M,9,FALSE)</f>
        <v>608-509-6452</v>
      </c>
      <c r="E21" s="154" t="str">
        <f>VLOOKUP(A21,'Team Info'!E:N,10,FALSE)</f>
        <v>Paul@javisind.com</v>
      </c>
      <c r="F21" s="180" t="str">
        <f t="shared" si="0"/>
        <v>Sat</v>
      </c>
      <c r="G21" s="180">
        <v>395</v>
      </c>
      <c r="H21" s="184">
        <f>VLOOKUP(G21,'Master FINAL 2024 8-19-24'!A:G,7,FALSE)</f>
        <v>45563</v>
      </c>
      <c r="I21" s="153" t="str">
        <f>IF(ISBLANK((VLOOKUP(G21,'Master FINAL 2024 8-19-24'!A:H,8,FALSE)))=TRUE,"",VLOOKUP(G21,'Master FINAL 2024 8-19-24'!A:H,8,FALSE))</f>
        <v>Field 3</v>
      </c>
      <c r="J21" s="183">
        <f>IF(ISBLANK((VLOOKUP(G21,'Master FINAL 2024 8-19-24'!A:I,9,FALSE)))=TRUE,"",VLOOKUP(G21,'Master FINAL 2024 8-19-24'!A:I,9,FALSE))</f>
        <v>0.41666666666666669</v>
      </c>
      <c r="K21" s="169" t="str">
        <f>VLOOKUP(G21,'Master FINAL 2024 8-19-24'!A:L,12,FALSE)</f>
        <v>U-9 ER Lucky Charms</v>
      </c>
      <c r="L21" s="177" t="s">
        <v>849</v>
      </c>
      <c r="M21" s="177" t="str">
        <f>VLOOKUP(G21,'Master FINAL 2024 8-19-24'!A:O,15,FALSE)</f>
        <v>U-9 JU Juneau Rage U9</v>
      </c>
      <c r="N21" s="154" t="str">
        <f>VLOOKUP(K21,'Team Info'!J:L,3,FALSE)</f>
        <v>Mike Jensen</v>
      </c>
      <c r="O21" s="154" t="str">
        <f>VLOOKUP(K21,'Team Info'!J:M,4,FALSE)</f>
        <v>630-797-0654</v>
      </c>
      <c r="P21" s="154" t="str">
        <f>VLOOKUP(K21,'Team Info'!J:N,5,FALSE)</f>
        <v>mvjensen712@gmail.com</v>
      </c>
      <c r="Q21" s="188" t="str">
        <f>VLOOKUP(M21,'Team Info'!J:L,3,FALSE)</f>
        <v>Paul Shanks</v>
      </c>
      <c r="R21" s="188" t="str">
        <f>VLOOKUP(M21,'Team Info'!J:M,4,FALSE)</f>
        <v>608-509-6452</v>
      </c>
      <c r="S21" s="188" t="str">
        <f>VLOOKUP(M21,'Team Info'!J:N,5,FALSE)</f>
        <v>Paul@javisind.com</v>
      </c>
      <c r="T21" t="str">
        <f t="shared" si="1"/>
        <v>45563U-9 ER Lucky CharmsU-9 JU Juneau Rage U9</v>
      </c>
    </row>
    <row r="22" spans="1:20" x14ac:dyDescent="0.3">
      <c r="A22" s="154" t="str">
        <f t="shared" si="4"/>
        <v>JU1080</v>
      </c>
      <c r="B22" s="154" t="str">
        <f>VLOOKUP(A22,'Team Info'!E:J,6,FALSE)</f>
        <v>U-9 JU Juneau Rage U9</v>
      </c>
      <c r="C22" s="154" t="str">
        <f>VLOOKUP(A22,'Team Info'!E:L,8,FALSE)</f>
        <v>Paul Shanks</v>
      </c>
      <c r="D22" s="154" t="str">
        <f>VLOOKUP(A22,'Team Info'!E:M,9,FALSE)</f>
        <v>608-509-6452</v>
      </c>
      <c r="E22" s="154" t="str">
        <f>VLOOKUP(A22,'Team Info'!E:N,10,FALSE)</f>
        <v>Paul@javisind.com</v>
      </c>
      <c r="F22" s="180" t="str">
        <f t="shared" si="0"/>
        <v>Sat</v>
      </c>
      <c r="G22" s="180">
        <v>397</v>
      </c>
      <c r="H22" s="184">
        <f>VLOOKUP(G22,'Master FINAL 2024 8-19-24'!A:G,7,FALSE)</f>
        <v>45570</v>
      </c>
      <c r="I22" s="153" t="str">
        <f>IF(ISBLANK((VLOOKUP(G22,'Master FINAL 2024 8-19-24'!A:H,8,FALSE)))=TRUE,"",VLOOKUP(G22,'Master FINAL 2024 8-19-24'!A:H,8,FALSE))</f>
        <v>KW 3</v>
      </c>
      <c r="J22" s="183">
        <f>IF(ISBLANK((VLOOKUP(G22,'Master FINAL 2024 8-19-24'!A:I,9,FALSE)))=TRUE,"",VLOOKUP(G22,'Master FINAL 2024 8-19-24'!A:I,9,FALSE))</f>
        <v>0.4375</v>
      </c>
      <c r="K22" s="169" t="str">
        <f>VLOOKUP(G22,'Master FINAL 2024 8-19-24'!A:L,12,FALSE)</f>
        <v>U-9 JU Juneau Rage U9</v>
      </c>
      <c r="L22" s="177" t="s">
        <v>849</v>
      </c>
      <c r="M22" s="177" t="str">
        <f>VLOOKUP(G22,'Master FINAL 2024 8-19-24'!A:O,15,FALSE)</f>
        <v>U-9 KW Twisters</v>
      </c>
      <c r="N22" s="154" t="str">
        <f>VLOOKUP(K22,'Team Info'!J:L,3,FALSE)</f>
        <v>Paul Shanks</v>
      </c>
      <c r="O22" s="154" t="str">
        <f>VLOOKUP(K22,'Team Info'!J:M,4,FALSE)</f>
        <v>608-509-6452</v>
      </c>
      <c r="P22" s="154" t="str">
        <f>VLOOKUP(K22,'Team Info'!J:N,5,FALSE)</f>
        <v>Paul@javisind.com</v>
      </c>
      <c r="Q22" s="188" t="str">
        <f>VLOOKUP(M22,'Team Info'!J:L,3,FALSE)</f>
        <v>Jim Stippich</v>
      </c>
      <c r="R22" s="188" t="str">
        <f>VLOOKUP(M22,'Team Info'!J:M,4,FALSE)</f>
        <v>414-484-6634</v>
      </c>
      <c r="S22" s="188" t="str">
        <f>VLOOKUP(M22,'Team Info'!J:N,5,FALSE)</f>
        <v>stippich.jim@icloud.com</v>
      </c>
      <c r="T22" t="str">
        <f t="shared" si="1"/>
        <v>45570U-9 JU Juneau Rage U9U-9 KW Twisters</v>
      </c>
    </row>
    <row r="23" spans="1:20" x14ac:dyDescent="0.3">
      <c r="A23" s="154" t="str">
        <f t="shared" si="4"/>
        <v>JU1080</v>
      </c>
      <c r="B23" s="154" t="str">
        <f>VLOOKUP(A23,'Team Info'!E:J,6,FALSE)</f>
        <v>U-9 JU Juneau Rage U9</v>
      </c>
      <c r="C23" s="154" t="str">
        <f>VLOOKUP(A23,'Team Info'!E:L,8,FALSE)</f>
        <v>Paul Shanks</v>
      </c>
      <c r="D23" s="154" t="str">
        <f>VLOOKUP(A23,'Team Info'!E:M,9,FALSE)</f>
        <v>608-509-6452</v>
      </c>
      <c r="E23" s="154" t="str">
        <f>VLOOKUP(A23,'Team Info'!E:N,10,FALSE)</f>
        <v>Paul@javisind.com</v>
      </c>
      <c r="F23" s="180" t="str">
        <f t="shared" si="0"/>
        <v>Sat</v>
      </c>
      <c r="G23" s="180">
        <v>404</v>
      </c>
      <c r="H23" s="184">
        <f>VLOOKUP(G23,'Master FINAL 2024 8-19-24'!A:G,7,FALSE)</f>
        <v>45577</v>
      </c>
      <c r="I23" s="153">
        <f>IF(ISBLANK((VLOOKUP(G23,'Master FINAL 2024 8-19-24'!A:H,8,FALSE)))=TRUE,"",VLOOKUP(G23,'Master FINAL 2024 8-19-24'!A:H,8,FALSE))</f>
        <v>1</v>
      </c>
      <c r="J23" s="183">
        <f>IF(ISBLANK((VLOOKUP(G23,'Master FINAL 2024 8-19-24'!A:I,9,FALSE)))=TRUE,"",VLOOKUP(G23,'Master FINAL 2024 8-19-24'!A:I,9,FALSE))</f>
        <v>0.4375</v>
      </c>
      <c r="K23" s="169" t="str">
        <f>VLOOKUP(G23,'Master FINAL 2024 8-19-24'!A:L,12,FALSE)</f>
        <v>U-9 JU Juneau Rage U9</v>
      </c>
      <c r="L23" s="177" t="s">
        <v>849</v>
      </c>
      <c r="M23" s="177" t="str">
        <f>VLOOKUP(G23,'Master FINAL 2024 8-19-24'!A:O,15,FALSE)</f>
        <v>U-9 SL Raptors</v>
      </c>
      <c r="N23" s="154" t="str">
        <f>VLOOKUP(K23,'Team Info'!J:L,3,FALSE)</f>
        <v>Paul Shanks</v>
      </c>
      <c r="O23" s="154" t="str">
        <f>VLOOKUP(K23,'Team Info'!J:M,4,FALSE)</f>
        <v>608-509-6452</v>
      </c>
      <c r="P23" s="154" t="str">
        <f>VLOOKUP(K23,'Team Info'!J:N,5,FALSE)</f>
        <v>Paul@javisind.com</v>
      </c>
      <c r="Q23" s="188" t="str">
        <f>VLOOKUP(M23,'Team Info'!J:L,3,FALSE)</f>
        <v>Kate Steedman</v>
      </c>
      <c r="R23" s="188" t="str">
        <f>VLOOKUP(M23,'Team Info'!J:M,4,FALSE)</f>
        <v>608-345-1077</v>
      </c>
      <c r="S23" s="188" t="str">
        <f>VLOOKUP(M23,'Team Info'!J:N,5,FALSE)</f>
        <v>katy.steedman@gmail.com</v>
      </c>
      <c r="T23" t="str">
        <f t="shared" si="1"/>
        <v>45577U-9 JU Juneau Rage U9U-9 SL Raptors</v>
      </c>
    </row>
    <row r="24" spans="1:20" x14ac:dyDescent="0.3">
      <c r="A24" s="154" t="str">
        <f t="shared" si="4"/>
        <v>JU1080</v>
      </c>
      <c r="B24" s="154" t="str">
        <f>VLOOKUP(A24,'Team Info'!E:J,6,FALSE)</f>
        <v>U-9 JU Juneau Rage U9</v>
      </c>
      <c r="C24" s="154" t="str">
        <f>VLOOKUP(A24,'Team Info'!E:L,8,FALSE)</f>
        <v>Paul Shanks</v>
      </c>
      <c r="D24" s="154" t="str">
        <f>VLOOKUP(A24,'Team Info'!E:M,9,FALSE)</f>
        <v>608-509-6452</v>
      </c>
      <c r="E24" s="154" t="str">
        <f>VLOOKUP(A24,'Team Info'!E:N,10,FALSE)</f>
        <v>Paul@javisind.com</v>
      </c>
      <c r="F24" s="180" t="str">
        <f t="shared" si="0"/>
        <v>Sat</v>
      </c>
      <c r="G24" s="180">
        <v>413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Field 3</v>
      </c>
      <c r="J24" s="183">
        <f>IF(ISBLANK((VLOOKUP(G24,'Master FINAL 2024 8-19-24'!A:I,9,FALSE)))=TRUE,"",VLOOKUP(G24,'Master FINAL 2024 8-19-24'!A:I,9,FALSE))</f>
        <v>0.47916666666666669</v>
      </c>
      <c r="K24" s="169" t="str">
        <f>VLOOKUP(G24,'Master FINAL 2024 8-19-24'!A:L,12,FALSE)</f>
        <v>U-9 RF Gladiators</v>
      </c>
      <c r="L24" s="177" t="s">
        <v>849</v>
      </c>
      <c r="M24" s="177" t="str">
        <f>VLOOKUP(G24,'Master FINAL 2024 8-19-24'!A:O,15,FALSE)</f>
        <v>U-9 JU Juneau Rage U9</v>
      </c>
      <c r="N24" s="154" t="str">
        <f>VLOOKUP(K24,'Team Info'!J:L,3,FALSE)</f>
        <v>Joseph Daniels</v>
      </c>
      <c r="O24" s="154" t="str">
        <f>VLOOKUP(K24,'Team Info'!J:M,4,FALSE)</f>
        <v>262-339-0155</v>
      </c>
      <c r="P24" s="154" t="str">
        <f>VLOOKUP(K24,'Team Info'!J:N,5,FALSE)</f>
        <v>jdaniels@directs.com</v>
      </c>
      <c r="Q24" s="188" t="str">
        <f>VLOOKUP(M24,'Team Info'!J:L,3,FALSE)</f>
        <v>Paul Shanks</v>
      </c>
      <c r="R24" s="188" t="str">
        <f>VLOOKUP(M24,'Team Info'!J:M,4,FALSE)</f>
        <v>608-509-6452</v>
      </c>
      <c r="S24" s="188" t="str">
        <f>VLOOKUP(M24,'Team Info'!J:N,5,FALSE)</f>
        <v>Paul@javisind.com</v>
      </c>
      <c r="T24" t="str">
        <f t="shared" si="1"/>
        <v>45584U-9 RF GladiatorsU-9 JU Juneau Rage U9</v>
      </c>
    </row>
    <row r="25" spans="1:20" x14ac:dyDescent="0.3">
      <c r="A25" s="154" t="str">
        <f t="shared" si="4"/>
        <v>JU1080</v>
      </c>
      <c r="B25" s="154" t="str">
        <f>VLOOKUP(A25,'Team Info'!E:J,6,FALSE)</f>
        <v>U-9 JU Juneau Rage U9</v>
      </c>
      <c r="C25" s="154" t="str">
        <f>VLOOKUP(A25,'Team Info'!E:L,8,FALSE)</f>
        <v>Paul Shanks</v>
      </c>
      <c r="D25" s="154" t="str">
        <f>VLOOKUP(A25,'Team Info'!E:M,9,FALSE)</f>
        <v>608-509-6452</v>
      </c>
      <c r="E25" s="154" t="str">
        <f>VLOOKUP(A25,'Team Info'!E:N,10,FALSE)</f>
        <v>Paul@javisind.com</v>
      </c>
      <c r="F25" s="180" t="str">
        <f t="shared" si="0"/>
        <v>Sat</v>
      </c>
      <c r="G25" s="180">
        <v>415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Field 3</v>
      </c>
      <c r="J25" s="183">
        <f>IF(ISBLANK((VLOOKUP(G25,'Master FINAL 2024 8-19-24'!A:I,9,FALSE)))=TRUE,"",VLOOKUP(G25,'Master FINAL 2024 8-19-24'!A:I,9,FALSE))</f>
        <v>0.375</v>
      </c>
      <c r="K25" s="169" t="str">
        <f>VLOOKUP(G25,'Master FINAL 2024 8-19-24'!A:L,12,FALSE)</f>
        <v>U-9 KW Twisters</v>
      </c>
      <c r="L25" s="177" t="s">
        <v>849</v>
      </c>
      <c r="M25" s="177" t="str">
        <f>VLOOKUP(G25,'Master FINAL 2024 8-19-24'!A:O,15,FALSE)</f>
        <v>U-9 JU Juneau Rage U9</v>
      </c>
      <c r="N25" s="154" t="str">
        <f>VLOOKUP(K25,'Team Info'!J:L,3,FALSE)</f>
        <v>Jim Stippich</v>
      </c>
      <c r="O25" s="154" t="str">
        <f>VLOOKUP(K25,'Team Info'!J:M,4,FALSE)</f>
        <v>414-484-6634</v>
      </c>
      <c r="P25" s="154" t="str">
        <f>VLOOKUP(K25,'Team Info'!J:N,5,FALSE)</f>
        <v>stippich.jim@icloud.com</v>
      </c>
      <c r="Q25" s="188" t="str">
        <f>VLOOKUP(M25,'Team Info'!J:L,3,FALSE)</f>
        <v>Paul Shanks</v>
      </c>
      <c r="R25" s="188" t="str">
        <f>VLOOKUP(M25,'Team Info'!J:M,4,FALSE)</f>
        <v>608-509-6452</v>
      </c>
      <c r="S25" s="188" t="str">
        <f>VLOOKUP(M25,'Team Info'!J:N,5,FALSE)</f>
        <v>Paul@javisind.com</v>
      </c>
      <c r="T25" t="str">
        <f t="shared" si="1"/>
        <v>45591U-9 KW TwistersU-9 JU Juneau Rage U9</v>
      </c>
    </row>
    <row r="26" spans="1:20" x14ac:dyDescent="0.3">
      <c r="A26" s="154" t="s">
        <v>1754</v>
      </c>
      <c r="B26" s="154" t="str">
        <f>VLOOKUP(A26,'Team Info'!E:J,6,FALSE)</f>
        <v>U10 JU Juneau Rage U10</v>
      </c>
      <c r="C26" s="154" t="str">
        <f>VLOOKUP(A26,'Team Info'!E:L,8,FALSE)</f>
        <v>Jenny Wolter</v>
      </c>
      <c r="D26" s="154" t="str">
        <f>VLOOKUP(A26,'Team Info'!E:M,9,FALSE)</f>
        <v>262-224-3482</v>
      </c>
      <c r="E26" s="154" t="str">
        <f>VLOOKUP(A26,'Team Info'!E:N,10,FALSE)</f>
        <v>Jenwolter@hotmail.com</v>
      </c>
      <c r="F26" s="180" t="str">
        <f t="shared" ref="F26:F33" si="5">IF(WEEKDAY(H26)=7,"Sat",IF(WEEKDAY(H26)=6,"Fri",IF(WEEKDAY(H26)=5,"Thu",IF(WEEKDAY(H26)=4,"Wed",IF(WEEKDAY(H26)=3,"Tue",IF(WEEKDAY(H26)=2,"Mon",IF(WEEKDAY(H26)=1,"Sun")))))))</f>
        <v>Sat</v>
      </c>
      <c r="G26" s="180">
        <v>571</v>
      </c>
      <c r="H26" s="184">
        <f>VLOOKUP(G26,'Master FINAL 2024 8-19-24'!A:G,7,FALSE)</f>
        <v>45542</v>
      </c>
      <c r="I26" s="153" t="str">
        <f>IF(ISBLANK((VLOOKUP(G26,'Master FINAL 2024 8-19-24'!A:H,8,FALSE)))=TRUE,"",VLOOKUP(G26,'Master FINAL 2024 8-19-24'!A:H,8,FALSE))</f>
        <v>KW 3</v>
      </c>
      <c r="J26" s="183">
        <f>IF(ISBLANK((VLOOKUP(G26,'Master FINAL 2024 8-19-24'!A:I,9,FALSE)))=TRUE,"",VLOOKUP(G26,'Master FINAL 2024 8-19-24'!A:I,9,FALSE))</f>
        <v>0.4375</v>
      </c>
      <c r="K26" s="169" t="str">
        <f>VLOOKUP(G26,'Master FINAL 2024 8-19-24'!A:L,12,FALSE)</f>
        <v>U10 JU Juneau Rage U10</v>
      </c>
      <c r="L26" s="177" t="s">
        <v>849</v>
      </c>
      <c r="M26" s="177" t="str">
        <f>VLOOKUP(G26,'Master FINAL 2024 8-19-24'!A:O,15,FALSE)</f>
        <v>U10 KW Galaxy</v>
      </c>
      <c r="N26" s="154" t="str">
        <f>VLOOKUP(K26,'Team Info'!J:L,3,FALSE)</f>
        <v>Jenny Wolter</v>
      </c>
      <c r="O26" s="154" t="str">
        <f>VLOOKUP(K26,'Team Info'!J:M,4,FALSE)</f>
        <v>262-224-3482</v>
      </c>
      <c r="P26" s="154" t="str">
        <f>VLOOKUP(K26,'Team Info'!J:N,5,FALSE)</f>
        <v>Jenwolter@hotmail.com</v>
      </c>
      <c r="Q26" s="188" t="str">
        <f>VLOOKUP(M26,'Team Info'!J:L,3,FALSE)</f>
        <v>Sarah Darmody</v>
      </c>
      <c r="R26" s="188" t="str">
        <f>VLOOKUP(M26,'Team Info'!J:M,4,FALSE)</f>
        <v>262-573-7992</v>
      </c>
      <c r="S26" s="188" t="str">
        <f>VLOOKUP(M26,'Team Info'!J:N,5,FALSE)</f>
        <v>sdarmody8@gmail.com</v>
      </c>
      <c r="T26" t="str">
        <f t="shared" ref="T26:T33" si="6">H26&amp;K26&amp;M26</f>
        <v>45542U10 JU Juneau Rage U10U10 KW Galaxy</v>
      </c>
    </row>
    <row r="27" spans="1:20" x14ac:dyDescent="0.3">
      <c r="A27" s="154" t="str">
        <f t="shared" ref="A27:A33" si="7">A26</f>
        <v>JU1081</v>
      </c>
      <c r="B27" s="154" t="str">
        <f>VLOOKUP(A27,'Team Info'!E:J,6,FALSE)</f>
        <v>U10 JU Juneau Rage U10</v>
      </c>
      <c r="C27" s="154" t="str">
        <f>VLOOKUP(A27,'Team Info'!E:L,8,FALSE)</f>
        <v>Jenny Wolter</v>
      </c>
      <c r="D27" s="154" t="str">
        <f>VLOOKUP(A27,'Team Info'!E:M,9,FALSE)</f>
        <v>262-224-3482</v>
      </c>
      <c r="E27" s="154" t="str">
        <f>VLOOKUP(A27,'Team Info'!E:N,10,FALSE)</f>
        <v>Jenwolter@hotmail.com</v>
      </c>
      <c r="F27" s="180" t="str">
        <f t="shared" si="5"/>
        <v>Sat</v>
      </c>
      <c r="G27" s="180">
        <v>574</v>
      </c>
      <c r="H27" s="184">
        <f>VLOOKUP(G27,'Master FINAL 2024 8-19-24'!A:G,7,FALSE)</f>
        <v>45549</v>
      </c>
      <c r="I27" s="153" t="str">
        <f>IF(ISBLANK((VLOOKUP(G27,'Master FINAL 2024 8-19-24'!A:H,8,FALSE)))=TRUE,"",VLOOKUP(G27,'Master FINAL 2024 8-19-24'!A:H,8,FALSE))</f>
        <v>Field 3</v>
      </c>
      <c r="J27" s="183">
        <f>IF(ISBLANK((VLOOKUP(G27,'Master FINAL 2024 8-19-24'!A:I,9,FALSE)))=TRUE,"",VLOOKUP(G27,'Master FINAL 2024 8-19-24'!A:I,9,FALSE))</f>
        <v>0.41666666666666669</v>
      </c>
      <c r="K27" s="169" t="str">
        <f>VLOOKUP(G27,'Master FINAL 2024 8-19-24'!A:L,12,FALSE)</f>
        <v>U10 JK Black Widows</v>
      </c>
      <c r="L27" s="177" t="s">
        <v>849</v>
      </c>
      <c r="M27" s="177" t="str">
        <f>VLOOKUP(G27,'Master FINAL 2024 8-19-24'!A:O,15,FALSE)</f>
        <v>U10 JU Juneau Rage U10</v>
      </c>
      <c r="N27" s="154" t="str">
        <f>VLOOKUP(K27,'Team Info'!J:L,3,FALSE)</f>
        <v>Erika Zarenana</v>
      </c>
      <c r="O27" s="154" t="str">
        <f>VLOOKUP(K27,'Team Info'!J:M,4,FALSE)</f>
        <v>262-808-9771</v>
      </c>
      <c r="P27" s="154" t="str">
        <f>VLOOKUP(K27,'Team Info'!J:N,5,FALSE)</f>
        <v>e.zarenana91@gmail.com</v>
      </c>
      <c r="Q27" s="188" t="str">
        <f>VLOOKUP(M27,'Team Info'!J:L,3,FALSE)</f>
        <v>Jenny Wolter</v>
      </c>
      <c r="R27" s="188" t="str">
        <f>VLOOKUP(M27,'Team Info'!J:M,4,FALSE)</f>
        <v>262-224-3482</v>
      </c>
      <c r="S27" s="188" t="str">
        <f>VLOOKUP(M27,'Team Info'!J:N,5,FALSE)</f>
        <v>Jenwolter@hotmail.com</v>
      </c>
      <c r="T27" t="str">
        <f t="shared" si="6"/>
        <v>45549U10 JK Black WidowsU10 JU Juneau Rage U10</v>
      </c>
    </row>
    <row r="28" spans="1:20" x14ac:dyDescent="0.3">
      <c r="A28" s="154" t="str">
        <f>A30</f>
        <v>JU1081</v>
      </c>
      <c r="B28" s="154" t="str">
        <f>VLOOKUP(A28,'Team Info'!E:J,6,FALSE)</f>
        <v>U10 JU Juneau Rage U10</v>
      </c>
      <c r="C28" s="154" t="str">
        <f>VLOOKUP(A28,'Team Info'!E:L,8,FALSE)</f>
        <v>Jenny Wolter</v>
      </c>
      <c r="D28" s="154" t="str">
        <f>VLOOKUP(A28,'Team Info'!E:M,9,FALSE)</f>
        <v>262-224-3482</v>
      </c>
      <c r="E28" s="154" t="str">
        <f>VLOOKUP(A28,'Team Info'!E:N,10,FALSE)</f>
        <v>Jenwolter@hotmail.com</v>
      </c>
      <c r="F28" s="180" t="str">
        <f>IF(WEEKDAY(H28)=7,"Sat",IF(WEEKDAY(H28)=6,"Fri",IF(WEEKDAY(H28)=5,"Thu",IF(WEEKDAY(H28)=4,"Wed",IF(WEEKDAY(H28)=3,"Tue",IF(WEEKDAY(H28)=2,"Mon",IF(WEEKDAY(H28)=1,"Sun")))))))</f>
        <v>Wed</v>
      </c>
      <c r="G28" s="180">
        <v>600</v>
      </c>
      <c r="H28" s="184">
        <f>VLOOKUP(G28,'Master FINAL 2024 8-19-24'!A:G,7,FALSE)</f>
        <v>45553</v>
      </c>
      <c r="I28" s="153" t="str">
        <f>IF(ISBLANK((VLOOKUP(G28,'Master FINAL 2024 8-19-24'!A:H,8,FALSE)))=TRUE,"",VLOOKUP(G28,'Master FINAL 2024 8-19-24'!A:H,8,FALSE))</f>
        <v>Field #1</v>
      </c>
      <c r="J28" s="183">
        <f>IF(ISBLANK((VLOOKUP(G28,'Master FINAL 2024 8-19-24'!A:I,9,FALSE)))=TRUE,"",VLOOKUP(G28,'Master FINAL 2024 8-19-24'!A:I,9,FALSE))</f>
        <v>0.75</v>
      </c>
      <c r="K28" s="169" t="str">
        <f>VLOOKUP(G28,'Master FINAL 2024 8-19-24'!A:L,12,FALSE)</f>
        <v>U10 JU Juneau Rage U10</v>
      </c>
      <c r="L28" s="177" t="s">
        <v>849</v>
      </c>
      <c r="M28" s="177" t="str">
        <f>VLOOKUP(G28,'Master FINAL 2024 8-19-24'!A:O,15,FALSE)</f>
        <v>U10 HU Panthers</v>
      </c>
      <c r="N28" s="154" t="str">
        <f>VLOOKUP(K28,'Team Info'!J:L,3,FALSE)</f>
        <v>Jenny Wolter</v>
      </c>
      <c r="O28" s="154" t="str">
        <f>VLOOKUP(K28,'Team Info'!J:M,4,FALSE)</f>
        <v>262-224-3482</v>
      </c>
      <c r="P28" s="154" t="str">
        <f>VLOOKUP(K28,'Team Info'!J:N,5,FALSE)</f>
        <v>Jenwolter@hotmail.com</v>
      </c>
      <c r="Q28" s="188" t="str">
        <f>VLOOKUP(M28,'Team Info'!J:L,3,FALSE)</f>
        <v>Kale Falkenthal</v>
      </c>
      <c r="R28" s="188" t="str">
        <f>VLOOKUP(M28,'Team Info'!J:M,4,FALSE)</f>
        <v>920-988-9589</v>
      </c>
      <c r="S28" s="188" t="str">
        <f>VLOOKUP(M28,'Team Info'!J:N,5,FALSE)</f>
        <v>kale.falkenthal@gmail.com</v>
      </c>
      <c r="T28" t="str">
        <f>H28&amp;K28&amp;M28</f>
        <v>45553U10 JU Juneau Rage U10U10 HU Panthers</v>
      </c>
    </row>
    <row r="29" spans="1:20" x14ac:dyDescent="0.3">
      <c r="A29" s="154" t="str">
        <f>A27</f>
        <v>JU1081</v>
      </c>
      <c r="B29" s="154" t="str">
        <f>VLOOKUP(A29,'Team Info'!E:J,6,FALSE)</f>
        <v>U10 JU Juneau Rage U10</v>
      </c>
      <c r="C29" s="154" t="str">
        <f>VLOOKUP(A29,'Team Info'!E:L,8,FALSE)</f>
        <v>Jenny Wolter</v>
      </c>
      <c r="D29" s="154" t="str">
        <f>VLOOKUP(A29,'Team Info'!E:M,9,FALSE)</f>
        <v>262-224-3482</v>
      </c>
      <c r="E29" s="154" t="str">
        <f>VLOOKUP(A29,'Team Info'!E:N,10,FALSE)</f>
        <v>Jenwolter@hotmail.com</v>
      </c>
      <c r="F29" s="180" t="str">
        <f t="shared" si="5"/>
        <v>Sat</v>
      </c>
      <c r="G29" s="180">
        <v>577</v>
      </c>
      <c r="H29" s="184">
        <f>VLOOKUP(G29,'Master FINAL 2024 8-19-24'!A:G,7,FALSE)</f>
        <v>45556</v>
      </c>
      <c r="I29" s="153" t="str">
        <f>IF(ISBLANK((VLOOKUP(G29,'Master FINAL 2024 8-19-24'!A:H,8,FALSE)))=TRUE,"",VLOOKUP(G29,'Master FINAL 2024 8-19-24'!A:H,8,FALSE))</f>
        <v>Field 3</v>
      </c>
      <c r="J29" s="183">
        <f>IF(ISBLANK((VLOOKUP(G29,'Master FINAL 2024 8-19-24'!A:I,9,FALSE)))=TRUE,"",VLOOKUP(G29,'Master FINAL 2024 8-19-24'!A:I,9,FALSE))</f>
        <v>0.45833333333333331</v>
      </c>
      <c r="K29" s="169" t="str">
        <f>VLOOKUP(G29,'Master FINAL 2024 8-19-24'!A:L,12,FALSE)</f>
        <v>U10 HU Panthers</v>
      </c>
      <c r="L29" s="177" t="s">
        <v>849</v>
      </c>
      <c r="M29" s="177" t="str">
        <f>VLOOKUP(G29,'Master FINAL 2024 8-19-24'!A:O,15,FALSE)</f>
        <v>U10 JU Juneau Rage U10</v>
      </c>
      <c r="N29" s="154" t="str">
        <f>VLOOKUP(K29,'Team Info'!J:L,3,FALSE)</f>
        <v>Kale Falkenthal</v>
      </c>
      <c r="O29" s="154" t="str">
        <f>VLOOKUP(K29,'Team Info'!J:M,4,FALSE)</f>
        <v>920-988-9589</v>
      </c>
      <c r="P29" s="154" t="str">
        <f>VLOOKUP(K29,'Team Info'!J:N,5,FALSE)</f>
        <v>kale.falkenthal@gmail.com</v>
      </c>
      <c r="Q29" s="188" t="str">
        <f>VLOOKUP(M29,'Team Info'!J:L,3,FALSE)</f>
        <v>Jenny Wolter</v>
      </c>
      <c r="R29" s="188" t="str">
        <f>VLOOKUP(M29,'Team Info'!J:M,4,FALSE)</f>
        <v>262-224-3482</v>
      </c>
      <c r="S29" s="188" t="str">
        <f>VLOOKUP(M29,'Team Info'!J:N,5,FALSE)</f>
        <v>Jenwolter@hotmail.com</v>
      </c>
      <c r="T29" t="str">
        <f t="shared" si="6"/>
        <v>45556U10 HU PanthersU10 JU Juneau Rage U10</v>
      </c>
    </row>
    <row r="30" spans="1:20" x14ac:dyDescent="0.3">
      <c r="A30" s="154" t="str">
        <f>A33</f>
        <v>JU1081</v>
      </c>
      <c r="B30" s="154" t="str">
        <f>VLOOKUP(A30,'Team Info'!E:J,6,FALSE)</f>
        <v>U10 JU Juneau Rage U10</v>
      </c>
      <c r="C30" s="154" t="str">
        <f>VLOOKUP(A30,'Team Info'!E:L,8,FALSE)</f>
        <v>Jenny Wolter</v>
      </c>
      <c r="D30" s="154" t="str">
        <f>VLOOKUP(A30,'Team Info'!E:M,9,FALSE)</f>
        <v>262-224-3482</v>
      </c>
      <c r="E30" s="154" t="str">
        <f>VLOOKUP(A30,'Team Info'!E:N,10,FALSE)</f>
        <v>Jenwolter@hotmail.com</v>
      </c>
      <c r="F30" s="180" t="str">
        <f>IF(WEEKDAY(H30)=7,"Sat",IF(WEEKDAY(H30)=6,"Fri",IF(WEEKDAY(H30)=5,"Thu",IF(WEEKDAY(H30)=4,"Wed",IF(WEEKDAY(H30)=3,"Tue",IF(WEEKDAY(H30)=2,"Mon",IF(WEEKDAY(H30)=1,"Sun")))))))</f>
        <v>Wed</v>
      </c>
      <c r="G30" s="180">
        <v>599</v>
      </c>
      <c r="H30" s="184">
        <f>VLOOKUP(G30,'Master FINAL 2024 8-19-24'!A:G,7,FALSE)</f>
        <v>45560</v>
      </c>
      <c r="I30" s="153" t="str">
        <f>IF(ISBLANK((VLOOKUP(G30,'Master FINAL 2024 8-19-24'!A:H,8,FALSE)))=TRUE,"",VLOOKUP(G30,'Master FINAL 2024 8-19-24'!A:H,8,FALSE))</f>
        <v>Field 3</v>
      </c>
      <c r="J30" s="183">
        <f>IF(ISBLANK((VLOOKUP(G30,'Master FINAL 2024 8-19-24'!A:I,9,FALSE)))=TRUE,"",VLOOKUP(G30,'Master FINAL 2024 8-19-24'!A:I,9,FALSE))</f>
        <v>0.73958333333333337</v>
      </c>
      <c r="K30" s="169" t="str">
        <f>VLOOKUP(G30,'Master FINAL 2024 8-19-24'!A:L,12,FALSE)</f>
        <v>U10 ER Clovers</v>
      </c>
      <c r="L30" s="177" t="s">
        <v>849</v>
      </c>
      <c r="M30" s="177" t="str">
        <f>VLOOKUP(G30,'Master FINAL 2024 8-19-24'!A:O,15,FALSE)</f>
        <v>U10 JU Juneau Rage U10</v>
      </c>
      <c r="N30" s="154" t="str">
        <f>VLOOKUP(K30,'Team Info'!J:L,3,FALSE)</f>
        <v>Kim Koenen</v>
      </c>
      <c r="O30" s="154" t="str">
        <f>VLOOKUP(K30,'Team Info'!J:M,4,FALSE)</f>
        <v>920-285-7433</v>
      </c>
      <c r="P30" s="154" t="str">
        <f>VLOOKUP(K30,'Team Info'!J:N,5,FALSE)</f>
        <v>nkkoenen16@gmail.com</v>
      </c>
      <c r="Q30" s="188" t="str">
        <f>VLOOKUP(M30,'Team Info'!J:L,3,FALSE)</f>
        <v>Jenny Wolter</v>
      </c>
      <c r="R30" s="188" t="str">
        <f>VLOOKUP(M30,'Team Info'!J:M,4,FALSE)</f>
        <v>262-224-3482</v>
      </c>
      <c r="S30" s="188" t="str">
        <f>VLOOKUP(M30,'Team Info'!J:N,5,FALSE)</f>
        <v>Jenwolter@hotmail.com</v>
      </c>
      <c r="T30" t="str">
        <f>H30&amp;K30&amp;M30</f>
        <v>45560U10 ER CloversU10 JU Juneau Rage U10</v>
      </c>
    </row>
    <row r="31" spans="1:20" x14ac:dyDescent="0.3">
      <c r="A31" s="154" t="str">
        <f>A29</f>
        <v>JU1081</v>
      </c>
      <c r="B31" s="154" t="str">
        <f>VLOOKUP(A31,'Team Info'!E:J,6,FALSE)</f>
        <v>U10 JU Juneau Rage U10</v>
      </c>
      <c r="C31" s="154" t="str">
        <f>VLOOKUP(A31,'Team Info'!E:L,8,FALSE)</f>
        <v>Jenny Wolter</v>
      </c>
      <c r="D31" s="154" t="str">
        <f>VLOOKUP(A31,'Team Info'!E:M,9,FALSE)</f>
        <v>262-224-3482</v>
      </c>
      <c r="E31" s="154" t="str">
        <f>VLOOKUP(A31,'Team Info'!E:N,10,FALSE)</f>
        <v>Jenwolter@hotmail.com</v>
      </c>
      <c r="F31" s="180" t="str">
        <f t="shared" si="5"/>
        <v>Sat</v>
      </c>
      <c r="G31" s="180">
        <v>585</v>
      </c>
      <c r="H31" s="184">
        <f>VLOOKUP(G31,'Master FINAL 2024 8-19-24'!A:G,7,FALSE)</f>
        <v>45570</v>
      </c>
      <c r="I31" s="153">
        <f>IF(ISBLANK((VLOOKUP(G31,'Master FINAL 2024 8-19-24'!A:H,8,FALSE)))=TRUE,"",VLOOKUP(G31,'Master FINAL 2024 8-19-24'!A:H,8,FALSE))</f>
        <v>1</v>
      </c>
      <c r="J31" s="183">
        <f>IF(ISBLANK((VLOOKUP(G31,'Master FINAL 2024 8-19-24'!A:I,9,FALSE)))=TRUE,"",VLOOKUP(G31,'Master FINAL 2024 8-19-24'!A:I,9,FALSE))</f>
        <v>0.5</v>
      </c>
      <c r="K31" s="169" t="str">
        <f>VLOOKUP(G31,'Master FINAL 2024 8-19-24'!A:L,12,FALSE)</f>
        <v>U10 JU Juneau Rage U10</v>
      </c>
      <c r="L31" s="177" t="s">
        <v>849</v>
      </c>
      <c r="M31" s="177" t="str">
        <f>VLOOKUP(G31,'Master FINAL 2024 8-19-24'!A:O,15,FALSE)</f>
        <v>U10 SL Aletico Madrid (Rangers)</v>
      </c>
      <c r="N31" s="154" t="str">
        <f>VLOOKUP(K31,'Team Info'!J:L,3,FALSE)</f>
        <v>Jenny Wolter</v>
      </c>
      <c r="O31" s="154" t="str">
        <f>VLOOKUP(K31,'Team Info'!J:M,4,FALSE)</f>
        <v>262-224-3482</v>
      </c>
      <c r="P31" s="154" t="str">
        <f>VLOOKUP(K31,'Team Info'!J:N,5,FALSE)</f>
        <v>Jenwolter@hotmail.com</v>
      </c>
      <c r="Q31" s="188" t="str">
        <f>VLOOKUP(M31,'Team Info'!J:L,3,FALSE)</f>
        <v>Jason Holz</v>
      </c>
      <c r="R31" s="188" t="str">
        <f>VLOOKUP(M31,'Team Info'!J:M,4,FALSE)</f>
        <v>262-308-6964</v>
      </c>
      <c r="S31" s="188" t="str">
        <f>VLOOKUP(M31,'Team Info'!J:N,5,FALSE)</f>
        <v>jaholz@yahoo.com</v>
      </c>
      <c r="T31" t="str">
        <f t="shared" si="6"/>
        <v>45570U10 JU Juneau Rage U10U10 SL Aletico Madrid (Rangers)</v>
      </c>
    </row>
    <row r="32" spans="1:20" x14ac:dyDescent="0.3">
      <c r="A32" s="154" t="str">
        <f t="shared" si="7"/>
        <v>JU1081</v>
      </c>
      <c r="B32" s="154" t="str">
        <f>VLOOKUP(A32,'Team Info'!E:J,6,FALSE)</f>
        <v>U10 JU Juneau Rage U10</v>
      </c>
      <c r="C32" s="154" t="str">
        <f>VLOOKUP(A32,'Team Info'!E:L,8,FALSE)</f>
        <v>Jenny Wolter</v>
      </c>
      <c r="D32" s="154" t="str">
        <f>VLOOKUP(A32,'Team Info'!E:M,9,FALSE)</f>
        <v>262-224-3482</v>
      </c>
      <c r="E32" s="154" t="str">
        <f>VLOOKUP(A32,'Team Info'!E:N,10,FALSE)</f>
        <v>Jenwolter@hotmail.com</v>
      </c>
      <c r="F32" s="180" t="str">
        <f t="shared" si="5"/>
        <v>Sat</v>
      </c>
      <c r="G32" s="180">
        <v>591</v>
      </c>
      <c r="H32" s="184">
        <f>VLOOKUP(G32,'Master FINAL 2024 8-19-24'!A:G,7,FALSE)</f>
        <v>45577</v>
      </c>
      <c r="I32" s="153" t="str">
        <f>IF(ISBLANK((VLOOKUP(G32,'Master FINAL 2024 8-19-24'!A:H,8,FALSE)))=TRUE,"",VLOOKUP(G32,'Master FINAL 2024 8-19-24'!A:H,8,FALSE))</f>
        <v>Field 3</v>
      </c>
      <c r="J32" s="183">
        <f>IF(ISBLANK((VLOOKUP(G32,'Master FINAL 2024 8-19-24'!A:I,9,FALSE)))=TRUE,"",VLOOKUP(G32,'Master FINAL 2024 8-19-24'!A:I,9,FALSE))</f>
        <v>0.4375</v>
      </c>
      <c r="K32" s="169" t="str">
        <f>VLOOKUP(G32,'Master FINAL 2024 8-19-24'!A:L,12,FALSE)</f>
        <v>U10 SL Manchester City (Chargers)</v>
      </c>
      <c r="L32" s="177" t="s">
        <v>849</v>
      </c>
      <c r="M32" s="177" t="str">
        <f>VLOOKUP(G32,'Master FINAL 2024 8-19-24'!A:O,15,FALSE)</f>
        <v>U10 JU Juneau Rage U10</v>
      </c>
      <c r="N32" s="154" t="str">
        <f>VLOOKUP(K32,'Team Info'!J:L,3,FALSE)</f>
        <v>Ben Herman</v>
      </c>
      <c r="O32" s="154" t="str">
        <f>VLOOKUP(K32,'Team Info'!J:M,4,FALSE)</f>
        <v>262-305-4773</v>
      </c>
      <c r="P32" s="154" t="str">
        <f>VLOOKUP(K32,'Team Info'!J:N,5,FALSE)</f>
        <v>ben.obc@gamil.com</v>
      </c>
      <c r="Q32" s="188" t="str">
        <f>VLOOKUP(M32,'Team Info'!J:L,3,FALSE)</f>
        <v>Jenny Wolter</v>
      </c>
      <c r="R32" s="188" t="str">
        <f>VLOOKUP(M32,'Team Info'!J:M,4,FALSE)</f>
        <v>262-224-3482</v>
      </c>
      <c r="S32" s="188" t="str">
        <f>VLOOKUP(M32,'Team Info'!J:N,5,FALSE)</f>
        <v>Jenwolter@hotmail.com</v>
      </c>
      <c r="T32" t="str">
        <f t="shared" si="6"/>
        <v>45577U10 SL Manchester City (Chargers)U10 JU Juneau Rage U10</v>
      </c>
    </row>
    <row r="33" spans="1:20" x14ac:dyDescent="0.3">
      <c r="A33" s="154" t="str">
        <f t="shared" si="7"/>
        <v>JU1081</v>
      </c>
      <c r="B33" s="154" t="str">
        <f>VLOOKUP(A33,'Team Info'!E:J,6,FALSE)</f>
        <v>U10 JU Juneau Rage U10</v>
      </c>
      <c r="C33" s="154" t="str">
        <f>VLOOKUP(A33,'Team Info'!E:L,8,FALSE)</f>
        <v>Jenny Wolter</v>
      </c>
      <c r="D33" s="154" t="str">
        <f>VLOOKUP(A33,'Team Info'!E:M,9,FALSE)</f>
        <v>262-224-3482</v>
      </c>
      <c r="E33" s="154" t="str">
        <f>VLOOKUP(A33,'Team Info'!E:N,10,FALSE)</f>
        <v>Jenwolter@hotmail.com</v>
      </c>
      <c r="F33" s="180" t="str">
        <f t="shared" si="5"/>
        <v>Sat</v>
      </c>
      <c r="G33" s="180">
        <v>594</v>
      </c>
      <c r="H33" s="184">
        <f>VLOOKUP(G33,'Master FINAL 2024 8-19-24'!A:G,7,FALSE)</f>
        <v>45584</v>
      </c>
      <c r="I33" s="153" t="str">
        <f>IF(ISBLANK((VLOOKUP(G33,'Master FINAL 2024 8-19-24'!A:H,8,FALSE)))=TRUE,"",VLOOKUP(G33,'Master FINAL 2024 8-19-24'!A:H,8,FALSE))</f>
        <v>KW 3</v>
      </c>
      <c r="J33" s="183">
        <f>IF(ISBLANK((VLOOKUP(G33,'Master FINAL 2024 8-19-24'!A:I,9,FALSE)))=TRUE,"",VLOOKUP(G33,'Master FINAL 2024 8-19-24'!A:I,9,FALSE))</f>
        <v>0.5</v>
      </c>
      <c r="K33" s="169" t="str">
        <f>VLOOKUP(G33,'Master FINAL 2024 8-19-24'!A:L,12,FALSE)</f>
        <v>U10 JU Juneau Rage U10</v>
      </c>
      <c r="L33" s="177" t="s">
        <v>849</v>
      </c>
      <c r="M33" s="177" t="str">
        <f>VLOOKUP(G33,'Master FINAL 2024 8-19-24'!A:O,15,FALSE)</f>
        <v>U10 KW Rays</v>
      </c>
      <c r="N33" s="154" t="str">
        <f>VLOOKUP(K33,'Team Info'!J:L,3,FALSE)</f>
        <v>Jenny Wolter</v>
      </c>
      <c r="O33" s="154" t="str">
        <f>VLOOKUP(K33,'Team Info'!J:M,4,FALSE)</f>
        <v>262-224-3482</v>
      </c>
      <c r="P33" s="154" t="str">
        <f>VLOOKUP(K33,'Team Info'!J:N,5,FALSE)</f>
        <v>Jenwolter@hotmail.com</v>
      </c>
      <c r="Q33" s="188" t="str">
        <f>VLOOKUP(M33,'Team Info'!J:L,3,FALSE)</f>
        <v>Jamison Meister</v>
      </c>
      <c r="R33" s="188" t="str">
        <f>VLOOKUP(M33,'Team Info'!J:M,4,FALSE)</f>
        <v>262-388-5119</v>
      </c>
      <c r="S33" s="188" t="str">
        <f>VLOOKUP(M33,'Team Info'!J:N,5,FALSE)</f>
        <v>jamison.meister08@gmail.com</v>
      </c>
      <c r="T33" t="str">
        <f t="shared" si="6"/>
        <v>45584U10 JU Juneau Rage U10U10 KW Rays</v>
      </c>
    </row>
    <row r="34" spans="1:20" x14ac:dyDescent="0.3">
      <c r="A34" s="154" t="s">
        <v>1755</v>
      </c>
      <c r="B34" s="154" t="str">
        <f>VLOOKUP(A34,'Team Info'!E:J,6,FALSE)</f>
        <v>U12 JU Juneau Rage U12</v>
      </c>
      <c r="C34" s="154" t="str">
        <f>VLOOKUP(A34,'Team Info'!E:L,8,FALSE)</f>
        <v>Alexis Garcia</v>
      </c>
      <c r="D34" s="154" t="str">
        <f>VLOOKUP(A34,'Team Info'!E:M,9,FALSE)</f>
        <v>920-382-3129</v>
      </c>
      <c r="E34" s="154" t="str">
        <f>VLOOKUP(A34,'Team Info'!E:N,10,FALSE)</f>
        <v>Alexis.garcia.boss51@gmail.com</v>
      </c>
      <c r="F34" s="180" t="str">
        <f t="shared" ref="F34:F49" si="8">IF(WEEKDAY(H34)=7,"Sat",IF(WEEKDAY(H34)=6,"Fri",IF(WEEKDAY(H34)=5,"Thu",IF(WEEKDAY(H34)=4,"Wed",IF(WEEKDAY(H34)=3,"Tue",IF(WEEKDAY(H34)=2,"Mon",IF(WEEKDAY(H34)=1,"Sun")))))))</f>
        <v>Sat</v>
      </c>
      <c r="G34" s="180">
        <v>263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Field 2</v>
      </c>
      <c r="J34" s="183">
        <f>IF(ISBLANK((VLOOKUP(G34,'Master FINAL 2024 8-19-24'!A:I,9,FALSE)))=TRUE,"",VLOOKUP(G34,'Master FINAL 2024 8-19-24'!A:I,9,FALSE))</f>
        <v>0.33333333333333331</v>
      </c>
      <c r="K34" s="169" t="str">
        <f>VLOOKUP(G34,'Master FINAL 2024 8-19-24'!A:L,12,FALSE)</f>
        <v>U12 RF Comets</v>
      </c>
      <c r="L34" s="177" t="s">
        <v>849</v>
      </c>
      <c r="M34" s="177" t="str">
        <f>VLOOKUP(G34,'Master FINAL 2024 8-19-24'!A:O,15,FALSE)</f>
        <v>U12 JU Juneau Rage U12</v>
      </c>
      <c r="N34" s="154" t="str">
        <f>VLOOKUP(K34,'Team Info'!J:L,3,FALSE)</f>
        <v>Jim Healy</v>
      </c>
      <c r="O34" s="154" t="str">
        <f>VLOOKUP(K34,'Team Info'!J:M,4,FALSE)</f>
        <v>262-365-1992</v>
      </c>
      <c r="P34" s="154" t="str">
        <f>VLOOKUP(K34,'Team Info'!J:N,5,FALSE)</f>
        <v>james.russell.healy@gmail.com</v>
      </c>
      <c r="Q34" s="188" t="str">
        <f>VLOOKUP(M34,'Team Info'!J:L,3,FALSE)</f>
        <v>Alexis Garcia</v>
      </c>
      <c r="R34" s="188" t="str">
        <f>VLOOKUP(M34,'Team Info'!J:M,4,FALSE)</f>
        <v>920-382-3129</v>
      </c>
      <c r="S34" s="188" t="str">
        <f>VLOOKUP(M34,'Team Info'!J:N,5,FALSE)</f>
        <v>Alexis.garcia.boss51@gmail.com</v>
      </c>
      <c r="T34" t="str">
        <f t="shared" ref="T34:T49" si="9">H34&amp;K34&amp;M34</f>
        <v>45542U12 RF CometsU12 JU Juneau Rage U12</v>
      </c>
    </row>
    <row r="35" spans="1:20" x14ac:dyDescent="0.3">
      <c r="A35" s="154" t="str">
        <f>A38</f>
        <v>JU1082</v>
      </c>
      <c r="B35" s="154" t="str">
        <f>VLOOKUP(A35,'Team Info'!E:J,6,FALSE)</f>
        <v>U12 JU Juneau Rage U12</v>
      </c>
      <c r="C35" s="154" t="str">
        <f>VLOOKUP(A35,'Team Info'!E:L,8,FALSE)</f>
        <v>Alexis Garcia</v>
      </c>
      <c r="D35" s="154" t="str">
        <f>VLOOKUP(A35,'Team Info'!E:M,9,FALSE)</f>
        <v>920-382-3129</v>
      </c>
      <c r="E35" s="154" t="str">
        <f>VLOOKUP(A35,'Team Info'!E:N,10,FALSE)</f>
        <v>Alexis.garcia.boss51@gmail.com</v>
      </c>
      <c r="F35" s="180" t="str">
        <f>IF(WEEKDAY(H35)=7,"Sat",IF(WEEKDAY(H35)=6,"Fri",IF(WEEKDAY(H35)=5,"Thu",IF(WEEKDAY(H35)=4,"Wed",IF(WEEKDAY(H35)=3,"Tue",IF(WEEKDAY(H35)=2,"Mon",IF(WEEKDAY(H35)=1,"Sun")))))))</f>
        <v>Wed</v>
      </c>
      <c r="G35" s="180">
        <v>283</v>
      </c>
      <c r="H35" s="184">
        <f>VLOOKUP(G35,'Master FINAL 2024 8-19-24'!A:G,7,FALSE)</f>
        <v>45546</v>
      </c>
      <c r="I35" s="153" t="str">
        <f>IF(ISBLANK((VLOOKUP(G35,'Master FINAL 2024 8-19-24'!A:H,8,FALSE)))=TRUE,"",VLOOKUP(G35,'Master FINAL 2024 8-19-24'!A:H,8,FALSE))</f>
        <v>HT #7</v>
      </c>
      <c r="J35" s="183">
        <f>IF(ISBLANK((VLOOKUP(G35,'Master FINAL 2024 8-19-24'!A:I,9,FALSE)))=TRUE,"",VLOOKUP(G35,'Master FINAL 2024 8-19-24'!A:I,9,FALSE))</f>
        <v>0.73958333333333337</v>
      </c>
      <c r="K35" s="169" t="str">
        <f>VLOOKUP(G35,'Master FINAL 2024 8-19-24'!A:L,12,FALSE)</f>
        <v>U12 JU Juneau Rage U12</v>
      </c>
      <c r="L35" s="177" t="s">
        <v>849</v>
      </c>
      <c r="M35" s="177" t="str">
        <f>VLOOKUP(G35,'Master FINAL 2024 8-19-24'!A:O,15,FALSE)</f>
        <v>U12 HT Cobra Crush</v>
      </c>
      <c r="N35" s="154" t="str">
        <f>VLOOKUP(K35,'Team Info'!J:L,3,FALSE)</f>
        <v>Alexis Garcia</v>
      </c>
      <c r="O35" s="154" t="str">
        <f>VLOOKUP(K35,'Team Info'!J:M,4,FALSE)</f>
        <v>920-382-3129</v>
      </c>
      <c r="P35" s="154" t="str">
        <f>VLOOKUP(K35,'Team Info'!J:N,5,FALSE)</f>
        <v>Alexis.garcia.boss51@gmail.com</v>
      </c>
      <c r="Q35" s="188" t="str">
        <f>VLOOKUP(M35,'Team Info'!J:L,3,FALSE)</f>
        <v>Mike Daly</v>
      </c>
      <c r="R35" s="188" t="str">
        <f>VLOOKUP(M35,'Team Info'!J:M,4,FALSE)</f>
        <v>414-350-1392</v>
      </c>
      <c r="S35" s="188" t="str">
        <f>VLOOKUP(M35,'Team Info'!J:N,5,FALSE)</f>
        <v>dooley644@gmail.com</v>
      </c>
      <c r="T35" t="str">
        <f>H35&amp;K35&amp;M35</f>
        <v>45546U12 JU Juneau Rage U12U12 HT Cobra Crush</v>
      </c>
    </row>
    <row r="36" spans="1:20" x14ac:dyDescent="0.3">
      <c r="A36" s="154" t="str">
        <f>A34</f>
        <v>JU1082</v>
      </c>
      <c r="B36" s="154" t="str">
        <f>VLOOKUP(A36,'Team Info'!E:J,6,FALSE)</f>
        <v>U12 JU Juneau Rage U12</v>
      </c>
      <c r="C36" s="154" t="str">
        <f>VLOOKUP(A36,'Team Info'!E:L,8,FALSE)</f>
        <v>Alexis Garcia</v>
      </c>
      <c r="D36" s="154" t="str">
        <f>VLOOKUP(A36,'Team Info'!E:M,9,FALSE)</f>
        <v>920-382-3129</v>
      </c>
      <c r="E36" s="154" t="str">
        <f>VLOOKUP(A36,'Team Info'!E:N,10,FALSE)</f>
        <v>Alexis.garcia.boss51@gmail.com</v>
      </c>
      <c r="F36" s="180" t="str">
        <f t="shared" si="8"/>
        <v>Sat</v>
      </c>
      <c r="G36" s="180">
        <v>267</v>
      </c>
      <c r="H36" s="184">
        <f>VLOOKUP(G36,'Master FINAL 2024 8-19-24'!A:G,7,FALSE)</f>
        <v>45549</v>
      </c>
      <c r="I36" s="153">
        <f>IF(ISBLANK((VLOOKUP(G36,'Master FINAL 2024 8-19-24'!A:H,8,FALSE)))=TRUE,"",VLOOKUP(G36,'Master FINAL 2024 8-19-24'!A:H,8,FALSE))</f>
        <v>5</v>
      </c>
      <c r="J36" s="183">
        <f>IF(ISBLANK((VLOOKUP(G36,'Master FINAL 2024 8-19-24'!A:I,9,FALSE)))=TRUE,"",VLOOKUP(G36,'Master FINAL 2024 8-19-24'!A:I,9,FALSE))</f>
        <v>0.5</v>
      </c>
      <c r="K36" s="169" t="str">
        <f>VLOOKUP(G36,'Master FINAL 2024 8-19-24'!A:L,12,FALSE)</f>
        <v>U12 JU Juneau Rage U12</v>
      </c>
      <c r="L36" s="177" t="s">
        <v>849</v>
      </c>
      <c r="M36" s="177" t="str">
        <f>VLOOKUP(G36,'Master FINAL 2024 8-19-24'!A:O,15,FALSE)</f>
        <v>U12 SL Union</v>
      </c>
      <c r="N36" s="154" t="str">
        <f>VLOOKUP(K36,'Team Info'!J:L,3,FALSE)</f>
        <v>Alexis Garcia</v>
      </c>
      <c r="O36" s="154" t="str">
        <f>VLOOKUP(K36,'Team Info'!J:M,4,FALSE)</f>
        <v>920-382-3129</v>
      </c>
      <c r="P36" s="154" t="str">
        <f>VLOOKUP(K36,'Team Info'!J:N,5,FALSE)</f>
        <v>Alexis.garcia.boss51@gmail.com</v>
      </c>
      <c r="Q36" s="188" t="str">
        <f>VLOOKUP(M36,'Team Info'!J:L,3,FALSE)</f>
        <v>Brian Kiley</v>
      </c>
      <c r="R36" s="188" t="str">
        <f>VLOOKUP(M36,'Team Info'!J:M,4,FALSE)</f>
        <v>262-224-1796</v>
      </c>
      <c r="S36" s="188" t="str">
        <f>VLOOKUP(M36,'Team Info'!J:N,5,FALSE)</f>
        <v>bnkiley@gmail.com</v>
      </c>
      <c r="T36" t="str">
        <f t="shared" si="9"/>
        <v>45549U12 JU Juneau Rage U12U12 SL Union</v>
      </c>
    </row>
    <row r="37" spans="1:20" x14ac:dyDescent="0.3">
      <c r="A37" s="154" t="str">
        <f t="shared" ref="A37:A41" si="10">A36</f>
        <v>JU1082</v>
      </c>
      <c r="B37" s="154" t="str">
        <f>VLOOKUP(A37,'Team Info'!E:J,6,FALSE)</f>
        <v>U12 JU Juneau Rage U12</v>
      </c>
      <c r="C37" s="154" t="str">
        <f>VLOOKUP(A37,'Team Info'!E:L,8,FALSE)</f>
        <v>Alexis Garcia</v>
      </c>
      <c r="D37" s="154" t="str">
        <f>VLOOKUP(A37,'Team Info'!E:M,9,FALSE)</f>
        <v>920-382-3129</v>
      </c>
      <c r="E37" s="154" t="str">
        <f>VLOOKUP(A37,'Team Info'!E:N,10,FALSE)</f>
        <v>Alexis.garcia.boss51@gmail.com</v>
      </c>
      <c r="F37" s="180" t="str">
        <f t="shared" si="8"/>
        <v>Sat</v>
      </c>
      <c r="G37" s="180">
        <v>271</v>
      </c>
      <c r="H37" s="184">
        <f>VLOOKUP(G37,'Master FINAL 2024 8-19-24'!A:G,7,FALSE)</f>
        <v>45556</v>
      </c>
      <c r="I37" s="153" t="str">
        <f>IF(ISBLANK((VLOOKUP(G37,'Master FINAL 2024 8-19-24'!A:H,8,FALSE)))=TRUE,"",VLOOKUP(G37,'Master FINAL 2024 8-19-24'!A:H,8,FALSE))</f>
        <v>KW 4</v>
      </c>
      <c r="J37" s="183">
        <f>IF(ISBLANK((VLOOKUP(G37,'Master FINAL 2024 8-19-24'!A:I,9,FALSE)))=TRUE,"",VLOOKUP(G37,'Master FINAL 2024 8-19-24'!A:I,9,FALSE))</f>
        <v>0.4375</v>
      </c>
      <c r="K37" s="169" t="str">
        <f>VLOOKUP(G37,'Master FINAL 2024 8-19-24'!A:L,12,FALSE)</f>
        <v>U12 JU Juneau Rage U12</v>
      </c>
      <c r="L37" s="177" t="s">
        <v>849</v>
      </c>
      <c r="M37" s="177" t="str">
        <f>VLOOKUP(G37,'Master FINAL 2024 8-19-24'!A:O,15,FALSE)</f>
        <v>U12 KW Jaguars</v>
      </c>
      <c r="N37" s="154" t="str">
        <f>VLOOKUP(K37,'Team Info'!J:L,3,FALSE)</f>
        <v>Alexis Garcia</v>
      </c>
      <c r="O37" s="154" t="str">
        <f>VLOOKUP(K37,'Team Info'!J:M,4,FALSE)</f>
        <v>920-382-3129</v>
      </c>
      <c r="P37" s="154" t="str">
        <f>VLOOKUP(K37,'Team Info'!J:N,5,FALSE)</f>
        <v>Alexis.garcia.boss51@gmail.com</v>
      </c>
      <c r="Q37" s="188" t="str">
        <f>VLOOKUP(M37,'Team Info'!J:L,3,FALSE)</f>
        <v>Kyle Kutschenreuter</v>
      </c>
      <c r="R37" s="188" t="str">
        <f>VLOOKUP(M37,'Team Info'!J:M,4,FALSE)</f>
        <v>262-224-4310</v>
      </c>
      <c r="S37" s="188" t="str">
        <f>VLOOKUP(M37,'Team Info'!J:N,5,FALSE)</f>
        <v>kwkmts@gmail.com</v>
      </c>
      <c r="T37" t="str">
        <f t="shared" si="9"/>
        <v>45556U12 JU Juneau Rage U12U12 KW Jaguars</v>
      </c>
    </row>
    <row r="38" spans="1:20" x14ac:dyDescent="0.3">
      <c r="A38" s="154" t="str">
        <f>A41</f>
        <v>JU1082</v>
      </c>
      <c r="B38" s="154" t="str">
        <f>VLOOKUP(A38,'Team Info'!E:J,6,FALSE)</f>
        <v>U12 JU Juneau Rage U12</v>
      </c>
      <c r="C38" s="154" t="str">
        <f>VLOOKUP(A38,'Team Info'!E:L,8,FALSE)</f>
        <v>Alexis Garcia</v>
      </c>
      <c r="D38" s="154" t="str">
        <f>VLOOKUP(A38,'Team Info'!E:M,9,FALSE)</f>
        <v>920-382-3129</v>
      </c>
      <c r="E38" s="154" t="str">
        <f>VLOOKUP(A38,'Team Info'!E:N,10,FALSE)</f>
        <v>Alexis.garcia.boss51@gmail.com</v>
      </c>
      <c r="F38" s="180" t="str">
        <f>IF(WEEKDAY(H38)=7,"Sat",IF(WEEKDAY(H38)=6,"Fri",IF(WEEKDAY(H38)=5,"Thu",IF(WEEKDAY(H38)=4,"Wed",IF(WEEKDAY(H38)=3,"Tue",IF(WEEKDAY(H38)=2,"Mon",IF(WEEKDAY(H38)=1,"Sun")))))))</f>
        <v>Tue</v>
      </c>
      <c r="G38" s="180">
        <v>273</v>
      </c>
      <c r="H38" s="184">
        <f>VLOOKUP(G38,'Master FINAL 2024 8-19-24'!A:G,7,FALSE)</f>
        <v>45559</v>
      </c>
      <c r="I38" s="153" t="str">
        <f>IF(ISBLANK((VLOOKUP(G38,'Master FINAL 2024 8-19-24'!A:H,8,FALSE)))=TRUE,"",VLOOKUP(G38,'Master FINAL 2024 8-19-24'!A:H,8,FALSE))</f>
        <v>Field 2</v>
      </c>
      <c r="J38" s="183">
        <f>IF(ISBLANK((VLOOKUP(G38,'Master FINAL 2024 8-19-24'!A:I,9,FALSE)))=TRUE,"",VLOOKUP(G38,'Master FINAL 2024 8-19-24'!A:I,9,FALSE))</f>
        <v>0.73958333333333337</v>
      </c>
      <c r="K38" s="169" t="str">
        <f>VLOOKUP(G38,'Master FINAL 2024 8-19-24'!A:L,12,FALSE)</f>
        <v>U12 BR Blue Heron</v>
      </c>
      <c r="L38" s="177" t="s">
        <v>849</v>
      </c>
      <c r="M38" s="177" t="str">
        <f>VLOOKUP(G38,'Master FINAL 2024 8-19-24'!A:O,15,FALSE)</f>
        <v>U12 JU Juneau Rage U12</v>
      </c>
      <c r="N38" s="154" t="str">
        <f>VLOOKUP(K38,'Team Info'!J:L,3,FALSE)</f>
        <v>Josh Haefs</v>
      </c>
      <c r="O38" s="154" t="str">
        <f>VLOOKUP(K38,'Team Info'!J:M,4,FALSE)</f>
        <v>920-904-0759</v>
      </c>
      <c r="P38" s="154" t="str">
        <f>VLOOKUP(K38,'Team Info'!J:N,5,FALSE)</f>
        <v>ndfsa9@gmail.com</v>
      </c>
      <c r="Q38" s="188" t="str">
        <f>VLOOKUP(M38,'Team Info'!J:L,3,FALSE)</f>
        <v>Alexis Garcia</v>
      </c>
      <c r="R38" s="188" t="str">
        <f>VLOOKUP(M38,'Team Info'!J:M,4,FALSE)</f>
        <v>920-382-3129</v>
      </c>
      <c r="S38" s="188" t="str">
        <f>VLOOKUP(M38,'Team Info'!J:N,5,FALSE)</f>
        <v>Alexis.garcia.boss51@gmail.com</v>
      </c>
      <c r="T38" t="str">
        <f>H38&amp;K38&amp;M38</f>
        <v>45559U12 BR Blue HeronU12 JU Juneau Rage U12</v>
      </c>
    </row>
    <row r="39" spans="1:20" x14ac:dyDescent="0.3">
      <c r="A39" s="154" t="str">
        <f>A37</f>
        <v>JU1082</v>
      </c>
      <c r="B39" s="154" t="str">
        <f>VLOOKUP(A39,'Team Info'!E:J,6,FALSE)</f>
        <v>U12 JU Juneau Rage U12</v>
      </c>
      <c r="C39" s="154" t="str">
        <f>VLOOKUP(A39,'Team Info'!E:L,8,FALSE)</f>
        <v>Alexis Garcia</v>
      </c>
      <c r="D39" s="154" t="str">
        <f>VLOOKUP(A39,'Team Info'!E:M,9,FALSE)</f>
        <v>920-382-3129</v>
      </c>
      <c r="E39" s="154" t="str">
        <f>VLOOKUP(A39,'Team Info'!E:N,10,FALSE)</f>
        <v>Alexis.garcia.boss51@gmail.com</v>
      </c>
      <c r="F39" s="180" t="str">
        <f t="shared" si="8"/>
        <v>Sat</v>
      </c>
      <c r="G39" s="180">
        <v>278</v>
      </c>
      <c r="H39" s="184">
        <f>VLOOKUP(G39,'Master FINAL 2024 8-19-24'!A:G,7,FALSE)</f>
        <v>45570</v>
      </c>
      <c r="I39" s="153" t="str">
        <f>IF(ISBLANK((VLOOKUP(G39,'Master FINAL 2024 8-19-24'!A:H,8,FALSE)))=TRUE,"",VLOOKUP(G39,'Master FINAL 2024 8-19-24'!A:H,8,FALSE))</f>
        <v>ER #9</v>
      </c>
      <c r="J39" s="183">
        <f>IF(ISBLANK((VLOOKUP(G39,'Master FINAL 2024 8-19-24'!A:I,9,FALSE)))=TRUE,"",VLOOKUP(G39,'Master FINAL 2024 8-19-24'!A:I,9,FALSE))</f>
        <v>0.45833333333333331</v>
      </c>
      <c r="K39" s="169" t="str">
        <f>VLOOKUP(G39,'Master FINAL 2024 8-19-24'!A:L,12,FALSE)</f>
        <v>U12 JU Juneau Rage U12</v>
      </c>
      <c r="L39" s="177" t="s">
        <v>849</v>
      </c>
      <c r="M39" s="177" t="str">
        <f>VLOOKUP(G39,'Master FINAL 2024 8-19-24'!A:O,15,FALSE)</f>
        <v>U12 ER Hooligans</v>
      </c>
      <c r="N39" s="154" t="str">
        <f>VLOOKUP(K39,'Team Info'!J:L,3,FALSE)</f>
        <v>Alexis Garcia</v>
      </c>
      <c r="O39" s="154" t="str">
        <f>VLOOKUP(K39,'Team Info'!J:M,4,FALSE)</f>
        <v>920-382-3129</v>
      </c>
      <c r="P39" s="154" t="str">
        <f>VLOOKUP(K39,'Team Info'!J:N,5,FALSE)</f>
        <v>Alexis.garcia.boss51@gmail.com</v>
      </c>
      <c r="Q39" s="188" t="str">
        <f>VLOOKUP(M39,'Team Info'!J:L,3,FALSE)</f>
        <v>Mike Stoneking</v>
      </c>
      <c r="R39" s="188">
        <f>VLOOKUP(M39,'Team Info'!J:M,4,FALSE)</f>
        <v>0</v>
      </c>
      <c r="S39" s="188" t="str">
        <f>VLOOKUP(M39,'Team Info'!J:N,5,FALSE)</f>
        <v>mikestoneking@outlook.com</v>
      </c>
      <c r="T39" t="str">
        <f t="shared" si="9"/>
        <v>45570U12 JU Juneau Rage U12U12 ER Hooligans</v>
      </c>
    </row>
    <row r="40" spans="1:20" x14ac:dyDescent="0.3">
      <c r="A40" s="154" t="str">
        <f t="shared" si="10"/>
        <v>JU1082</v>
      </c>
      <c r="B40" s="154" t="str">
        <f>VLOOKUP(A40,'Team Info'!E:J,6,FALSE)</f>
        <v>U12 JU Juneau Rage U12</v>
      </c>
      <c r="C40" s="154" t="str">
        <f>VLOOKUP(A40,'Team Info'!E:L,8,FALSE)</f>
        <v>Alexis Garcia</v>
      </c>
      <c r="D40" s="154" t="str">
        <f>VLOOKUP(A40,'Team Info'!E:M,9,FALSE)</f>
        <v>920-382-3129</v>
      </c>
      <c r="E40" s="154" t="str">
        <f>VLOOKUP(A40,'Team Info'!E:N,10,FALSE)</f>
        <v>Alexis.garcia.boss51@gmail.com</v>
      </c>
      <c r="F40" s="180" t="str">
        <f t="shared" si="8"/>
        <v>Sat</v>
      </c>
      <c r="G40" s="180">
        <v>288</v>
      </c>
      <c r="H40" s="184">
        <f>VLOOKUP(G40,'Master FINAL 2024 8-19-24'!A:G,7,FALSE)</f>
        <v>45584</v>
      </c>
      <c r="I40" s="153" t="str">
        <f>IF(ISBLANK((VLOOKUP(G40,'Master FINAL 2024 8-19-24'!A:H,8,FALSE)))=TRUE,"",VLOOKUP(G40,'Master FINAL 2024 8-19-24'!A:H,8,FALSE))</f>
        <v>Field 2</v>
      </c>
      <c r="J40" s="183">
        <f>IF(ISBLANK((VLOOKUP(G40,'Master FINAL 2024 8-19-24'!A:I,9,FALSE)))=TRUE,"",VLOOKUP(G40,'Master FINAL 2024 8-19-24'!A:I,9,FALSE))</f>
        <v>0.4375</v>
      </c>
      <c r="K40" s="169" t="str">
        <f>VLOOKUP(G40,'Master FINAL 2024 8-19-24'!A:L,12,FALSE)</f>
        <v>U12 JK Eliminators</v>
      </c>
      <c r="L40" s="177" t="s">
        <v>849</v>
      </c>
      <c r="M40" s="177" t="str">
        <f>VLOOKUP(G40,'Master FINAL 2024 8-19-24'!A:O,15,FALSE)</f>
        <v>U12 JU Juneau Rage U12</v>
      </c>
      <c r="N40" s="154" t="str">
        <f>VLOOKUP(K40,'Team Info'!J:L,3,FALSE)</f>
        <v>Keith McNamee</v>
      </c>
      <c r="O40" s="154" t="str">
        <f>VLOOKUP(K40,'Team Info'!J:M,4,FALSE)</f>
        <v>262-993-2048</v>
      </c>
      <c r="P40" s="154" t="str">
        <f>VLOOKUP(K40,'Team Info'!J:N,5,FALSE)</f>
        <v>kmcnamee@clcbuild.com</v>
      </c>
      <c r="Q40" s="188" t="str">
        <f>VLOOKUP(M40,'Team Info'!J:L,3,FALSE)</f>
        <v>Alexis Garcia</v>
      </c>
      <c r="R40" s="188" t="str">
        <f>VLOOKUP(M40,'Team Info'!J:M,4,FALSE)</f>
        <v>920-382-3129</v>
      </c>
      <c r="S40" s="188" t="str">
        <f>VLOOKUP(M40,'Team Info'!J:N,5,FALSE)</f>
        <v>Alexis.garcia.boss51@gmail.com</v>
      </c>
      <c r="T40" t="str">
        <f t="shared" si="9"/>
        <v>45584U12 JK EliminatorsU12 JU Juneau Rage U12</v>
      </c>
    </row>
    <row r="41" spans="1:20" x14ac:dyDescent="0.3">
      <c r="A41" s="154" t="str">
        <f t="shared" si="10"/>
        <v>JU1082</v>
      </c>
      <c r="B41" s="154" t="str">
        <f>VLOOKUP(A41,'Team Info'!E:J,6,FALSE)</f>
        <v>U12 JU Juneau Rage U12</v>
      </c>
      <c r="C41" s="154" t="str">
        <f>VLOOKUP(A41,'Team Info'!E:L,8,FALSE)</f>
        <v>Alexis Garcia</v>
      </c>
      <c r="D41" s="154" t="str">
        <f>VLOOKUP(A41,'Team Info'!E:M,9,FALSE)</f>
        <v>920-382-3129</v>
      </c>
      <c r="E41" s="154" t="str">
        <f>VLOOKUP(A41,'Team Info'!E:N,10,FALSE)</f>
        <v>Alexis.garcia.boss51@gmail.com</v>
      </c>
      <c r="F41" s="180" t="str">
        <f t="shared" si="8"/>
        <v>Sat</v>
      </c>
      <c r="G41" s="180">
        <v>291</v>
      </c>
      <c r="H41" s="184">
        <f>VLOOKUP(G41,'Master FINAL 2024 8-19-24'!A:G,7,FALSE)</f>
        <v>45591</v>
      </c>
      <c r="I41" s="153" t="str">
        <f>IF(ISBLANK((VLOOKUP(G41,'Master FINAL 2024 8-19-24'!A:H,8,FALSE)))=TRUE,"",VLOOKUP(G41,'Master FINAL 2024 8-19-24'!A:H,8,FALSE))</f>
        <v>Field 2</v>
      </c>
      <c r="J41" s="183">
        <f>IF(ISBLANK((VLOOKUP(G41,'Master FINAL 2024 8-19-24'!A:I,9,FALSE)))=TRUE,"",VLOOKUP(G41,'Master FINAL 2024 8-19-24'!A:I,9,FALSE))</f>
        <v>0.5</v>
      </c>
      <c r="K41" s="169" t="str">
        <f>VLOOKUP(G41,'Master FINAL 2024 8-19-24'!A:L,12,FALSE)</f>
        <v>U12 SL Union</v>
      </c>
      <c r="L41" s="177" t="s">
        <v>849</v>
      </c>
      <c r="M41" s="177" t="str">
        <f>VLOOKUP(G41,'Master FINAL 2024 8-19-24'!A:O,15,FALSE)</f>
        <v>U12 JU Juneau Rage U12</v>
      </c>
      <c r="N41" s="154" t="str">
        <f>VLOOKUP(K41,'Team Info'!J:L,3,FALSE)</f>
        <v>Brian Kiley</v>
      </c>
      <c r="O41" s="154" t="str">
        <f>VLOOKUP(K41,'Team Info'!J:M,4,FALSE)</f>
        <v>262-224-1796</v>
      </c>
      <c r="P41" s="154" t="str">
        <f>VLOOKUP(K41,'Team Info'!J:N,5,FALSE)</f>
        <v>bnkiley@gmail.com</v>
      </c>
      <c r="Q41" s="188" t="str">
        <f>VLOOKUP(M41,'Team Info'!J:L,3,FALSE)</f>
        <v>Alexis Garcia</v>
      </c>
      <c r="R41" s="188" t="str">
        <f>VLOOKUP(M41,'Team Info'!J:M,4,FALSE)</f>
        <v>920-382-3129</v>
      </c>
      <c r="S41" s="188" t="str">
        <f>VLOOKUP(M41,'Team Info'!J:N,5,FALSE)</f>
        <v>Alexis.garcia.boss51@gmail.com</v>
      </c>
      <c r="T41" t="str">
        <f t="shared" si="9"/>
        <v>45591U12 SL UnionU12 JU Juneau Rage U12</v>
      </c>
    </row>
    <row r="42" spans="1:20" x14ac:dyDescent="0.3">
      <c r="A42" s="154" t="s">
        <v>1756</v>
      </c>
      <c r="B42" s="154" t="str">
        <f>VLOOKUP(A42,'Team Info'!E:J,6,FALSE)</f>
        <v>U14 JU Juneau Rage U14</v>
      </c>
      <c r="C42" s="154" t="str">
        <f>VLOOKUP(A42,'Team Info'!E:L,8,FALSE)</f>
        <v>Kevin Klueger</v>
      </c>
      <c r="D42" s="154" t="str">
        <f>VLOOKUP(A42,'Team Info'!E:M,9,FALSE)</f>
        <v>920-904-2507</v>
      </c>
      <c r="E42" s="154" t="str">
        <f>VLOOKUP(A42,'Team Info'!E:N,10,FALSE)</f>
        <v>kluegerk@gmail.com</v>
      </c>
      <c r="F42" s="180" t="str">
        <f t="shared" si="8"/>
        <v>Sat</v>
      </c>
      <c r="G42" s="180">
        <v>326</v>
      </c>
      <c r="H42" s="184">
        <f>VLOOKUP(G42,'Master FINAL 2024 8-19-24'!A:G,7,FALSE)</f>
        <v>45542</v>
      </c>
      <c r="I42" s="153" t="str">
        <f>IF(ISBLANK((VLOOKUP(G42,'Master FINAL 2024 8-19-24'!A:H,8,FALSE)))=TRUE,"",VLOOKUP(G42,'Master FINAL 2024 8-19-24'!A:H,8,FALSE))</f>
        <v>Field 4</v>
      </c>
      <c r="J42" s="183">
        <f>IF(ISBLANK((VLOOKUP(G42,'Master FINAL 2024 8-19-24'!A:I,9,FALSE)))=TRUE,"",VLOOKUP(G42,'Master FINAL 2024 8-19-24'!A:I,9,FALSE))</f>
        <v>0.5625</v>
      </c>
      <c r="K42" s="169" t="str">
        <f>VLOOKUP(G42,'Master FINAL 2024 8-19-24'!A:L,12,FALSE)</f>
        <v>U14 HT Lightning</v>
      </c>
      <c r="L42" s="177" t="s">
        <v>849</v>
      </c>
      <c r="M42" s="177" t="str">
        <f>VLOOKUP(G42,'Master FINAL 2024 8-19-24'!A:O,15,FALSE)</f>
        <v>U14 JU Juneau Rage U14</v>
      </c>
      <c r="N42" s="154" t="str">
        <f>VLOOKUP(K42,'Team Info'!J:L,3,FALSE)</f>
        <v>Jeff Martin</v>
      </c>
      <c r="O42" s="154" t="str">
        <f>VLOOKUP(K42,'Team Info'!J:M,4,FALSE)</f>
        <v>414-975-5019</v>
      </c>
      <c r="P42" s="154" t="str">
        <f>VLOOKUP(K42,'Team Info'!J:N,5,FALSE)</f>
        <v>mart0592@yahoo.com</v>
      </c>
      <c r="Q42" s="188" t="str">
        <f>VLOOKUP(M42,'Team Info'!J:L,3,FALSE)</f>
        <v>Kevin Klueger</v>
      </c>
      <c r="R42" s="188" t="str">
        <f>VLOOKUP(M42,'Team Info'!J:M,4,FALSE)</f>
        <v>920-904-2507</v>
      </c>
      <c r="S42" s="188" t="str">
        <f>VLOOKUP(M42,'Team Info'!J:N,5,FALSE)</f>
        <v>kluegerk@gmail.com</v>
      </c>
      <c r="T42" t="str">
        <f t="shared" si="9"/>
        <v>45542U14 HT LightningU14 JU Juneau Rage U14</v>
      </c>
    </row>
    <row r="43" spans="1:20" x14ac:dyDescent="0.3">
      <c r="A43" s="154" t="str">
        <f t="shared" ref="A43:A49" si="11">A42</f>
        <v>JU1083</v>
      </c>
      <c r="B43" s="154" t="str">
        <f>VLOOKUP(A43,'Team Info'!E:J,6,FALSE)</f>
        <v>U14 JU Juneau Rage U14</v>
      </c>
      <c r="C43" s="154" t="str">
        <f>VLOOKUP(A43,'Team Info'!E:L,8,FALSE)</f>
        <v>Kevin Klueger</v>
      </c>
      <c r="D43" s="154" t="str">
        <f>VLOOKUP(A43,'Team Info'!E:M,9,FALSE)</f>
        <v>920-904-2507</v>
      </c>
      <c r="E43" s="154" t="str">
        <f>VLOOKUP(A43,'Team Info'!E:N,10,FALSE)</f>
        <v>kluegerk@gmail.com</v>
      </c>
      <c r="F43" s="180" t="str">
        <f t="shared" si="8"/>
        <v>Sat</v>
      </c>
      <c r="G43" s="180">
        <v>334</v>
      </c>
      <c r="H43" s="184">
        <f>VLOOKUP(G43,'Master FINAL 2024 8-19-24'!A:G,7,FALSE)</f>
        <v>45549</v>
      </c>
      <c r="I43" s="153" t="str">
        <f>IF(ISBLANK((VLOOKUP(G43,'Master FINAL 2024 8-19-24'!A:H,8,FALSE)))=TRUE,"",VLOOKUP(G43,'Master FINAL 2024 8-19-24'!A:H,8,FALSE))</f>
        <v>KW 5</v>
      </c>
      <c r="J43" s="183">
        <f>IF(ISBLANK((VLOOKUP(G43,'Master FINAL 2024 8-19-24'!A:I,9,FALSE)))=TRUE,"",VLOOKUP(G43,'Master FINAL 2024 8-19-24'!A:I,9,FALSE))</f>
        <v>0.5625</v>
      </c>
      <c r="K43" s="169" t="str">
        <f>VLOOKUP(G43,'Master FINAL 2024 8-19-24'!A:L,12,FALSE)</f>
        <v>U14 JU Juneau Rage U14</v>
      </c>
      <c r="L43" s="177" t="s">
        <v>849</v>
      </c>
      <c r="M43" s="177" t="str">
        <f>VLOOKUP(G43,'Master FINAL 2024 8-19-24'!A:O,15,FALSE)</f>
        <v>U14 KW Comets</v>
      </c>
      <c r="N43" s="154" t="str">
        <f>VLOOKUP(K43,'Team Info'!J:L,3,FALSE)</f>
        <v>Kevin Klueger</v>
      </c>
      <c r="O43" s="154" t="str">
        <f>VLOOKUP(K43,'Team Info'!J:M,4,FALSE)</f>
        <v>920-904-2507</v>
      </c>
      <c r="P43" s="154" t="str">
        <f>VLOOKUP(K43,'Team Info'!J:N,5,FALSE)</f>
        <v>kluegerk@gmail.com</v>
      </c>
      <c r="Q43" s="188" t="str">
        <f>VLOOKUP(M43,'Team Info'!J:L,3,FALSE)</f>
        <v>Andrea Flood</v>
      </c>
      <c r="R43" s="188" t="str">
        <f>VLOOKUP(M43,'Team Info'!J:M,4,FALSE)</f>
        <v>262-483-1142</v>
      </c>
      <c r="S43" s="188" t="str">
        <f>VLOOKUP(M43,'Team Info'!J:N,5,FALSE)</f>
        <v>annflood2008@yahoo.com</v>
      </c>
      <c r="T43" t="str">
        <f t="shared" si="9"/>
        <v>45549U14 JU Juneau Rage U14U14 KW Comets</v>
      </c>
    </row>
    <row r="44" spans="1:20" x14ac:dyDescent="0.3">
      <c r="A44" s="154" t="str">
        <f t="shared" si="11"/>
        <v>JU1083</v>
      </c>
      <c r="B44" s="154" t="str">
        <f>VLOOKUP(A44,'Team Info'!E:J,6,FALSE)</f>
        <v>U14 JU Juneau Rage U14</v>
      </c>
      <c r="C44" s="154" t="str">
        <f>VLOOKUP(A44,'Team Info'!E:L,8,FALSE)</f>
        <v>Kevin Klueger</v>
      </c>
      <c r="D44" s="154" t="str">
        <f>VLOOKUP(A44,'Team Info'!E:M,9,FALSE)</f>
        <v>920-904-2507</v>
      </c>
      <c r="E44" s="154" t="str">
        <f>VLOOKUP(A44,'Team Info'!E:N,10,FALSE)</f>
        <v>kluegerk@gmail.com</v>
      </c>
      <c r="F44" s="180" t="str">
        <f t="shared" si="8"/>
        <v>Sat</v>
      </c>
      <c r="G44" s="180">
        <v>340</v>
      </c>
      <c r="H44" s="184">
        <f>VLOOKUP(G44,'Master FINAL 2024 8-19-24'!A:G,7,FALSE)</f>
        <v>45556</v>
      </c>
      <c r="I44" s="153" t="str">
        <f>IF(ISBLANK((VLOOKUP(G44,'Master FINAL 2024 8-19-24'!A:H,8,FALSE)))=TRUE,"",VLOOKUP(G44,'Master FINAL 2024 8-19-24'!A:H,8,FALSE))</f>
        <v>RF 7</v>
      </c>
      <c r="J44" s="183">
        <f>IF(ISBLANK((VLOOKUP(G44,'Master FINAL 2024 8-19-24'!A:I,9,FALSE)))=TRUE,"",VLOOKUP(G44,'Master FINAL 2024 8-19-24'!A:I,9,FALSE))</f>
        <v>0.5625</v>
      </c>
      <c r="K44" s="169" t="str">
        <f>VLOOKUP(G44,'Master FINAL 2024 8-19-24'!A:L,12,FALSE)</f>
        <v>U14 JU Juneau Rage U14</v>
      </c>
      <c r="L44" s="177" t="s">
        <v>849</v>
      </c>
      <c r="M44" s="177" t="str">
        <f>VLOOKUP(G44,'Master FINAL 2024 8-19-24'!A:O,15,FALSE)</f>
        <v>U14 RF Raptors</v>
      </c>
      <c r="N44" s="154" t="str">
        <f>VLOOKUP(K44,'Team Info'!J:L,3,FALSE)</f>
        <v>Kevin Klueger</v>
      </c>
      <c r="O44" s="154" t="str">
        <f>VLOOKUP(K44,'Team Info'!J:M,4,FALSE)</f>
        <v>920-904-2507</v>
      </c>
      <c r="P44" s="154" t="str">
        <f>VLOOKUP(K44,'Team Info'!J:N,5,FALSE)</f>
        <v>kluegerk@gmail.com</v>
      </c>
      <c r="Q44" s="188" t="str">
        <f>VLOOKUP(M44,'Team Info'!J:L,3,FALSE)</f>
        <v>Benjamin Loomis</v>
      </c>
      <c r="R44" s="188" t="str">
        <f>VLOOKUP(M44,'Team Info'!J:M,4,FALSE)</f>
        <v>414-551-4782</v>
      </c>
      <c r="S44" s="188" t="str">
        <f>VLOOKUP(M44,'Team Info'!J:N,5,FALSE)</f>
        <v>bbenloomis@yahoo.com</v>
      </c>
      <c r="T44" t="str">
        <f t="shared" si="9"/>
        <v>45556U14 JU Juneau Rage U14U14 RF Raptors</v>
      </c>
    </row>
    <row r="45" spans="1:20" x14ac:dyDescent="0.3">
      <c r="A45" s="154" t="str">
        <f t="shared" si="11"/>
        <v>JU1083</v>
      </c>
      <c r="B45" s="154" t="str">
        <f>VLOOKUP(A45,'Team Info'!E:J,6,FALSE)</f>
        <v>U14 JU Juneau Rage U14</v>
      </c>
      <c r="C45" s="154" t="str">
        <f>VLOOKUP(A45,'Team Info'!E:L,8,FALSE)</f>
        <v>Kevin Klueger</v>
      </c>
      <c r="D45" s="154" t="str">
        <f>VLOOKUP(A45,'Team Info'!E:M,9,FALSE)</f>
        <v>920-904-2507</v>
      </c>
      <c r="E45" s="154" t="str">
        <f>VLOOKUP(A45,'Team Info'!E:N,10,FALSE)</f>
        <v>kluegerk@gmail.com</v>
      </c>
      <c r="F45" s="180" t="str">
        <f t="shared" si="8"/>
        <v>Sat</v>
      </c>
      <c r="G45" s="180">
        <v>345</v>
      </c>
      <c r="H45" s="184">
        <f>VLOOKUP(G45,'Master FINAL 2024 8-19-24'!A:G,7,FALSE)</f>
        <v>45563</v>
      </c>
      <c r="I45" s="153" t="str">
        <f>IF(ISBLANK((VLOOKUP(G45,'Master FINAL 2024 8-19-24'!A:H,8,FALSE)))=TRUE,"",VLOOKUP(G45,'Master FINAL 2024 8-19-24'!A:H,8,FALSE))</f>
        <v>ER #1</v>
      </c>
      <c r="J45" s="183">
        <f>IF(ISBLANK((VLOOKUP(G45,'Master FINAL 2024 8-19-24'!A:I,9,FALSE)))=TRUE,"",VLOOKUP(G45,'Master FINAL 2024 8-19-24'!A:I,9,FALSE))</f>
        <v>0.5</v>
      </c>
      <c r="K45" s="169" t="str">
        <f>VLOOKUP(G45,'Master FINAL 2024 8-19-24'!A:L,12,FALSE)</f>
        <v>U14 JU Juneau Rage U14</v>
      </c>
      <c r="L45" s="177" t="s">
        <v>849</v>
      </c>
      <c r="M45" s="177" t="str">
        <f>VLOOKUP(G45,'Master FINAL 2024 8-19-24'!A:O,15,FALSE)</f>
        <v>U14 ER Wolfhounds</v>
      </c>
      <c r="N45" s="154" t="str">
        <f>VLOOKUP(K45,'Team Info'!J:L,3,FALSE)</f>
        <v>Kevin Klueger</v>
      </c>
      <c r="O45" s="154" t="str">
        <f>VLOOKUP(K45,'Team Info'!J:M,4,FALSE)</f>
        <v>920-904-2507</v>
      </c>
      <c r="P45" s="154" t="str">
        <f>VLOOKUP(K45,'Team Info'!J:N,5,FALSE)</f>
        <v>kluegerk@gmail.com</v>
      </c>
      <c r="Q45" s="188" t="str">
        <f>VLOOKUP(M45,'Team Info'!J:L,3,FALSE)</f>
        <v>Ben Neureuther</v>
      </c>
      <c r="R45" s="188" t="str">
        <f>VLOOKUP(M45,'Team Info'!J:M,4,FALSE)</f>
        <v>414-758-3678</v>
      </c>
      <c r="S45" s="188" t="str">
        <f>VLOOKUP(M45,'Team Info'!J:N,5,FALSE)</f>
        <v>benneureuther@hotmail.com</v>
      </c>
      <c r="T45" t="str">
        <f t="shared" si="9"/>
        <v>45563U14 JU Juneau Rage U14U14 ER Wolfhounds</v>
      </c>
    </row>
    <row r="46" spans="1:20" x14ac:dyDescent="0.3">
      <c r="A46" s="154" t="str">
        <f t="shared" si="11"/>
        <v>JU1083</v>
      </c>
      <c r="B46" s="154" t="str">
        <f>VLOOKUP(A46,'Team Info'!E:J,6,FALSE)</f>
        <v>U14 JU Juneau Rage U14</v>
      </c>
      <c r="C46" s="154" t="str">
        <f>VLOOKUP(A46,'Team Info'!E:L,8,FALSE)</f>
        <v>Kevin Klueger</v>
      </c>
      <c r="D46" s="154" t="str">
        <f>VLOOKUP(A46,'Team Info'!E:M,9,FALSE)</f>
        <v>920-904-2507</v>
      </c>
      <c r="E46" s="154" t="str">
        <f>VLOOKUP(A46,'Team Info'!E:N,10,FALSE)</f>
        <v>kluegerk@gmail.com</v>
      </c>
      <c r="F46" s="180" t="str">
        <f t="shared" si="8"/>
        <v>Sat</v>
      </c>
      <c r="G46" s="180">
        <v>349</v>
      </c>
      <c r="H46" s="184">
        <f>VLOOKUP(G46,'Master FINAL 2024 8-19-24'!A:G,7,FALSE)</f>
        <v>45570</v>
      </c>
      <c r="I46" s="153" t="str">
        <f>IF(ISBLANK((VLOOKUP(G46,'Master FINAL 2024 8-19-24'!A:H,8,FALSE)))=TRUE,"",VLOOKUP(G46,'Master FINAL 2024 8-19-24'!A:H,8,FALSE))</f>
        <v>Field 4</v>
      </c>
      <c r="J46" s="183">
        <f>IF(ISBLANK((VLOOKUP(G46,'Master FINAL 2024 8-19-24'!A:I,9,FALSE)))=TRUE,"",VLOOKUP(G46,'Master FINAL 2024 8-19-24'!A:I,9,FALSE))</f>
        <v>0.45833333333333331</v>
      </c>
      <c r="K46" s="169" t="str">
        <f>VLOOKUP(G46,'Master FINAL 2024 8-19-24'!A:L,12,FALSE)</f>
        <v>U14 JK Panthers</v>
      </c>
      <c r="L46" s="177" t="s">
        <v>849</v>
      </c>
      <c r="M46" s="177" t="str">
        <f>VLOOKUP(G46,'Master FINAL 2024 8-19-24'!A:O,15,FALSE)</f>
        <v>U14 JU Juneau Rage U14</v>
      </c>
      <c r="N46" s="154" t="str">
        <f>VLOOKUP(K46,'Team Info'!J:L,3,FALSE)</f>
        <v>David Zarling</v>
      </c>
      <c r="O46" s="154" t="str">
        <f>VLOOKUP(K46,'Team Info'!J:M,4,FALSE)</f>
        <v>414-839-0094</v>
      </c>
      <c r="P46" s="154" t="str">
        <f>VLOOKUP(K46,'Team Info'!J:N,5,FALSE)</f>
        <v>david.zarling@gmail.com</v>
      </c>
      <c r="Q46" s="188" t="str">
        <f>VLOOKUP(M46,'Team Info'!J:L,3,FALSE)</f>
        <v>Kevin Klueger</v>
      </c>
      <c r="R46" s="188" t="str">
        <f>VLOOKUP(M46,'Team Info'!J:M,4,FALSE)</f>
        <v>920-904-2507</v>
      </c>
      <c r="S46" s="188" t="str">
        <f>VLOOKUP(M46,'Team Info'!J:N,5,FALSE)</f>
        <v>kluegerk@gmail.com</v>
      </c>
      <c r="T46" t="str">
        <f t="shared" si="9"/>
        <v>45570U14 JK PanthersU14 JU Juneau Rage U14</v>
      </c>
    </row>
    <row r="47" spans="1:20" x14ac:dyDescent="0.3">
      <c r="A47" s="154" t="str">
        <f t="shared" si="11"/>
        <v>JU1083</v>
      </c>
      <c r="B47" s="154" t="str">
        <f>VLOOKUP(A47,'Team Info'!E:J,6,FALSE)</f>
        <v>U14 JU Juneau Rage U14</v>
      </c>
      <c r="C47" s="154" t="str">
        <f>VLOOKUP(A47,'Team Info'!E:L,8,FALSE)</f>
        <v>Kevin Klueger</v>
      </c>
      <c r="D47" s="154" t="str">
        <f>VLOOKUP(A47,'Team Info'!E:M,9,FALSE)</f>
        <v>920-904-2507</v>
      </c>
      <c r="E47" s="154" t="str">
        <f>VLOOKUP(A47,'Team Info'!E:N,10,FALSE)</f>
        <v>kluegerk@gmail.com</v>
      </c>
      <c r="F47" s="180" t="str">
        <f t="shared" si="8"/>
        <v>Sat</v>
      </c>
      <c r="G47" s="180">
        <v>355</v>
      </c>
      <c r="H47" s="184">
        <f>VLOOKUP(G47,'Master FINAL 2024 8-19-24'!A:G,7,FALSE)</f>
        <v>45577</v>
      </c>
      <c r="I47" s="153" t="str">
        <f>IF(ISBLANK((VLOOKUP(G47,'Master FINAL 2024 8-19-24'!A:H,8,FALSE)))=TRUE,"",VLOOKUP(G47,'Master FINAL 2024 8-19-24'!A:H,8,FALSE))</f>
        <v>Marie Krause U14</v>
      </c>
      <c r="J47" s="183">
        <f>IF(ISBLANK((VLOOKUP(G47,'Master FINAL 2024 8-19-24'!A:I,9,FALSE)))=TRUE,"",VLOOKUP(G47,'Master FINAL 2024 8-19-24'!A:I,9,FALSE))</f>
        <v>0.5</v>
      </c>
      <c r="K47" s="169" t="str">
        <f>VLOOKUP(G47,'Master FINAL 2024 8-19-24'!A:L,12,FALSE)</f>
        <v>U14 JU Juneau Rage U14</v>
      </c>
      <c r="L47" s="177" t="s">
        <v>849</v>
      </c>
      <c r="M47" s="177" t="str">
        <f>VLOOKUP(G47,'Master FINAL 2024 8-19-24'!A:O,15,FALSE)</f>
        <v>U14 WA Waubedonia U14 Coed</v>
      </c>
      <c r="N47" s="154" t="str">
        <f>VLOOKUP(K47,'Team Info'!J:L,3,FALSE)</f>
        <v>Kevin Klueger</v>
      </c>
      <c r="O47" s="154" t="str">
        <f>VLOOKUP(K47,'Team Info'!J:M,4,FALSE)</f>
        <v>920-904-2507</v>
      </c>
      <c r="P47" s="154" t="str">
        <f>VLOOKUP(K47,'Team Info'!J:N,5,FALSE)</f>
        <v>kluegerk@gmail.com</v>
      </c>
      <c r="Q47" s="188" t="str">
        <f>VLOOKUP(M47,'Team Info'!J:L,3,FALSE)</f>
        <v>Kyle Steffen</v>
      </c>
      <c r="R47" s="188" t="str">
        <f>VLOOKUP(M47,'Team Info'!J:M,4,FALSE)</f>
        <v>262-894-1061</v>
      </c>
      <c r="S47" s="188" t="str">
        <f>VLOOKUP(M47,'Team Info'!J:N,5,FALSE)</f>
        <v>kylesteffen42@gmail.com</v>
      </c>
      <c r="T47" t="str">
        <f t="shared" si="9"/>
        <v>45577U14 JU Juneau Rage U14U14 WA Waubedonia U14 Coed</v>
      </c>
    </row>
    <row r="48" spans="1:20" x14ac:dyDescent="0.3">
      <c r="A48" s="154" t="str">
        <f t="shared" si="11"/>
        <v>JU1083</v>
      </c>
      <c r="B48" s="154" t="str">
        <f>VLOOKUP(A48,'Team Info'!E:J,6,FALSE)</f>
        <v>U14 JU Juneau Rage U14</v>
      </c>
      <c r="C48" s="154" t="str">
        <f>VLOOKUP(A48,'Team Info'!E:L,8,FALSE)</f>
        <v>Kevin Klueger</v>
      </c>
      <c r="D48" s="154" t="str">
        <f>VLOOKUP(A48,'Team Info'!E:M,9,FALSE)</f>
        <v>920-904-2507</v>
      </c>
      <c r="E48" s="154" t="str">
        <f>VLOOKUP(A48,'Team Info'!E:N,10,FALSE)</f>
        <v>kluegerk@gmail.com</v>
      </c>
      <c r="F48" s="180" t="str">
        <f t="shared" si="8"/>
        <v>Wed</v>
      </c>
      <c r="G48" s="180">
        <v>364</v>
      </c>
      <c r="H48" s="184">
        <f>VLOOKUP(G48,'Master FINAL 2024 8-19-24'!A:G,7,FALSE)</f>
        <v>45588</v>
      </c>
      <c r="I48" s="153" t="str">
        <f>IF(ISBLANK((VLOOKUP(G48,'Master FINAL 2024 8-19-24'!A:H,8,FALSE)))=TRUE,"",VLOOKUP(G48,'Master FINAL 2024 8-19-24'!A:H,8,FALSE))</f>
        <v>Field 4</v>
      </c>
      <c r="J48" s="183">
        <f>IF(ISBLANK((VLOOKUP(G48,'Master FINAL 2024 8-19-24'!A:I,9,FALSE)))=TRUE,"",VLOOKUP(G48,'Master FINAL 2024 8-19-24'!A:I,9,FALSE))</f>
        <v>0.71875</v>
      </c>
      <c r="K48" s="169" t="str">
        <f>VLOOKUP(G48,'Master FINAL 2024 8-19-24'!A:L,12,FALSE)</f>
        <v>U14 HU Renegades</v>
      </c>
      <c r="L48" s="177" t="s">
        <v>849</v>
      </c>
      <c r="M48" s="177" t="str">
        <f>VLOOKUP(G48,'Master FINAL 2024 8-19-24'!A:O,15,FALSE)</f>
        <v>U14 JU Juneau Rage U14</v>
      </c>
      <c r="N48" s="154" t="str">
        <f>VLOOKUP(K48,'Team Info'!J:L,3,FALSE)</f>
        <v>Tanya Wyse</v>
      </c>
      <c r="O48" s="154" t="str">
        <f>VLOOKUP(K48,'Team Info'!J:M,4,FALSE)</f>
        <v>920-285-0509</v>
      </c>
      <c r="P48" s="154" t="str">
        <f>VLOOKUP(K48,'Team Info'!J:N,5,FALSE)</f>
        <v>urban24educator@hotmail.com</v>
      </c>
      <c r="Q48" s="188" t="str">
        <f>VLOOKUP(M48,'Team Info'!J:L,3,FALSE)</f>
        <v>Kevin Klueger</v>
      </c>
      <c r="R48" s="188" t="str">
        <f>VLOOKUP(M48,'Team Info'!J:M,4,FALSE)</f>
        <v>920-904-2507</v>
      </c>
      <c r="S48" s="188" t="str">
        <f>VLOOKUP(M48,'Team Info'!J:N,5,FALSE)</f>
        <v>kluegerk@gmail.com</v>
      </c>
      <c r="T48" t="str">
        <f t="shared" si="9"/>
        <v>45588U14 HU RenegadesU14 JU Juneau Rage U14</v>
      </c>
    </row>
    <row r="49" spans="1:20" x14ac:dyDescent="0.3">
      <c r="A49" s="154" t="str">
        <f t="shared" si="11"/>
        <v>JU1083</v>
      </c>
      <c r="B49" s="154" t="str">
        <f>VLOOKUP(A49,'Team Info'!E:J,6,FALSE)</f>
        <v>U14 JU Juneau Rage U14</v>
      </c>
      <c r="C49" s="154" t="str">
        <f>VLOOKUP(A49,'Team Info'!E:L,8,FALSE)</f>
        <v>Kevin Klueger</v>
      </c>
      <c r="D49" s="154" t="str">
        <f>VLOOKUP(A49,'Team Info'!E:M,9,FALSE)</f>
        <v>920-904-2507</v>
      </c>
      <c r="E49" s="154" t="str">
        <f>VLOOKUP(A49,'Team Info'!E:N,10,FALSE)</f>
        <v>kluegerk@gmail.com</v>
      </c>
      <c r="F49" s="180" t="str">
        <f t="shared" si="8"/>
        <v>Sat</v>
      </c>
      <c r="G49" s="180">
        <v>370</v>
      </c>
      <c r="H49" s="184">
        <f>VLOOKUP(G49,'Master FINAL 2024 8-19-24'!A:G,7,FALSE)</f>
        <v>45591</v>
      </c>
      <c r="I49" s="153" t="str">
        <f>IF(ISBLANK((VLOOKUP(G49,'Master FINAL 2024 8-19-24'!A:H,8,FALSE)))=TRUE,"",VLOOKUP(G49,'Master FINAL 2024 8-19-24'!A:H,8,FALSE))</f>
        <v>Field 4</v>
      </c>
      <c r="J49" s="183">
        <f>IF(ISBLANK((VLOOKUP(G49,'Master FINAL 2024 8-19-24'!A:I,9,FALSE)))=TRUE,"",VLOOKUP(G49,'Master FINAL 2024 8-19-24'!A:I,9,FALSE))</f>
        <v>0.41666666666666669</v>
      </c>
      <c r="K49" s="169" t="str">
        <f>VLOOKUP(G49,'Master FINAL 2024 8-19-24'!A:L,12,FALSE)</f>
        <v>U14 RF Raptors</v>
      </c>
      <c r="L49" s="177" t="s">
        <v>849</v>
      </c>
      <c r="M49" s="177" t="str">
        <f>VLOOKUP(G49,'Master FINAL 2024 8-19-24'!A:O,15,FALSE)</f>
        <v>U14 JU Juneau Rage U14</v>
      </c>
      <c r="N49" s="154" t="str">
        <f>VLOOKUP(K49,'Team Info'!J:L,3,FALSE)</f>
        <v>Benjamin Loomis</v>
      </c>
      <c r="O49" s="154" t="str">
        <f>VLOOKUP(K49,'Team Info'!J:M,4,FALSE)</f>
        <v>414-551-4782</v>
      </c>
      <c r="P49" s="154" t="str">
        <f>VLOOKUP(K49,'Team Info'!J:N,5,FALSE)</f>
        <v>bbenloomis@yahoo.com</v>
      </c>
      <c r="Q49" s="188" t="str">
        <f>VLOOKUP(M49,'Team Info'!J:L,3,FALSE)</f>
        <v>Kevin Klueger</v>
      </c>
      <c r="R49" s="188" t="str">
        <f>VLOOKUP(M49,'Team Info'!J:M,4,FALSE)</f>
        <v>920-904-2507</v>
      </c>
      <c r="S49" s="188" t="str">
        <f>VLOOKUP(M49,'Team Info'!J:N,5,FALSE)</f>
        <v>kluegerk@gmail.com</v>
      </c>
      <c r="T49" t="str">
        <f t="shared" si="9"/>
        <v>45591U14 RF RaptorsU14 JU Juneau Rage U14</v>
      </c>
    </row>
    <row r="50" spans="1:20" x14ac:dyDescent="0.3">
      <c r="T50" t="str">
        <f t="shared" ref="T50:T62" si="12">H50&amp;K50&amp;M50</f>
        <v/>
      </c>
    </row>
    <row r="51" spans="1:20" x14ac:dyDescent="0.3">
      <c r="T51" t="str">
        <f t="shared" si="12"/>
        <v/>
      </c>
    </row>
    <row r="52" spans="1:20" x14ac:dyDescent="0.3">
      <c r="T52" t="str">
        <f t="shared" si="12"/>
        <v/>
      </c>
    </row>
    <row r="53" spans="1:20" x14ac:dyDescent="0.3">
      <c r="T53" t="str">
        <f t="shared" si="12"/>
        <v/>
      </c>
    </row>
    <row r="54" spans="1:20" x14ac:dyDescent="0.3">
      <c r="T54" t="str">
        <f t="shared" si="12"/>
        <v/>
      </c>
    </row>
    <row r="55" spans="1:20" x14ac:dyDescent="0.3">
      <c r="T55" t="str">
        <f t="shared" si="12"/>
        <v/>
      </c>
    </row>
    <row r="56" spans="1:20" x14ac:dyDescent="0.3">
      <c r="T56" t="str">
        <f t="shared" si="12"/>
        <v/>
      </c>
    </row>
    <row r="57" spans="1:20" x14ac:dyDescent="0.3">
      <c r="T57" t="str">
        <f t="shared" si="12"/>
        <v/>
      </c>
    </row>
    <row r="58" spans="1:20" x14ac:dyDescent="0.3">
      <c r="T58" t="str">
        <f t="shared" si="12"/>
        <v/>
      </c>
    </row>
    <row r="59" spans="1:20" x14ac:dyDescent="0.3">
      <c r="T59" t="str">
        <f t="shared" si="12"/>
        <v/>
      </c>
    </row>
    <row r="60" spans="1:20" x14ac:dyDescent="0.3">
      <c r="T60" t="str">
        <f t="shared" si="12"/>
        <v/>
      </c>
    </row>
    <row r="61" spans="1:20" x14ac:dyDescent="0.3">
      <c r="T61" t="str">
        <f t="shared" si="12"/>
        <v/>
      </c>
    </row>
    <row r="62" spans="1:20" x14ac:dyDescent="0.3">
      <c r="T62" t="str">
        <f t="shared" si="12"/>
        <v/>
      </c>
    </row>
  </sheetData>
  <autoFilter ref="A1:S22" xr:uid="{ACB4E6C1-B4E3-461D-BABF-850779E8F0D2}"/>
  <sortState xmlns:xlrd2="http://schemas.microsoft.com/office/spreadsheetml/2017/richdata2" ref="A2:T62">
    <sortCondition ref="A2:A62"/>
    <sortCondition ref="H2:H62"/>
  </sortState>
  <conditionalFormatting sqref="F1:G49">
    <cfRule type="containsText" dxfId="281" priority="1" operator="containsText" text="Fri">
      <formula>NOT(ISERROR(SEARCH("Fri",F1)))</formula>
    </cfRule>
    <cfRule type="containsText" dxfId="280" priority="2" operator="containsText" text="Thu">
      <formula>NOT(ISERROR(SEARCH("Thu",F1)))</formula>
    </cfRule>
    <cfRule type="containsText" dxfId="279" priority="3" operator="containsText" text="Wed">
      <formula>NOT(ISERROR(SEARCH("Wed",F1)))</formula>
    </cfRule>
    <cfRule type="containsText" dxfId="278" priority="4" operator="containsText" text="Tue">
      <formula>NOT(ISERROR(SEARCH("Tue",F1)))</formula>
    </cfRule>
    <cfRule type="containsText" dxfId="277" priority="5" operator="containsText" text="Sun">
      <formula>NOT(ISERROR(SEARCH("Sun",F1)))</formula>
    </cfRule>
    <cfRule type="containsText" dxfId="276" priority="6" operator="containsText" text="Mon">
      <formula>NOT(ISERROR(SEARCH("Mon",F1)))</formula>
    </cfRule>
  </conditionalFormatting>
  <conditionalFormatting sqref="H1:H49">
    <cfRule type="colorScale" priority="60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49">
    <cfRule type="cellIs" dxfId="275" priority="266" operator="equal">
      <formula>"?"</formula>
    </cfRule>
  </conditionalFormatting>
  <conditionalFormatting sqref="K2:K49">
    <cfRule type="containsText" dxfId="274" priority="265" operator="containsText" text="SL">
      <formula>NOT(ISERROR(SEARCH("SL",K2)))</formula>
    </cfRule>
    <cfRule type="containsText" dxfId="273" priority="264" operator="containsText" text="HT ">
      <formula>NOT(ISERROR(SEARCH("HT ",K2)))</formula>
    </cfRule>
    <cfRule type="containsText" dxfId="272" priority="263" operator="containsText" text="KW">
      <formula>NOT(ISERROR(SEARCH("KW",K2)))</formula>
    </cfRule>
    <cfRule type="containsText" dxfId="271" priority="262" operator="containsText" text="JK">
      <formula>NOT(ISERROR(SEARCH("JK",K2)))</formula>
    </cfRule>
    <cfRule type="containsText" dxfId="270" priority="261" operator="containsText" text="RL">
      <formula>NOT(ISERROR(SEARCH("RL",K2)))</formula>
    </cfRule>
    <cfRule type="containsText" dxfId="269" priority="260" operator="containsText" text="WA ">
      <formula>NOT(ISERROR(SEARCH("WA ",K2)))</formula>
    </cfRule>
    <cfRule type="containsText" dxfId="268" priority="259" operator="containsText" text="RF">
      <formula>NOT(ISERROR(SEARCH("RF",K2)))</formula>
    </cfRule>
    <cfRule type="containsText" dxfId="267" priority="258" operator="containsText" text="HU ">
      <formula>NOT(ISERROR(SEARCH("HU ",K2)))</formula>
    </cfRule>
    <cfRule type="containsText" dxfId="266" priority="257" operator="containsText" text="ER ">
      <formula>NOT(ISERROR(SEARCH("ER ",K2)))</formula>
    </cfRule>
    <cfRule type="containsText" dxfId="265" priority="256" operator="containsText" text="JU">
      <formula>NOT(ISERROR(SEARCH("JU",K2)))</formula>
    </cfRule>
    <cfRule type="containsText" dxfId="264" priority="255" operator="containsText" text="BR ">
      <formula>NOT(ISERROR(SEARCH("BR ",K2)))</formula>
    </cfRule>
  </conditionalFormatting>
  <conditionalFormatting sqref="L1:M41">
    <cfRule type="containsText" dxfId="263" priority="244" operator="containsText" text="JK">
      <formula>NOT(ISERROR(SEARCH("JK",L1)))</formula>
    </cfRule>
    <cfRule type="containsText" dxfId="262" priority="245" operator="containsText" text="KW">
      <formula>NOT(ISERROR(SEARCH("KW",L1)))</formula>
    </cfRule>
    <cfRule type="containsText" dxfId="261" priority="246" operator="containsText" text="HT ">
      <formula>NOT(ISERROR(SEARCH("HT ",L1)))</formula>
    </cfRule>
    <cfRule type="containsText" dxfId="260" priority="247" operator="containsText" text="SL">
      <formula>NOT(ISERROR(SEARCH("SL",L1)))</formula>
    </cfRule>
    <cfRule type="containsText" dxfId="259" priority="242" operator="containsText" text="WA ">
      <formula>NOT(ISERROR(SEARCH("WA ",L1)))</formula>
    </cfRule>
    <cfRule type="containsText" dxfId="258" priority="243" operator="containsText" text="RL">
      <formula>NOT(ISERROR(SEARCH("RL",L1)))</formula>
    </cfRule>
  </conditionalFormatting>
  <conditionalFormatting sqref="L1:M49">
    <cfRule type="containsText" dxfId="257" priority="7" operator="containsText" text="BR ">
      <formula>NOT(ISERROR(SEARCH("BR ",L1)))</formula>
    </cfRule>
  </conditionalFormatting>
  <conditionalFormatting sqref="L42:M49">
    <cfRule type="containsText" dxfId="256" priority="13" operator="containsText" text="SL">
      <formula>NOT(ISERROR(SEARCH("SL",L42)))</formula>
    </cfRule>
    <cfRule type="containsText" dxfId="255" priority="12" operator="containsText" text="HT ">
      <formula>NOT(ISERROR(SEARCH("HT ",L42)))</formula>
    </cfRule>
    <cfRule type="containsText" dxfId="254" priority="11" operator="containsText" text="KW">
      <formula>NOT(ISERROR(SEARCH("KW",L42)))</formula>
    </cfRule>
    <cfRule type="containsText" dxfId="253" priority="10" operator="containsText" text="JK">
      <formula>NOT(ISERROR(SEARCH("JK",L42)))</formula>
    </cfRule>
    <cfRule type="containsText" dxfId="252" priority="9" operator="containsText" text="RL">
      <formula>NOT(ISERROR(SEARCH("RL",L42)))</formula>
    </cfRule>
    <cfRule type="containsText" dxfId="251" priority="8" operator="containsText" text="WA ">
      <formula>NOT(ISERROR(SEARCH("WA ",L42)))</formula>
    </cfRule>
  </conditionalFormatting>
  <conditionalFormatting sqref="M1:M49">
    <cfRule type="containsText" dxfId="250" priority="239" operator="containsText" text="ER ">
      <formula>NOT(ISERROR(SEARCH("ER ",M1)))</formula>
    </cfRule>
    <cfRule type="containsText" dxfId="249" priority="238" operator="containsText" text="JU">
      <formula>NOT(ISERROR(SEARCH("JU",M1)))</formula>
    </cfRule>
    <cfRule type="containsText" dxfId="248" priority="241" operator="containsText" text="RF">
      <formula>NOT(ISERROR(SEARCH("RF",M1)))</formula>
    </cfRule>
    <cfRule type="containsText" dxfId="247" priority="240" operator="containsText" text="HU ">
      <formula>NOT(ISERROR(SEARCH("HU ",M1)))</formula>
    </cfRule>
  </conditionalFormatting>
  <conditionalFormatting sqref="T2:T62">
    <cfRule type="duplicateValues" dxfId="246" priority="12882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87571-666E-44C1-9CB9-555434DE1C89}">
  <sheetPr codeName="Sheet31">
    <tabColor rgb="FF00B050"/>
  </sheetPr>
  <dimension ref="A1:T219"/>
  <sheetViews>
    <sheetView zoomScale="90" zoomScaleNormal="90" workbookViewId="0">
      <pane xSplit="2" ySplit="1" topLeftCell="D158" activePane="bottomRight" state="frozen"/>
      <selection pane="topRight" activeCell="C1" sqref="C1"/>
      <selection pane="bottomLeft" activeCell="A2" sqref="A2"/>
      <selection pane="bottomRight" activeCell="M181" sqref="M181"/>
    </sheetView>
  </sheetViews>
  <sheetFormatPr defaultRowHeight="14.4" x14ac:dyDescent="0.3"/>
  <cols>
    <col min="1" max="1" width="12" customWidth="1"/>
    <col min="2" max="2" width="21.5546875" bestFit="1" customWidth="1"/>
    <col min="3" max="3" width="23.6640625" bestFit="1" customWidth="1"/>
    <col min="4" max="4" width="14.6640625" bestFit="1" customWidth="1"/>
    <col min="5" max="5" width="32" bestFit="1" customWidth="1"/>
    <col min="6" max="7" width="9.5546875" bestFit="1" customWidth="1"/>
    <col min="8" max="8" width="10.33203125" customWidth="1"/>
    <col min="9" max="9" width="23.88671875" bestFit="1" customWidth="1"/>
    <col min="10" max="10" width="10.44140625" bestFit="1" customWidth="1"/>
    <col min="11" max="11" width="30.88671875" bestFit="1" customWidth="1"/>
    <col min="12" max="12" width="5.6640625" bestFit="1" customWidth="1"/>
    <col min="13" max="13" width="31" bestFit="1" customWidth="1"/>
    <col min="14" max="14" width="19.33203125" bestFit="1" customWidth="1"/>
    <col min="15" max="15" width="18.33203125" bestFit="1" customWidth="1"/>
    <col min="16" max="16" width="32.109375" bestFit="1" customWidth="1"/>
    <col min="17" max="17" width="20.88671875" bestFit="1" customWidth="1"/>
    <col min="18" max="18" width="18.6640625" bestFit="1" customWidth="1"/>
    <col min="19" max="19" width="32.5546875" bestFit="1" customWidth="1"/>
    <col min="20" max="20" width="51.8867187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1763</v>
      </c>
      <c r="B2" s="154" t="str">
        <f>VLOOKUP(A2,'Team Info'!E:J,6,FALSE)</f>
        <v>U-7 KW Astros</v>
      </c>
      <c r="C2" s="154" t="str">
        <f>VLOOKUP(A2,'Team Info'!E:L,8,FALSE)</f>
        <v>Stephanie Arnold</v>
      </c>
      <c r="D2" s="154" t="str">
        <f>VLOOKUP(A2,'Team Info'!E:M,9,FALSE)</f>
        <v>262-416-2092</v>
      </c>
      <c r="E2" s="154" t="str">
        <f>VLOOKUP(A2,'Team Info'!E:N,10,FALSE)</f>
        <v>lynnrayold@gmail.com</v>
      </c>
      <c r="F2" s="180" t="str">
        <f t="shared" ref="F2:F25" si="0">IF(WEEKDAY(H2)=7,"Sat",IF(WEEKDAY(H2)=6,"Fri",IF(WEEKDAY(H2)=5,"Thu",IF(WEEKDAY(H2)=4,"Wed",IF(WEEKDAY(H2)=3,"Tue",IF(WEEKDAY(H2)=2,"Mon",IF(WEEKDAY(H2)=1,"Sun")))))))</f>
        <v>Sat</v>
      </c>
      <c r="G2" s="180">
        <v>465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WB Regal Ware #1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U-7 KW Astros</v>
      </c>
      <c r="L2" s="177" t="s">
        <v>849</v>
      </c>
      <c r="M2" s="177" t="str">
        <f>VLOOKUP(G2,'Master FINAL 2024 8-19-24'!A:O,15,FALSE)</f>
        <v>U-7 WB Storm</v>
      </c>
      <c r="N2" s="154" t="str">
        <f>VLOOKUP(K2,'Team Info'!J:L,3,FALSE)</f>
        <v>Stephanie Arnold</v>
      </c>
      <c r="O2" s="154" t="str">
        <f>VLOOKUP(K2,'Team Info'!J:M,4,FALSE)</f>
        <v>262-416-2092</v>
      </c>
      <c r="P2" s="154" t="str">
        <f>VLOOKUP(K2,'Team Info'!J:N,5,FALSE)</f>
        <v>lynnrayold@gmail.com</v>
      </c>
      <c r="Q2" s="188" t="str">
        <f>VLOOKUP(M2,'Team Info'!J:L,3,FALSE)</f>
        <v>Brittany Boyer (Director)</v>
      </c>
      <c r="R2" s="188" t="str">
        <f>VLOOKUP(M2,'Team Info'!J:M,4,FALSE)</f>
        <v>262-247-1029</v>
      </c>
      <c r="S2" s="188" t="str">
        <f>VLOOKUP(M2,'Team Info'!J:N,5,FALSE)</f>
        <v>bboyer@kmymca.org</v>
      </c>
      <c r="T2" t="str">
        <f t="shared" ref="T2:T25" si="1">H2&amp;K2&amp;M2</f>
        <v>45542U-7 KW AstrosU-7 WB Storm</v>
      </c>
    </row>
    <row r="3" spans="1:20" x14ac:dyDescent="0.3">
      <c r="A3" s="154" t="str">
        <f t="shared" ref="A3:A9" si="2">A2</f>
        <v>KW1095</v>
      </c>
      <c r="B3" s="154" t="str">
        <f>VLOOKUP(A3,'Team Info'!E:J,6,FALSE)</f>
        <v>U-7 KW Astros</v>
      </c>
      <c r="C3" s="154" t="str">
        <f>VLOOKUP(A3,'Team Info'!E:L,8,FALSE)</f>
        <v>Stephanie Arnold</v>
      </c>
      <c r="D3" s="154" t="str">
        <f>VLOOKUP(A3,'Team Info'!E:M,9,FALSE)</f>
        <v>262-416-2092</v>
      </c>
      <c r="E3" s="154" t="str">
        <f>VLOOKUP(A3,'Team Info'!E:N,10,FALSE)</f>
        <v>lynnrayold@gmail.com</v>
      </c>
      <c r="F3" s="180" t="str">
        <f t="shared" si="0"/>
        <v>Sat</v>
      </c>
      <c r="G3" s="180">
        <v>470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Hickory Lane #1B</v>
      </c>
      <c r="J3" s="183">
        <f>IF(ISBLANK((VLOOKUP(G3,'Master FINAL 2024 8-19-24'!A:I,9,FALSE)))=TRUE,"",VLOOKUP(G3,'Master FINAL 2024 8-19-24'!A:I,9,FALSE))</f>
        <v>0.375</v>
      </c>
      <c r="K3" s="169" t="str">
        <f>VLOOKUP(G3,'Master FINAL 2024 8-19-24'!A:L,12,FALSE)</f>
        <v>U-7 KW Astros</v>
      </c>
      <c r="L3" s="177" t="s">
        <v>849</v>
      </c>
      <c r="M3" s="177" t="str">
        <f>VLOOKUP(G3,'Master FINAL 2024 8-19-24'!A:O,15,FALSE)</f>
        <v>U-7 JK Pumas</v>
      </c>
      <c r="N3" s="154" t="str">
        <f>VLOOKUP(K3,'Team Info'!J:L,3,FALSE)</f>
        <v>Stephanie Arnold</v>
      </c>
      <c r="O3" s="154" t="str">
        <f>VLOOKUP(K3,'Team Info'!J:M,4,FALSE)</f>
        <v>262-416-2092</v>
      </c>
      <c r="P3" s="154" t="str">
        <f>VLOOKUP(K3,'Team Info'!J:N,5,FALSE)</f>
        <v>lynnrayold@gmail.com</v>
      </c>
      <c r="Q3" s="188" t="str">
        <f>VLOOKUP(M3,'Team Info'!J:L,3,FALSE)</f>
        <v>Daniel Karrels</v>
      </c>
      <c r="R3" s="188" t="str">
        <f>VLOOKUP(M3,'Team Info'!J:M,4,FALSE)</f>
        <v>262-305-6187</v>
      </c>
      <c r="S3" s="188" t="str">
        <f>VLOOKUP(M3,'Team Info'!J:N,5,FALSE)</f>
        <v>dskarrels@gmail.com</v>
      </c>
      <c r="T3" t="str">
        <f t="shared" si="1"/>
        <v>45549U-7 KW AstrosU-7 JK Pumas</v>
      </c>
    </row>
    <row r="4" spans="1:20" x14ac:dyDescent="0.3">
      <c r="A4" s="154" t="str">
        <f t="shared" si="2"/>
        <v>KW1095</v>
      </c>
      <c r="B4" s="154" t="str">
        <f>VLOOKUP(A4,'Team Info'!E:J,6,FALSE)</f>
        <v>U-7 KW Astros</v>
      </c>
      <c r="C4" s="154" t="str">
        <f>VLOOKUP(A4,'Team Info'!E:L,8,FALSE)</f>
        <v>Stephanie Arnold</v>
      </c>
      <c r="D4" s="154" t="str">
        <f>VLOOKUP(A4,'Team Info'!E:M,9,FALSE)</f>
        <v>262-416-2092</v>
      </c>
      <c r="E4" s="154" t="str">
        <f>VLOOKUP(A4,'Team Info'!E:N,10,FALSE)</f>
        <v>lynnrayold@gmail.com</v>
      </c>
      <c r="F4" s="180" t="str">
        <f t="shared" si="0"/>
        <v>Sat</v>
      </c>
      <c r="G4" s="180">
        <v>475</v>
      </c>
      <c r="H4" s="184">
        <f>VLOOKUP(G4,'Master FINAL 2024 8-19-24'!A:G,7,FALSE)</f>
        <v>45556</v>
      </c>
      <c r="I4" s="153" t="str">
        <f>IF(ISBLANK((VLOOKUP(G4,'Master FINAL 2024 8-19-24'!A:H,8,FALSE)))=TRUE,"",VLOOKUP(G4,'Master FINAL 2024 8-19-24'!A:H,8,FALSE))</f>
        <v>Hickory Lane #2</v>
      </c>
      <c r="J4" s="183">
        <f>IF(ISBLANK((VLOOKUP(G4,'Master FINAL 2024 8-19-24'!A:I,9,FALSE)))=TRUE,"",VLOOKUP(G4,'Master FINAL 2024 8-19-24'!A:I,9,FALSE))</f>
        <v>0.45833333333333331</v>
      </c>
      <c r="K4" s="169" t="str">
        <f>VLOOKUP(G4,'Master FINAL 2024 8-19-24'!A:L,12,FALSE)</f>
        <v>U-7 KW Astros</v>
      </c>
      <c r="L4" s="177" t="s">
        <v>849</v>
      </c>
      <c r="M4" s="177" t="str">
        <f>VLOOKUP(G4,'Master FINAL 2024 8-19-24'!A:O,15,FALSE)</f>
        <v>U-7 JK Cheetahs</v>
      </c>
      <c r="N4" s="154" t="str">
        <f>VLOOKUP(K4,'Team Info'!J:L,3,FALSE)</f>
        <v>Stephanie Arnold</v>
      </c>
      <c r="O4" s="154" t="str">
        <f>VLOOKUP(K4,'Team Info'!J:M,4,FALSE)</f>
        <v>262-416-2092</v>
      </c>
      <c r="P4" s="154" t="str">
        <f>VLOOKUP(K4,'Team Info'!J:N,5,FALSE)</f>
        <v>lynnrayold@gmail.com</v>
      </c>
      <c r="Q4" s="188" t="str">
        <f>VLOOKUP(M4,'Team Info'!J:L,3,FALSE)</f>
        <v>Stephen Bilotta</v>
      </c>
      <c r="R4" s="188" t="str">
        <f>VLOOKUP(M4,'Team Info'!J:M,4,FALSE)</f>
        <v>262-305-8173</v>
      </c>
      <c r="S4" s="188" t="str">
        <f>VLOOKUP(M4,'Team Info'!J:N,5,FALSE)</f>
        <v>bilottastephen@gmail.com</v>
      </c>
      <c r="T4" t="str">
        <f t="shared" si="1"/>
        <v>45556U-7 KW AstrosU-7 JK Cheetahs</v>
      </c>
    </row>
    <row r="5" spans="1:20" x14ac:dyDescent="0.3">
      <c r="A5" s="154" t="str">
        <f t="shared" si="2"/>
        <v>KW1095</v>
      </c>
      <c r="B5" s="154" t="str">
        <f>VLOOKUP(A5,'Team Info'!E:J,6,FALSE)</f>
        <v>U-7 KW Astros</v>
      </c>
      <c r="C5" s="154" t="str">
        <f>VLOOKUP(A5,'Team Info'!E:L,8,FALSE)</f>
        <v>Stephanie Arnold</v>
      </c>
      <c r="D5" s="154" t="str">
        <f>VLOOKUP(A5,'Team Info'!E:M,9,FALSE)</f>
        <v>262-416-2092</v>
      </c>
      <c r="E5" s="154" t="str">
        <f>VLOOKUP(A5,'Team Info'!E:N,10,FALSE)</f>
        <v>lynnrayold@gmail.com</v>
      </c>
      <c r="F5" s="180" t="str">
        <f t="shared" si="0"/>
        <v>Sat</v>
      </c>
      <c r="G5" s="180">
        <v>482</v>
      </c>
      <c r="H5" s="184">
        <f>VLOOKUP(G5,'Master FINAL 2024 8-19-24'!A:G,7,FALSE)</f>
        <v>45563</v>
      </c>
      <c r="I5" s="153" t="str">
        <f>IF(ISBLANK((VLOOKUP(G5,'Master FINAL 2024 8-19-24'!A:H,8,FALSE)))=TRUE,"",VLOOKUP(G5,'Master FINAL 2024 8-19-24'!A:H,8,FALSE))</f>
        <v>KW 1</v>
      </c>
      <c r="J5" s="183">
        <f>IF(ISBLANK((VLOOKUP(G5,'Master FINAL 2024 8-19-24'!A:I,9,FALSE)))=TRUE,"",VLOOKUP(G5,'Master FINAL 2024 8-19-24'!A:I,9,FALSE))</f>
        <v>0.375</v>
      </c>
      <c r="K5" s="169" t="str">
        <f>VLOOKUP(G5,'Master FINAL 2024 8-19-24'!A:L,12,FALSE)</f>
        <v>U-7 RF Kickers</v>
      </c>
      <c r="L5" s="177" t="s">
        <v>849</v>
      </c>
      <c r="M5" s="177" t="str">
        <f>VLOOKUP(G5,'Master FINAL 2024 8-19-24'!A:O,15,FALSE)</f>
        <v>U-7 KW Astros</v>
      </c>
      <c r="N5" s="154" t="str">
        <f>VLOOKUP(K5,'Team Info'!J:L,3,FALSE)</f>
        <v>Jeff Magnuson</v>
      </c>
      <c r="O5" s="154" t="str">
        <f>VLOOKUP(K5,'Team Info'!J:M,4,FALSE)</f>
        <v>608-358-0405</v>
      </c>
      <c r="P5" s="154" t="str">
        <f>VLOOKUP(K5,'Team Info'!J:N,5,FALSE)</f>
        <v>jffmagnuson@gmail.com</v>
      </c>
      <c r="Q5" s="188" t="str">
        <f>VLOOKUP(M5,'Team Info'!J:L,3,FALSE)</f>
        <v>Stephanie Arnold</v>
      </c>
      <c r="R5" s="188" t="str">
        <f>VLOOKUP(M5,'Team Info'!J:M,4,FALSE)</f>
        <v>262-416-2092</v>
      </c>
      <c r="S5" s="188" t="str">
        <f>VLOOKUP(M5,'Team Info'!J:N,5,FALSE)</f>
        <v>lynnrayold@gmail.com</v>
      </c>
      <c r="T5" t="str">
        <f t="shared" si="1"/>
        <v>45563U-7 RF KickersU-7 KW Astros</v>
      </c>
    </row>
    <row r="6" spans="1:20" x14ac:dyDescent="0.3">
      <c r="A6" s="154" t="str">
        <f t="shared" si="2"/>
        <v>KW1095</v>
      </c>
      <c r="B6" s="154" t="str">
        <f>VLOOKUP(A6,'Team Info'!E:J,6,FALSE)</f>
        <v>U-7 KW Astros</v>
      </c>
      <c r="C6" s="154" t="str">
        <f>VLOOKUP(A6,'Team Info'!E:L,8,FALSE)</f>
        <v>Stephanie Arnold</v>
      </c>
      <c r="D6" s="154" t="str">
        <f>VLOOKUP(A6,'Team Info'!E:M,9,FALSE)</f>
        <v>262-416-2092</v>
      </c>
      <c r="E6" s="154" t="str">
        <f>VLOOKUP(A6,'Team Info'!E:N,10,FALSE)</f>
        <v>lynnrayold@gmail.com</v>
      </c>
      <c r="F6" s="180" t="str">
        <f t="shared" si="0"/>
        <v>Sat</v>
      </c>
      <c r="G6" s="180">
        <v>489</v>
      </c>
      <c r="H6" s="184">
        <f>VLOOKUP(G6,'Master FINAL 2024 8-19-24'!A:G,7,FALSE)</f>
        <v>45570</v>
      </c>
      <c r="I6" s="153" t="str">
        <f>IF(ISBLANK((VLOOKUP(G6,'Master FINAL 2024 8-19-24'!A:H,8,FALSE)))=TRUE,"",VLOOKUP(G6,'Master FINAL 2024 8-19-24'!A:H,8,FALSE))</f>
        <v>KW 2</v>
      </c>
      <c r="J6" s="183">
        <f>IF(ISBLANK((VLOOKUP(G6,'Master FINAL 2024 8-19-24'!A:I,9,FALSE)))=TRUE,"",VLOOKUP(G6,'Master FINAL 2024 8-19-24'!A:I,9,FALSE))</f>
        <v>0.5</v>
      </c>
      <c r="K6" s="169" t="str">
        <f>VLOOKUP(G6,'Master FINAL 2024 8-19-24'!A:L,12,FALSE)</f>
        <v>U-7 RF Hawks</v>
      </c>
      <c r="L6" s="177" t="s">
        <v>849</v>
      </c>
      <c r="M6" s="177" t="str">
        <f>VLOOKUP(G6,'Master FINAL 2024 8-19-24'!A:O,15,FALSE)</f>
        <v>U-7 KW Astros</v>
      </c>
      <c r="N6" s="154" t="str">
        <f>VLOOKUP(K6,'Team Info'!J:L,3,FALSE)</f>
        <v>Sarah Baumann</v>
      </c>
      <c r="O6" s="154" t="str">
        <f>VLOOKUP(K6,'Team Info'!J:M,4,FALSE)</f>
        <v>262-339-3474</v>
      </c>
      <c r="P6" s="154" t="str">
        <f>VLOOKUP(K6,'Team Info'!J:N,5,FALSE)</f>
        <v>sarahgenebaumann@outlook.com</v>
      </c>
      <c r="Q6" s="188" t="str">
        <f>VLOOKUP(M6,'Team Info'!J:L,3,FALSE)</f>
        <v>Stephanie Arnold</v>
      </c>
      <c r="R6" s="188" t="str">
        <f>VLOOKUP(M6,'Team Info'!J:M,4,FALSE)</f>
        <v>262-416-2092</v>
      </c>
      <c r="S6" s="188" t="str">
        <f>VLOOKUP(M6,'Team Info'!J:N,5,FALSE)</f>
        <v>lynnrayold@gmail.com</v>
      </c>
      <c r="T6" t="str">
        <f t="shared" si="1"/>
        <v>45570U-7 RF HawksU-7 KW Astros</v>
      </c>
    </row>
    <row r="7" spans="1:20" x14ac:dyDescent="0.3">
      <c r="A7" s="154" t="str">
        <f t="shared" si="2"/>
        <v>KW1095</v>
      </c>
      <c r="B7" s="154" t="str">
        <f>VLOOKUP(A7,'Team Info'!E:J,6,FALSE)</f>
        <v>U-7 KW Astros</v>
      </c>
      <c r="C7" s="154" t="str">
        <f>VLOOKUP(A7,'Team Info'!E:L,8,FALSE)</f>
        <v>Stephanie Arnold</v>
      </c>
      <c r="D7" s="154" t="str">
        <f>VLOOKUP(A7,'Team Info'!E:M,9,FALSE)</f>
        <v>262-416-2092</v>
      </c>
      <c r="E7" s="154" t="str">
        <f>VLOOKUP(A7,'Team Info'!E:N,10,FALSE)</f>
        <v>lynnrayold@gmail.com</v>
      </c>
      <c r="F7" s="180" t="str">
        <f t="shared" si="0"/>
        <v>Sat</v>
      </c>
      <c r="G7" s="180">
        <v>495</v>
      </c>
      <c r="H7" s="184">
        <f>VLOOKUP(G7,'Master FINAL 2024 8-19-24'!A:G,7,FALSE)</f>
        <v>45577</v>
      </c>
      <c r="I7" s="153" t="str">
        <f>IF(ISBLANK((VLOOKUP(G7,'Master FINAL 2024 8-19-24'!A:H,8,FALSE)))=TRUE,"",VLOOKUP(G7,'Master FINAL 2024 8-19-24'!A:H,8,FALSE))</f>
        <v>KW 1</v>
      </c>
      <c r="J7" s="183">
        <f>IF(ISBLANK((VLOOKUP(G7,'Master FINAL 2024 8-19-24'!A:I,9,FALSE)))=TRUE,"",VLOOKUP(G7,'Master FINAL 2024 8-19-24'!A:I,9,FALSE))</f>
        <v>0.4375</v>
      </c>
      <c r="K7" s="169" t="str">
        <f>VLOOKUP(G7,'Master FINAL 2024 8-19-24'!A:L,12,FALSE)</f>
        <v>U-7 HT Spicey Meatball Boys</v>
      </c>
      <c r="L7" s="177" t="s">
        <v>849</v>
      </c>
      <c r="M7" s="177" t="str">
        <f>VLOOKUP(G7,'Master FINAL 2024 8-19-24'!A:O,15,FALSE)</f>
        <v>U-7 KW Astros</v>
      </c>
      <c r="N7" s="154" t="str">
        <f>VLOOKUP(K7,'Team Info'!J:L,3,FALSE)</f>
        <v>Mike Daly</v>
      </c>
      <c r="O7" s="154" t="str">
        <f>VLOOKUP(K7,'Team Info'!J:M,4,FALSE)</f>
        <v>414-350-1392</v>
      </c>
      <c r="P7" s="154" t="str">
        <f>VLOOKUP(K7,'Team Info'!J:N,5,FALSE)</f>
        <v>dooley644@gmail.com</v>
      </c>
      <c r="Q7" s="188" t="str">
        <f>VLOOKUP(M7,'Team Info'!J:L,3,FALSE)</f>
        <v>Stephanie Arnold</v>
      </c>
      <c r="R7" s="188" t="str">
        <f>VLOOKUP(M7,'Team Info'!J:M,4,FALSE)</f>
        <v>262-416-2092</v>
      </c>
      <c r="S7" s="188" t="str">
        <f>VLOOKUP(M7,'Team Info'!J:N,5,FALSE)</f>
        <v>lynnrayold@gmail.com</v>
      </c>
      <c r="T7" t="str">
        <f t="shared" si="1"/>
        <v>45577U-7 HT Spicey Meatball BoysU-7 KW Astros</v>
      </c>
    </row>
    <row r="8" spans="1:20" x14ac:dyDescent="0.3">
      <c r="A8" s="154" t="str">
        <f t="shared" si="2"/>
        <v>KW1095</v>
      </c>
      <c r="B8" s="154" t="str">
        <f>VLOOKUP(A8,'Team Info'!E:J,6,FALSE)</f>
        <v>U-7 KW Astros</v>
      </c>
      <c r="C8" s="154" t="str">
        <f>VLOOKUP(A8,'Team Info'!E:L,8,FALSE)</f>
        <v>Stephanie Arnold</v>
      </c>
      <c r="D8" s="154" t="str">
        <f>VLOOKUP(A8,'Team Info'!E:M,9,FALSE)</f>
        <v>262-416-2092</v>
      </c>
      <c r="E8" s="154" t="str">
        <f>VLOOKUP(A8,'Team Info'!E:N,10,FALSE)</f>
        <v>lynnrayold@gmail.com</v>
      </c>
      <c r="F8" s="180" t="str">
        <f t="shared" si="0"/>
        <v>Sat</v>
      </c>
      <c r="G8" s="180">
        <v>501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Field #3</v>
      </c>
      <c r="J8" s="183">
        <f>IF(ISBLANK((VLOOKUP(G8,'Master FINAL 2024 8-19-24'!A:I,9,FALSE)))=TRUE,"",VLOOKUP(G8,'Master FINAL 2024 8-19-24'!A:I,9,FALSE))</f>
        <v>0.5</v>
      </c>
      <c r="K8" s="169" t="str">
        <f>VLOOKUP(G8,'Master FINAL 2024 8-19-24'!A:L,12,FALSE)</f>
        <v>U-7 KW Astros</v>
      </c>
      <c r="L8" s="177" t="s">
        <v>849</v>
      </c>
      <c r="M8" s="177" t="str">
        <f>VLOOKUP(G8,'Master FINAL 2024 8-19-24'!A:O,15,FALSE)</f>
        <v>U-7 HU Cobras</v>
      </c>
      <c r="N8" s="154" t="str">
        <f>VLOOKUP(K8,'Team Info'!J:L,3,FALSE)</f>
        <v>Stephanie Arnold</v>
      </c>
      <c r="O8" s="154" t="str">
        <f>VLOOKUP(K8,'Team Info'!J:M,4,FALSE)</f>
        <v>262-416-2092</v>
      </c>
      <c r="P8" s="154" t="str">
        <f>VLOOKUP(K8,'Team Info'!J:N,5,FALSE)</f>
        <v>lynnrayold@gmail.com</v>
      </c>
      <c r="Q8" s="188" t="str">
        <f>VLOOKUP(M8,'Team Info'!J:L,3,FALSE)</f>
        <v>Andrea Nelson</v>
      </c>
      <c r="R8" s="188" t="str">
        <f>VLOOKUP(M8,'Team Info'!J:M,4,FALSE)</f>
        <v>262-224-4524</v>
      </c>
      <c r="S8" s="188" t="str">
        <f>VLOOKUP(M8,'Team Info'!J:N,5,FALSE)</f>
        <v>andreagehring18@gmail.com</v>
      </c>
      <c r="T8" t="str">
        <f t="shared" si="1"/>
        <v>45584U-7 KW AstrosU-7 HU Cobras</v>
      </c>
    </row>
    <row r="9" spans="1:20" x14ac:dyDescent="0.3">
      <c r="A9" s="154" t="str">
        <f t="shared" si="2"/>
        <v>KW1095</v>
      </c>
      <c r="B9" s="154" t="str">
        <f>VLOOKUP(A9,'Team Info'!E:J,6,FALSE)</f>
        <v>U-7 KW Astros</v>
      </c>
      <c r="C9" s="154" t="str">
        <f>VLOOKUP(A9,'Team Info'!E:L,8,FALSE)</f>
        <v>Stephanie Arnold</v>
      </c>
      <c r="D9" s="154" t="str">
        <f>VLOOKUP(A9,'Team Info'!E:M,9,FALSE)</f>
        <v>262-416-2092</v>
      </c>
      <c r="E9" s="154" t="str">
        <f>VLOOKUP(A9,'Team Info'!E:N,10,FALSE)</f>
        <v>lynnrayold@gmail.com</v>
      </c>
      <c r="F9" s="180" t="str">
        <f t="shared" si="0"/>
        <v>Sat</v>
      </c>
      <c r="G9" s="180">
        <v>511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KW 2</v>
      </c>
      <c r="J9" s="183">
        <f>IF(ISBLANK((VLOOKUP(G9,'Master FINAL 2024 8-19-24'!A:I,9,FALSE)))=TRUE,"",VLOOKUP(G9,'Master FINAL 2024 8-19-24'!A:I,9,FALSE))</f>
        <v>0.54166666666666663</v>
      </c>
      <c r="K9" s="169" t="str">
        <f>VLOOKUP(G9,'Master FINAL 2024 8-19-24'!A:L,12,FALSE)</f>
        <v>U-7 WB Storm</v>
      </c>
      <c r="L9" s="177" t="s">
        <v>849</v>
      </c>
      <c r="M9" s="177" t="str">
        <f>VLOOKUP(G9,'Master FINAL 2024 8-19-24'!A:O,15,FALSE)</f>
        <v>U-7 KW Astros</v>
      </c>
      <c r="N9" s="154" t="str">
        <f>VLOOKUP(K9,'Team Info'!J:L,3,FALSE)</f>
        <v>Brittany Boyer (Director)</v>
      </c>
      <c r="O9" s="154" t="str">
        <f>VLOOKUP(K9,'Team Info'!J:M,4,FALSE)</f>
        <v>262-247-1029</v>
      </c>
      <c r="P9" s="154" t="str">
        <f>VLOOKUP(K9,'Team Info'!J:N,5,FALSE)</f>
        <v>bboyer@kmymca.org</v>
      </c>
      <c r="Q9" s="188" t="str">
        <f>VLOOKUP(M9,'Team Info'!J:L,3,FALSE)</f>
        <v>Stephanie Arnold</v>
      </c>
      <c r="R9" s="188" t="str">
        <f>VLOOKUP(M9,'Team Info'!J:M,4,FALSE)</f>
        <v>262-416-2092</v>
      </c>
      <c r="S9" s="188" t="str">
        <f>VLOOKUP(M9,'Team Info'!J:N,5,FALSE)</f>
        <v>lynnrayold@gmail.com</v>
      </c>
      <c r="T9" t="str">
        <f t="shared" si="1"/>
        <v>45591U-7 WB StormU-7 KW Astros</v>
      </c>
    </row>
    <row r="10" spans="1:20" x14ac:dyDescent="0.3">
      <c r="A10" s="154" t="s">
        <v>1764</v>
      </c>
      <c r="B10" s="154" t="str">
        <f>VLOOKUP(A10,'Team Info'!E:J,6,FALSE)</f>
        <v>U-7 KW Blazers</v>
      </c>
      <c r="C10" s="154" t="str">
        <f>VLOOKUP(A10,'Team Info'!E:L,8,FALSE)</f>
        <v>Jamison Meister</v>
      </c>
      <c r="D10" s="154" t="str">
        <f>VLOOKUP(A10,'Team Info'!E:M,9,FALSE)</f>
        <v>262-388-5119</v>
      </c>
      <c r="E10" s="154" t="str">
        <f>VLOOKUP(A10,'Team Info'!E:N,10,FALSE)</f>
        <v>jamison.meister08@gmail.com</v>
      </c>
      <c r="F10" s="180" t="str">
        <f t="shared" si="0"/>
        <v>Sat</v>
      </c>
      <c r="G10" s="180">
        <v>461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KW 2</v>
      </c>
      <c r="J10" s="183">
        <f>IF(ISBLANK((VLOOKUP(G10,'Master FINAL 2024 8-19-24'!A:I,9,FALSE)))=TRUE,"",VLOOKUP(G10,'Master FINAL 2024 8-19-24'!A:I,9,FALSE))</f>
        <v>0.54166666666666663</v>
      </c>
      <c r="K10" s="169" t="str">
        <f>VLOOKUP(G10,'Master FINAL 2024 8-19-24'!A:L,12,FALSE)</f>
        <v>U-7 ER Emeralds</v>
      </c>
      <c r="L10" s="177" t="s">
        <v>849</v>
      </c>
      <c r="M10" s="177" t="str">
        <f>VLOOKUP(G10,'Master FINAL 2024 8-19-24'!A:O,15,FALSE)</f>
        <v>U-7 KW Blazers</v>
      </c>
      <c r="N10" s="154" t="str">
        <f>VLOOKUP(K10,'Team Info'!J:L,3,FALSE)</f>
        <v>Paul Zimmer</v>
      </c>
      <c r="O10" s="154" t="str">
        <f>VLOOKUP(K10,'Team Info'!J:M,4,FALSE)</f>
        <v>608-769-4856</v>
      </c>
      <c r="P10" s="154" t="str">
        <f>VLOOKUP(K10,'Team Info'!J:N,5,FALSE)</f>
        <v>Paulwzimmer@gmail.com</v>
      </c>
      <c r="Q10" s="188" t="str">
        <f>VLOOKUP(M10,'Team Info'!J:L,3,FALSE)</f>
        <v>Jamison Meister</v>
      </c>
      <c r="R10" s="188" t="str">
        <f>VLOOKUP(M10,'Team Info'!J:M,4,FALSE)</f>
        <v>262-388-5119</v>
      </c>
      <c r="S10" s="188" t="str">
        <f>VLOOKUP(M10,'Team Info'!J:N,5,FALSE)</f>
        <v>jamison.meister08@gmail.com</v>
      </c>
      <c r="T10" t="str">
        <f t="shared" si="1"/>
        <v>45542U-7 ER EmeraldsU-7 KW Blazers</v>
      </c>
    </row>
    <row r="11" spans="1:20" x14ac:dyDescent="0.3">
      <c r="A11" s="154" t="str">
        <f>A12</f>
        <v>KW1096</v>
      </c>
      <c r="B11" s="154" t="str">
        <f>VLOOKUP(A11,'Team Info'!E:J,6,FALSE)</f>
        <v>U-7 KW Blazers</v>
      </c>
      <c r="C11" s="154" t="str">
        <f>VLOOKUP(A11,'Team Info'!E:L,8,FALSE)</f>
        <v>Jamison Meister</v>
      </c>
      <c r="D11" s="154" t="str">
        <f>VLOOKUP(A11,'Team Info'!E:M,9,FALSE)</f>
        <v>262-388-5119</v>
      </c>
      <c r="E11" s="154" t="str">
        <f>VLOOKUP(A11,'Team Info'!E:N,10,FALSE)</f>
        <v>jamison.meister08@gmail.com</v>
      </c>
      <c r="F11" s="180" t="str">
        <f>IF(WEEKDAY(H11)=7,"Sat",IF(WEEKDAY(H11)=6,"Fri",IF(WEEKDAY(H11)=5,"Thu",IF(WEEKDAY(H11)=4,"Wed",IF(WEEKDAY(H11)=3,"Tue",IF(WEEKDAY(H11)=2,"Mon",IF(WEEKDAY(H11)=1,"Sun")))))))</f>
        <v>Wed</v>
      </c>
      <c r="G11" s="180">
        <v>506</v>
      </c>
      <c r="H11" s="184">
        <f>VLOOKUP(G11,'Master FINAL 2024 8-19-24'!A:G,7,FALSE)</f>
        <v>45546</v>
      </c>
      <c r="I11" s="153" t="str">
        <f>IF(ISBLANK((VLOOKUP(G11,'Master FINAL 2024 8-19-24'!A:H,8,FALSE)))=TRUE,"",VLOOKUP(G11,'Master FINAL 2024 8-19-24'!A:H,8,FALSE))</f>
        <v>RF 3</v>
      </c>
      <c r="J11" s="183">
        <f>IF(ISBLANK((VLOOKUP(G11,'Master FINAL 2024 8-19-24'!A:I,9,FALSE)))=TRUE,"",VLOOKUP(G11,'Master FINAL 2024 8-19-24'!A:I,9,FALSE))</f>
        <v>0.73958333333333337</v>
      </c>
      <c r="K11" s="169" t="str">
        <f>VLOOKUP(G11,'Master FINAL 2024 8-19-24'!A:L,12,FALSE)</f>
        <v>U-7 KW Blazers</v>
      </c>
      <c r="L11" s="177" t="s">
        <v>849</v>
      </c>
      <c r="M11" s="177" t="str">
        <f>VLOOKUP(G11,'Master FINAL 2024 8-19-24'!A:O,15,FALSE)</f>
        <v>U-7 RF Lightning U7</v>
      </c>
      <c r="N11" s="154" t="str">
        <f>VLOOKUP(K11,'Team Info'!J:L,3,FALSE)</f>
        <v>Jamison Meister</v>
      </c>
      <c r="O11" s="154" t="str">
        <f>VLOOKUP(K11,'Team Info'!J:M,4,FALSE)</f>
        <v>262-388-5119</v>
      </c>
      <c r="P11" s="154" t="str">
        <f>VLOOKUP(K11,'Team Info'!J:N,5,FALSE)</f>
        <v>jamison.meister08@gmail.com</v>
      </c>
      <c r="Q11" s="188" t="str">
        <f>VLOOKUP(M11,'Team Info'!J:L,3,FALSE)</f>
        <v>Eathan Berdyck</v>
      </c>
      <c r="R11" s="188" t="str">
        <f>VLOOKUP(M11,'Team Info'!J:M,4,FALSE)</f>
        <v>414-737-6678</v>
      </c>
      <c r="S11" s="188" t="str">
        <f>VLOOKUP(M11,'Team Info'!J:N,5,FALSE)</f>
        <v>eberdyck@yahoo.com</v>
      </c>
      <c r="T11" t="str">
        <f>H11&amp;K11&amp;M11</f>
        <v>45546U-7 KW BlazersU-7 RF Lightning U7</v>
      </c>
    </row>
    <row r="12" spans="1:20" x14ac:dyDescent="0.3">
      <c r="A12" s="154" t="str">
        <f>A17</f>
        <v>KW1096</v>
      </c>
      <c r="B12" s="154" t="str">
        <f>VLOOKUP(A12,'Team Info'!E:J,6,FALSE)</f>
        <v>U-7 KW Blazers</v>
      </c>
      <c r="C12" s="154" t="str">
        <f>VLOOKUP(A12,'Team Info'!E:L,8,FALSE)</f>
        <v>Jamison Meister</v>
      </c>
      <c r="D12" s="154" t="str">
        <f>VLOOKUP(A12,'Team Info'!E:M,9,FALSE)</f>
        <v>262-388-5119</v>
      </c>
      <c r="E12" s="154" t="str">
        <f>VLOOKUP(A12,'Team Info'!E:N,10,FALSE)</f>
        <v>jamison.meister08@gmail.com</v>
      </c>
      <c r="F12" s="180" t="str">
        <f>IF(WEEKDAY(H12)=7,"Sat",IF(WEEKDAY(H12)=6,"Fri",IF(WEEKDAY(H12)=5,"Thu",IF(WEEKDAY(H12)=4,"Wed",IF(WEEKDAY(H12)=3,"Tue",IF(WEEKDAY(H12)=2,"Mon",IF(WEEKDAY(H12)=1,"Sun")))))))</f>
        <v>Wed</v>
      </c>
      <c r="G12" s="180">
        <v>493</v>
      </c>
      <c r="H12" s="184">
        <f>VLOOKUP(G12,'Master FINAL 2024 8-19-24'!A:G,7,FALSE)</f>
        <v>45553</v>
      </c>
      <c r="I12" s="153" t="str">
        <f>IF(ISBLANK((VLOOKUP(G12,'Master FINAL 2024 8-19-24'!A:H,8,FALSE)))=TRUE,"",VLOOKUP(G12,'Master FINAL 2024 8-19-24'!A:H,8,FALSE))</f>
        <v>KW 1</v>
      </c>
      <c r="J12" s="183">
        <f>IF(ISBLANK((VLOOKUP(G12,'Master FINAL 2024 8-19-24'!A:I,9,FALSE)))=TRUE,"",VLOOKUP(G12,'Master FINAL 2024 8-19-24'!A:I,9,FALSE))</f>
        <v>0.73958333333333337</v>
      </c>
      <c r="K12" s="169" t="str">
        <f>VLOOKUP(G12,'Master FINAL 2024 8-19-24'!A:L,12,FALSE)</f>
        <v>U-7 JK Cheetahs</v>
      </c>
      <c r="L12" s="177" t="s">
        <v>849</v>
      </c>
      <c r="M12" s="177" t="str">
        <f>VLOOKUP(G12,'Master FINAL 2024 8-19-24'!A:O,15,FALSE)</f>
        <v>U-7 KW Blazers</v>
      </c>
      <c r="N12" s="154" t="str">
        <f>VLOOKUP(K12,'Team Info'!J:L,3,FALSE)</f>
        <v>Stephen Bilotta</v>
      </c>
      <c r="O12" s="154" t="str">
        <f>VLOOKUP(K12,'Team Info'!J:M,4,FALSE)</f>
        <v>262-305-8173</v>
      </c>
      <c r="P12" s="154" t="str">
        <f>VLOOKUP(K12,'Team Info'!J:N,5,FALSE)</f>
        <v>bilottastephen@gmail.com</v>
      </c>
      <c r="Q12" s="188" t="str">
        <f>VLOOKUP(M12,'Team Info'!J:L,3,FALSE)</f>
        <v>Jamison Meister</v>
      </c>
      <c r="R12" s="188" t="str">
        <f>VLOOKUP(M12,'Team Info'!J:M,4,FALSE)</f>
        <v>262-388-5119</v>
      </c>
      <c r="S12" s="188" t="str">
        <f>VLOOKUP(M12,'Team Info'!J:N,5,FALSE)</f>
        <v>jamison.meister08@gmail.com</v>
      </c>
      <c r="T12" t="str">
        <f>H12&amp;K12&amp;M12</f>
        <v>45553U-7 JK CheetahsU-7 KW Blazers</v>
      </c>
    </row>
    <row r="13" spans="1:20" x14ac:dyDescent="0.3">
      <c r="A13" s="154" t="str">
        <f>A10</f>
        <v>KW1096</v>
      </c>
      <c r="B13" s="154" t="str">
        <f>VLOOKUP(A13,'Team Info'!E:J,6,FALSE)</f>
        <v>U-7 KW Blazers</v>
      </c>
      <c r="C13" s="154" t="str">
        <f>VLOOKUP(A13,'Team Info'!E:L,8,FALSE)</f>
        <v>Jamison Meister</v>
      </c>
      <c r="D13" s="154" t="str">
        <f>VLOOKUP(A13,'Team Info'!E:M,9,FALSE)</f>
        <v>262-388-5119</v>
      </c>
      <c r="E13" s="154" t="str">
        <f>VLOOKUP(A13,'Team Info'!E:N,10,FALSE)</f>
        <v>jamison.meister08@gmail.com</v>
      </c>
      <c r="F13" s="180" t="str">
        <f t="shared" si="0"/>
        <v>Sat</v>
      </c>
      <c r="G13" s="180">
        <v>473</v>
      </c>
      <c r="H13" s="184">
        <f>VLOOKUP(G13,'Master FINAL 2024 8-19-24'!A:G,7,FALSE)</f>
        <v>45556</v>
      </c>
      <c r="I13" s="153" t="str">
        <f>IF(ISBLANK((VLOOKUP(G13,'Master FINAL 2024 8-19-24'!A:H,8,FALSE)))=TRUE,"",VLOOKUP(G13,'Master FINAL 2024 8-19-24'!A:H,8,FALSE))</f>
        <v>KW 1</v>
      </c>
      <c r="J13" s="183">
        <f>IF(ISBLANK((VLOOKUP(G13,'Master FINAL 2024 8-19-24'!A:I,9,FALSE)))=TRUE,"",VLOOKUP(G13,'Master FINAL 2024 8-19-24'!A:I,9,FALSE))</f>
        <v>0.52083333333333337</v>
      </c>
      <c r="K13" s="169" t="str">
        <f>VLOOKUP(G13,'Master FINAL 2024 8-19-24'!A:L,12,FALSE)</f>
        <v>U-7 HT Honey Badgers</v>
      </c>
      <c r="L13" s="177" t="s">
        <v>849</v>
      </c>
      <c r="M13" s="177" t="str">
        <f>VLOOKUP(G13,'Master FINAL 2024 8-19-24'!A:O,15,FALSE)</f>
        <v>U-7 KW Blazers</v>
      </c>
      <c r="N13" s="154" t="str">
        <f>VLOOKUP(K13,'Team Info'!J:L,3,FALSE)</f>
        <v>Alex Cernick</v>
      </c>
      <c r="O13" s="154" t="str">
        <f>VLOOKUP(K13,'Team Info'!J:M,4,FALSE)</f>
        <v>414-897-1100</v>
      </c>
      <c r="P13" s="154" t="str">
        <f>VLOOKUP(K13,'Team Info'!J:N,5,FALSE)</f>
        <v>alex.cernick@gmail.com</v>
      </c>
      <c r="Q13" s="188" t="str">
        <f>VLOOKUP(M13,'Team Info'!J:L,3,FALSE)</f>
        <v>Jamison Meister</v>
      </c>
      <c r="R13" s="188" t="str">
        <f>VLOOKUP(M13,'Team Info'!J:M,4,FALSE)</f>
        <v>262-388-5119</v>
      </c>
      <c r="S13" s="188" t="str">
        <f>VLOOKUP(M13,'Team Info'!J:N,5,FALSE)</f>
        <v>jamison.meister08@gmail.com</v>
      </c>
      <c r="T13" t="str">
        <f t="shared" si="1"/>
        <v>45556U-7 HT Honey BadgersU-7 KW Blazers</v>
      </c>
    </row>
    <row r="14" spans="1:20" x14ac:dyDescent="0.3">
      <c r="A14" s="154" t="str">
        <f t="shared" ref="A14:A17" si="3">A13</f>
        <v>KW1096</v>
      </c>
      <c r="B14" s="154" t="str">
        <f>VLOOKUP(A14,'Team Info'!E:J,6,FALSE)</f>
        <v>U-7 KW Blazers</v>
      </c>
      <c r="C14" s="154" t="str">
        <f>VLOOKUP(A14,'Team Info'!E:L,8,FALSE)</f>
        <v>Jamison Meister</v>
      </c>
      <c r="D14" s="154" t="str">
        <f>VLOOKUP(A14,'Team Info'!E:M,9,FALSE)</f>
        <v>262-388-5119</v>
      </c>
      <c r="E14" s="154" t="str">
        <f>VLOOKUP(A14,'Team Info'!E:N,10,FALSE)</f>
        <v>jamison.meister08@gmail.com</v>
      </c>
      <c r="F14" s="180" t="str">
        <f t="shared" si="0"/>
        <v>Sat</v>
      </c>
      <c r="G14" s="180">
        <v>483</v>
      </c>
      <c r="H14" s="184">
        <f>VLOOKUP(G14,'Master FINAL 2024 8-19-24'!A:G,7,FALSE)</f>
        <v>45563</v>
      </c>
      <c r="I14" s="153" t="str">
        <f>IF(ISBLANK((VLOOKUP(G14,'Master FINAL 2024 8-19-24'!A:H,8,FALSE)))=TRUE,"",VLOOKUP(G14,'Master FINAL 2024 8-19-24'!A:H,8,FALSE))</f>
        <v>KW 2</v>
      </c>
      <c r="J14" s="183">
        <f>IF(ISBLANK((VLOOKUP(G14,'Master FINAL 2024 8-19-24'!A:I,9,FALSE)))=TRUE,"",VLOOKUP(G14,'Master FINAL 2024 8-19-24'!A:I,9,FALSE))</f>
        <v>0.375</v>
      </c>
      <c r="K14" s="169" t="str">
        <f>VLOOKUP(G14,'Master FINAL 2024 8-19-24'!A:L,12,FALSE)</f>
        <v>U-7 HU Cobras</v>
      </c>
      <c r="L14" s="177" t="s">
        <v>849</v>
      </c>
      <c r="M14" s="177" t="str">
        <f>VLOOKUP(G14,'Master FINAL 2024 8-19-24'!A:O,15,FALSE)</f>
        <v>U-7 KW Blazers</v>
      </c>
      <c r="N14" s="154" t="str">
        <f>VLOOKUP(K14,'Team Info'!J:L,3,FALSE)</f>
        <v>Andrea Nelson</v>
      </c>
      <c r="O14" s="154" t="str">
        <f>VLOOKUP(K14,'Team Info'!J:M,4,FALSE)</f>
        <v>262-224-4524</v>
      </c>
      <c r="P14" s="154" t="str">
        <f>VLOOKUP(K14,'Team Info'!J:N,5,FALSE)</f>
        <v>andreagehring18@gmail.com</v>
      </c>
      <c r="Q14" s="188" t="str">
        <f>VLOOKUP(M14,'Team Info'!J:L,3,FALSE)</f>
        <v>Jamison Meister</v>
      </c>
      <c r="R14" s="188" t="str">
        <f>VLOOKUP(M14,'Team Info'!J:M,4,FALSE)</f>
        <v>262-388-5119</v>
      </c>
      <c r="S14" s="188" t="str">
        <f>VLOOKUP(M14,'Team Info'!J:N,5,FALSE)</f>
        <v>jamison.meister08@gmail.com</v>
      </c>
      <c r="T14" t="str">
        <f t="shared" si="1"/>
        <v>45563U-7 HU CobrasU-7 KW Blazers</v>
      </c>
    </row>
    <row r="15" spans="1:20" x14ac:dyDescent="0.3">
      <c r="A15" s="154" t="str">
        <f t="shared" si="3"/>
        <v>KW1096</v>
      </c>
      <c r="B15" s="154" t="str">
        <f>VLOOKUP(A15,'Team Info'!E:J,6,FALSE)</f>
        <v>U-7 KW Blazers</v>
      </c>
      <c r="C15" s="154" t="str">
        <f>VLOOKUP(A15,'Team Info'!E:L,8,FALSE)</f>
        <v>Jamison Meister</v>
      </c>
      <c r="D15" s="154" t="str">
        <f>VLOOKUP(A15,'Team Info'!E:M,9,FALSE)</f>
        <v>262-388-5119</v>
      </c>
      <c r="E15" s="154" t="str">
        <f>VLOOKUP(A15,'Team Info'!E:N,10,FALSE)</f>
        <v>jamison.meister08@gmail.com</v>
      </c>
      <c r="F15" s="180" t="str">
        <f t="shared" si="0"/>
        <v>Sat</v>
      </c>
      <c r="G15" s="180">
        <v>486</v>
      </c>
      <c r="H15" s="184">
        <f>VLOOKUP(G15,'Master FINAL 2024 8-19-24'!A:G,7,FALSE)</f>
        <v>45570</v>
      </c>
      <c r="I15" s="153" t="str">
        <f>IF(ISBLANK((VLOOKUP(G15,'Master FINAL 2024 8-19-24'!A:H,8,FALSE)))=TRUE,"",VLOOKUP(G15,'Master FINAL 2024 8-19-24'!A:H,8,FALSE))</f>
        <v>RF 2</v>
      </c>
      <c r="J15" s="183">
        <f>IF(ISBLANK((VLOOKUP(G15,'Master FINAL 2024 8-19-24'!A:I,9,FALSE)))=TRUE,"",VLOOKUP(G15,'Master FINAL 2024 8-19-24'!A:I,9,FALSE))</f>
        <v>0.5</v>
      </c>
      <c r="K15" s="169" t="str">
        <f>VLOOKUP(G15,'Master FINAL 2024 8-19-24'!A:L,12,FALSE)</f>
        <v>U-7 KW Blazers</v>
      </c>
      <c r="L15" s="177" t="s">
        <v>849</v>
      </c>
      <c r="M15" s="177" t="str">
        <f>VLOOKUP(G15,'Master FINAL 2024 8-19-24'!A:O,15,FALSE)</f>
        <v>U-7 RF Kickers</v>
      </c>
      <c r="N15" s="154" t="str">
        <f>VLOOKUP(K15,'Team Info'!J:L,3,FALSE)</f>
        <v>Jamison Meister</v>
      </c>
      <c r="O15" s="154" t="str">
        <f>VLOOKUP(K15,'Team Info'!J:M,4,FALSE)</f>
        <v>262-388-5119</v>
      </c>
      <c r="P15" s="154" t="str">
        <f>VLOOKUP(K15,'Team Info'!J:N,5,FALSE)</f>
        <v>jamison.meister08@gmail.com</v>
      </c>
      <c r="Q15" s="188" t="str">
        <f>VLOOKUP(M15,'Team Info'!J:L,3,FALSE)</f>
        <v>Jeff Magnuson</v>
      </c>
      <c r="R15" s="188" t="str">
        <f>VLOOKUP(M15,'Team Info'!J:M,4,FALSE)</f>
        <v>608-358-0405</v>
      </c>
      <c r="S15" s="188" t="str">
        <f>VLOOKUP(M15,'Team Info'!J:N,5,FALSE)</f>
        <v>jffmagnuson@gmail.com</v>
      </c>
      <c r="T15" t="str">
        <f t="shared" si="1"/>
        <v>45570U-7 KW BlazersU-7 RF Kickers</v>
      </c>
    </row>
    <row r="16" spans="1:20" x14ac:dyDescent="0.3">
      <c r="A16" s="154" t="str">
        <f t="shared" si="3"/>
        <v>KW1096</v>
      </c>
      <c r="B16" s="154" t="str">
        <f>VLOOKUP(A16,'Team Info'!E:J,6,FALSE)</f>
        <v>U-7 KW Blazers</v>
      </c>
      <c r="C16" s="154" t="str">
        <f>VLOOKUP(A16,'Team Info'!E:L,8,FALSE)</f>
        <v>Jamison Meister</v>
      </c>
      <c r="D16" s="154" t="str">
        <f>VLOOKUP(A16,'Team Info'!E:M,9,FALSE)</f>
        <v>262-388-5119</v>
      </c>
      <c r="E16" s="154" t="str">
        <f>VLOOKUP(A16,'Team Info'!E:N,10,FALSE)</f>
        <v>jamison.meister08@gmail.com</v>
      </c>
      <c r="F16" s="180" t="str">
        <f t="shared" si="0"/>
        <v>Sat</v>
      </c>
      <c r="G16" s="180">
        <v>492</v>
      </c>
      <c r="H16" s="184">
        <f>VLOOKUP(G16,'Master FINAL 2024 8-19-24'!A:G,7,FALSE)</f>
        <v>45577</v>
      </c>
      <c r="I16" s="153" t="str">
        <f>IF(ISBLANK((VLOOKUP(G16,'Master FINAL 2024 8-19-24'!A:H,8,FALSE)))=TRUE,"",VLOOKUP(G16,'Master FINAL 2024 8-19-24'!A:H,8,FALSE))</f>
        <v>Field #2</v>
      </c>
      <c r="J16" s="183">
        <f>IF(ISBLANK((VLOOKUP(G16,'Master FINAL 2024 8-19-24'!A:I,9,FALSE)))=TRUE,"",VLOOKUP(G16,'Master FINAL 2024 8-19-24'!A:I,9,FALSE))</f>
        <v>0.4375</v>
      </c>
      <c r="K16" s="169" t="str">
        <f>VLOOKUP(G16,'Master FINAL 2024 8-19-24'!A:L,12,FALSE)</f>
        <v>U-7 KW Blazers</v>
      </c>
      <c r="L16" s="177" t="s">
        <v>849</v>
      </c>
      <c r="M16" s="177" t="str">
        <f>VLOOKUP(G16,'Master FINAL 2024 8-19-24'!A:O,15,FALSE)</f>
        <v>U-7 HU Cobras</v>
      </c>
      <c r="N16" s="154" t="str">
        <f>VLOOKUP(K16,'Team Info'!J:L,3,FALSE)</f>
        <v>Jamison Meister</v>
      </c>
      <c r="O16" s="154" t="str">
        <f>VLOOKUP(K16,'Team Info'!J:M,4,FALSE)</f>
        <v>262-388-5119</v>
      </c>
      <c r="P16" s="154" t="str">
        <f>VLOOKUP(K16,'Team Info'!J:N,5,FALSE)</f>
        <v>jamison.meister08@gmail.com</v>
      </c>
      <c r="Q16" s="188" t="str">
        <f>VLOOKUP(M16,'Team Info'!J:L,3,FALSE)</f>
        <v>Andrea Nelson</v>
      </c>
      <c r="R16" s="188" t="str">
        <f>VLOOKUP(M16,'Team Info'!J:M,4,FALSE)</f>
        <v>262-224-4524</v>
      </c>
      <c r="S16" s="188" t="str">
        <f>VLOOKUP(M16,'Team Info'!J:N,5,FALSE)</f>
        <v>andreagehring18@gmail.com</v>
      </c>
      <c r="T16" t="str">
        <f t="shared" si="1"/>
        <v>45577U-7 KW BlazersU-7 HU Cobras</v>
      </c>
    </row>
    <row r="17" spans="1:20" x14ac:dyDescent="0.3">
      <c r="A17" s="154" t="str">
        <f t="shared" si="3"/>
        <v>KW1096</v>
      </c>
      <c r="B17" s="154" t="str">
        <f>VLOOKUP(A17,'Team Info'!E:J,6,FALSE)</f>
        <v>U-7 KW Blazers</v>
      </c>
      <c r="C17" s="154" t="str">
        <f>VLOOKUP(A17,'Team Info'!E:L,8,FALSE)</f>
        <v>Jamison Meister</v>
      </c>
      <c r="D17" s="154" t="str">
        <f>VLOOKUP(A17,'Team Info'!E:M,9,FALSE)</f>
        <v>262-388-5119</v>
      </c>
      <c r="E17" s="154" t="str">
        <f>VLOOKUP(A17,'Team Info'!E:N,10,FALSE)</f>
        <v>jamison.meister08@gmail.com</v>
      </c>
      <c r="F17" s="180" t="str">
        <f t="shared" si="0"/>
        <v>Sat</v>
      </c>
      <c r="G17" s="180">
        <v>498</v>
      </c>
      <c r="H17" s="184">
        <f>VLOOKUP(G17,'Master FINAL 2024 8-19-24'!A:G,7,FALSE)</f>
        <v>45584</v>
      </c>
      <c r="I17" s="153" t="str">
        <f>IF(ISBLANK((VLOOKUP(G17,'Master FINAL 2024 8-19-24'!A:H,8,FALSE)))=TRUE,"",VLOOKUP(G17,'Master FINAL 2024 8-19-24'!A:H,8,FALSE))</f>
        <v>HT #3B</v>
      </c>
      <c r="J17" s="183">
        <f>IF(ISBLANK((VLOOKUP(G17,'Master FINAL 2024 8-19-24'!A:I,9,FALSE)))=TRUE,"",VLOOKUP(G17,'Master FINAL 2024 8-19-24'!A:I,9,FALSE))</f>
        <v>0.375</v>
      </c>
      <c r="K17" s="169" t="str">
        <f>VLOOKUP(G17,'Master FINAL 2024 8-19-24'!A:L,12,FALSE)</f>
        <v>U-7 KW Blazers</v>
      </c>
      <c r="L17" s="177" t="s">
        <v>849</v>
      </c>
      <c r="M17" s="177" t="str">
        <f>VLOOKUP(G17,'Master FINAL 2024 8-19-24'!A:O,15,FALSE)</f>
        <v>U-7 HT Spicey Meatball Boys</v>
      </c>
      <c r="N17" s="154" t="str">
        <f>VLOOKUP(K17,'Team Info'!J:L,3,FALSE)</f>
        <v>Jamison Meister</v>
      </c>
      <c r="O17" s="154" t="str">
        <f>VLOOKUP(K17,'Team Info'!J:M,4,FALSE)</f>
        <v>262-388-5119</v>
      </c>
      <c r="P17" s="154" t="str">
        <f>VLOOKUP(K17,'Team Info'!J:N,5,FALSE)</f>
        <v>jamison.meister08@gmail.com</v>
      </c>
      <c r="Q17" s="188" t="str">
        <f>VLOOKUP(M17,'Team Info'!J:L,3,FALSE)</f>
        <v>Mike Daly</v>
      </c>
      <c r="R17" s="188" t="str">
        <f>VLOOKUP(M17,'Team Info'!J:M,4,FALSE)</f>
        <v>414-350-1392</v>
      </c>
      <c r="S17" s="188" t="str">
        <f>VLOOKUP(M17,'Team Info'!J:N,5,FALSE)</f>
        <v>dooley644@gmail.com</v>
      </c>
      <c r="T17" t="str">
        <f t="shared" si="1"/>
        <v>45584U-7 KW BlazersU-7 HT Spicey Meatball Boys</v>
      </c>
    </row>
    <row r="18" spans="1:20" x14ac:dyDescent="0.3">
      <c r="A18" s="154" t="s">
        <v>1765</v>
      </c>
      <c r="B18" s="154" t="str">
        <f>VLOOKUP(A18,'Team Info'!E:J,6,FALSE)</f>
        <v>U-7 KW Pioneers</v>
      </c>
      <c r="C18" s="154" t="str">
        <f>VLOOKUP(A18,'Team Info'!E:L,8,FALSE)</f>
        <v>Sara Alexander</v>
      </c>
      <c r="D18" s="154" t="str">
        <f>VLOOKUP(A18,'Team Info'!E:M,9,FALSE)</f>
        <v>262-707-4219</v>
      </c>
      <c r="E18" s="154" t="str">
        <f>VLOOKUP(A18,'Team Info'!E:N,10,FALSE)</f>
        <v>josh.sara.alexander@outlook.com</v>
      </c>
      <c r="F18" s="180" t="str">
        <f t="shared" si="0"/>
        <v>Sat</v>
      </c>
      <c r="G18" s="180">
        <v>516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KW 1</v>
      </c>
      <c r="J18" s="183">
        <f>IF(ISBLANK((VLOOKUP(G18,'Master FINAL 2024 8-19-24'!A:I,9,FALSE)))=TRUE,"",VLOOKUP(G18,'Master FINAL 2024 8-19-24'!A:I,9,FALSE))</f>
        <v>0.375</v>
      </c>
      <c r="K18" s="169" t="str">
        <f>VLOOKUP(G18,'Master FINAL 2024 8-19-24'!A:L,12,FALSE)</f>
        <v>U-7 JK Tigers</v>
      </c>
      <c r="L18" s="177" t="s">
        <v>849</v>
      </c>
      <c r="M18" s="177" t="str">
        <f>VLOOKUP(G18,'Master FINAL 2024 8-19-24'!A:O,15,FALSE)</f>
        <v>U-7 KW Pioneers</v>
      </c>
      <c r="N18" s="154" t="str">
        <f>VLOOKUP(K18,'Team Info'!J:L,3,FALSE)</f>
        <v>Stacy McAnally</v>
      </c>
      <c r="O18" s="154" t="str">
        <f>VLOOKUP(K18,'Team Info'!J:M,4,FALSE)</f>
        <v>262-336-1677</v>
      </c>
      <c r="P18" s="154" t="str">
        <f>VLOOKUP(K18,'Team Info'!J:N,5,FALSE)</f>
        <v>mcanallyessmann@gmail.com</v>
      </c>
      <c r="Q18" s="188" t="str">
        <f>VLOOKUP(M18,'Team Info'!J:L,3,FALSE)</f>
        <v>Sara Alexander</v>
      </c>
      <c r="R18" s="188" t="str">
        <f>VLOOKUP(M18,'Team Info'!J:M,4,FALSE)</f>
        <v>262-707-4219</v>
      </c>
      <c r="S18" s="188" t="str">
        <f>VLOOKUP(M18,'Team Info'!J:N,5,FALSE)</f>
        <v>josh.sara.alexander@outlook.com</v>
      </c>
      <c r="T18" t="str">
        <f t="shared" si="1"/>
        <v>45542U-7 JK TigersU-7 KW Pioneers</v>
      </c>
    </row>
    <row r="19" spans="1:20" x14ac:dyDescent="0.3">
      <c r="A19" s="154" t="str">
        <f t="shared" ref="A19:A25" si="4">A18</f>
        <v>KW1097</v>
      </c>
      <c r="B19" s="154" t="str">
        <f>VLOOKUP(A19,'Team Info'!E:J,6,FALSE)</f>
        <v>U-7 KW Pioneers</v>
      </c>
      <c r="C19" s="154" t="str">
        <f>VLOOKUP(A19,'Team Info'!E:L,8,FALSE)</f>
        <v>Sara Alexander</v>
      </c>
      <c r="D19" s="154" t="str">
        <f>VLOOKUP(A19,'Team Info'!E:M,9,FALSE)</f>
        <v>262-707-4219</v>
      </c>
      <c r="E19" s="154" t="str">
        <f>VLOOKUP(A19,'Team Info'!E:N,10,FALSE)</f>
        <v>josh.sara.alexander@outlook.com</v>
      </c>
      <c r="F19" s="180" t="str">
        <f t="shared" si="0"/>
        <v>Sat</v>
      </c>
      <c r="G19" s="180">
        <v>525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KW 2</v>
      </c>
      <c r="J19" s="183">
        <f>IF(ISBLANK((VLOOKUP(G19,'Master FINAL 2024 8-19-24'!A:I,9,FALSE)))=TRUE,"",VLOOKUP(G19,'Master FINAL 2024 8-19-24'!A:I,9,FALSE))</f>
        <v>0.41666666666666669</v>
      </c>
      <c r="K19" s="169" t="str">
        <f>VLOOKUP(G19,'Master FINAL 2024 8-19-24'!A:L,12,FALSE)</f>
        <v>U-7 KW Starbursts</v>
      </c>
      <c r="L19" s="177" t="s">
        <v>849</v>
      </c>
      <c r="M19" s="177" t="str">
        <f>VLOOKUP(G19,'Master FINAL 2024 8-19-24'!A:O,15,FALSE)</f>
        <v>U-7 KW Pioneers</v>
      </c>
      <c r="N19" s="154" t="str">
        <f>VLOOKUP(K19,'Team Info'!J:L,3,FALSE)</f>
        <v>Jenell Enright</v>
      </c>
      <c r="O19" s="154" t="str">
        <f>VLOOKUP(K19,'Team Info'!J:M,4,FALSE)</f>
        <v>608-669-3190</v>
      </c>
      <c r="P19" s="154" t="str">
        <f>VLOOKUP(K19,'Team Info'!J:N,5,FALSE)</f>
        <v>jenellenright@yahoo.com </v>
      </c>
      <c r="Q19" s="188" t="str">
        <f>VLOOKUP(M19,'Team Info'!J:L,3,FALSE)</f>
        <v>Sara Alexander</v>
      </c>
      <c r="R19" s="188" t="str">
        <f>VLOOKUP(M19,'Team Info'!J:M,4,FALSE)</f>
        <v>262-707-4219</v>
      </c>
      <c r="S19" s="188" t="str">
        <f>VLOOKUP(M19,'Team Info'!J:N,5,FALSE)</f>
        <v>josh.sara.alexander@outlook.com</v>
      </c>
      <c r="T19" t="str">
        <f t="shared" si="1"/>
        <v>45549U-7 KW StarburstsU-7 KW Pioneers</v>
      </c>
    </row>
    <row r="20" spans="1:20" x14ac:dyDescent="0.3">
      <c r="A20" s="154" t="str">
        <f t="shared" si="4"/>
        <v>KW1097</v>
      </c>
      <c r="B20" s="154" t="str">
        <f>VLOOKUP(A20,'Team Info'!E:J,6,FALSE)</f>
        <v>U-7 KW Pioneers</v>
      </c>
      <c r="C20" s="154" t="str">
        <f>VLOOKUP(A20,'Team Info'!E:L,8,FALSE)</f>
        <v>Sara Alexander</v>
      </c>
      <c r="D20" s="154" t="str">
        <f>VLOOKUP(A20,'Team Info'!E:M,9,FALSE)</f>
        <v>262-707-4219</v>
      </c>
      <c r="E20" s="154" t="str">
        <f>VLOOKUP(A20,'Team Info'!E:N,10,FALSE)</f>
        <v>josh.sara.alexander@outlook.com</v>
      </c>
      <c r="F20" s="180" t="str">
        <f t="shared" si="0"/>
        <v>Sat</v>
      </c>
      <c r="G20" s="180">
        <v>530</v>
      </c>
      <c r="H20" s="184">
        <f>VLOOKUP(G20,'Master FINAL 2024 8-19-24'!A:G,7,FALSE)</f>
        <v>45556</v>
      </c>
      <c r="I20" s="153" t="str">
        <f>IF(ISBLANK((VLOOKUP(G20,'Master FINAL 2024 8-19-24'!A:H,8,FALSE)))=TRUE,"",VLOOKUP(G20,'Master FINAL 2024 8-19-24'!A:H,8,FALSE))</f>
        <v>KW 1</v>
      </c>
      <c r="J20" s="183">
        <f>IF(ISBLANK((VLOOKUP(G20,'Master FINAL 2024 8-19-24'!A:I,9,FALSE)))=TRUE,"",VLOOKUP(G20,'Master FINAL 2024 8-19-24'!A:I,9,FALSE))</f>
        <v>0.47916666666666669</v>
      </c>
      <c r="K20" s="169" t="str">
        <f>VLOOKUP(G20,'Master FINAL 2024 8-19-24'!A:L,12,FALSE)</f>
        <v>U-7 JK Cougars</v>
      </c>
      <c r="L20" s="177" t="s">
        <v>849</v>
      </c>
      <c r="M20" s="177" t="str">
        <f>VLOOKUP(G20,'Master FINAL 2024 8-19-24'!A:O,15,FALSE)</f>
        <v>U-7 KW Pioneers</v>
      </c>
      <c r="N20" s="154" t="str">
        <f>VLOOKUP(K20,'Team Info'!J:L,3,FALSE)</f>
        <v>Jacob Steger</v>
      </c>
      <c r="O20" s="154" t="str">
        <f>VLOOKUP(K20,'Team Info'!J:M,4,FALSE)</f>
        <v>262-622-3066</v>
      </c>
      <c r="P20" s="154" t="str">
        <f>VLOOKUP(K20,'Team Info'!J:N,5,FALSE)</f>
        <v>jacobjaysteger@gmail.com</v>
      </c>
      <c r="Q20" s="188" t="str">
        <f>VLOOKUP(M20,'Team Info'!J:L,3,FALSE)</f>
        <v>Sara Alexander</v>
      </c>
      <c r="R20" s="188" t="str">
        <f>VLOOKUP(M20,'Team Info'!J:M,4,FALSE)</f>
        <v>262-707-4219</v>
      </c>
      <c r="S20" s="188" t="str">
        <f>VLOOKUP(M20,'Team Info'!J:N,5,FALSE)</f>
        <v>josh.sara.alexander@outlook.com</v>
      </c>
      <c r="T20" t="str">
        <f t="shared" si="1"/>
        <v>45556U-7 JK CougarsU-7 KW Pioneers</v>
      </c>
    </row>
    <row r="21" spans="1:20" x14ac:dyDescent="0.3">
      <c r="A21" s="154" t="str">
        <f t="shared" si="4"/>
        <v>KW1097</v>
      </c>
      <c r="B21" s="154" t="str">
        <f>VLOOKUP(A21,'Team Info'!E:J,6,FALSE)</f>
        <v>U-7 KW Pioneers</v>
      </c>
      <c r="C21" s="154" t="str">
        <f>VLOOKUP(A21,'Team Info'!E:L,8,FALSE)</f>
        <v>Sara Alexander</v>
      </c>
      <c r="D21" s="154" t="str">
        <f>VLOOKUP(A21,'Team Info'!E:M,9,FALSE)</f>
        <v>262-707-4219</v>
      </c>
      <c r="E21" s="154" t="str">
        <f>VLOOKUP(A21,'Team Info'!E:N,10,FALSE)</f>
        <v>josh.sara.alexander@outlook.com</v>
      </c>
      <c r="F21" s="180" t="str">
        <f t="shared" si="0"/>
        <v>Sat</v>
      </c>
      <c r="G21" s="180">
        <v>538</v>
      </c>
      <c r="H21" s="184">
        <f>VLOOKUP(G21,'Master FINAL 2024 8-19-24'!A:G,7,FALSE)</f>
        <v>45563</v>
      </c>
      <c r="I21" s="153" t="str">
        <f>IF(ISBLANK((VLOOKUP(G21,'Master FINAL 2024 8-19-24'!A:H,8,FALSE)))=TRUE,"",VLOOKUP(G21,'Master FINAL 2024 8-19-24'!A:H,8,FALSE))</f>
        <v>KW 2</v>
      </c>
      <c r="J21" s="183">
        <f>IF(ISBLANK((VLOOKUP(G21,'Master FINAL 2024 8-19-24'!A:I,9,FALSE)))=TRUE,"",VLOOKUP(G21,'Master FINAL 2024 8-19-24'!A:I,9,FALSE))</f>
        <v>0.41666666666666669</v>
      </c>
      <c r="K21" s="169" t="str">
        <f>VLOOKUP(G21,'Master FINAL 2024 8-19-24'!A:L,12,FALSE)</f>
        <v>U-7 RF Rebels</v>
      </c>
      <c r="L21" s="177" t="s">
        <v>849</v>
      </c>
      <c r="M21" s="177" t="str">
        <f>VLOOKUP(G21,'Master FINAL 2024 8-19-24'!A:O,15,FALSE)</f>
        <v>U-7 KW Pioneers</v>
      </c>
      <c r="N21" s="154" t="str">
        <f>VLOOKUP(K21,'Team Info'!J:L,3,FALSE)</f>
        <v>Justin Denu</v>
      </c>
      <c r="O21" s="154" t="str">
        <f>VLOOKUP(K21,'Team Info'!J:M,4,FALSE)</f>
        <v>608-772-3054</v>
      </c>
      <c r="P21" s="154" t="str">
        <f>VLOOKUP(K21,'Team Info'!J:N,5,FALSE)</f>
        <v>justin.denu@gmail.com</v>
      </c>
      <c r="Q21" s="188" t="str">
        <f>VLOOKUP(M21,'Team Info'!J:L,3,FALSE)</f>
        <v>Sara Alexander</v>
      </c>
      <c r="R21" s="188" t="str">
        <f>VLOOKUP(M21,'Team Info'!J:M,4,FALSE)</f>
        <v>262-707-4219</v>
      </c>
      <c r="S21" s="188" t="str">
        <f>VLOOKUP(M21,'Team Info'!J:N,5,FALSE)</f>
        <v>josh.sara.alexander@outlook.com</v>
      </c>
      <c r="T21" t="str">
        <f t="shared" si="1"/>
        <v>45563U-7 RF RebelsU-7 KW Pioneers</v>
      </c>
    </row>
    <row r="22" spans="1:20" x14ac:dyDescent="0.3">
      <c r="A22" s="154" t="str">
        <f t="shared" si="4"/>
        <v>KW1097</v>
      </c>
      <c r="B22" s="154" t="str">
        <f>VLOOKUP(A22,'Team Info'!E:J,6,FALSE)</f>
        <v>U-7 KW Pioneers</v>
      </c>
      <c r="C22" s="154" t="str">
        <f>VLOOKUP(A22,'Team Info'!E:L,8,FALSE)</f>
        <v>Sara Alexander</v>
      </c>
      <c r="D22" s="154" t="str">
        <f>VLOOKUP(A22,'Team Info'!E:M,9,FALSE)</f>
        <v>262-707-4219</v>
      </c>
      <c r="E22" s="154" t="str">
        <f>VLOOKUP(A22,'Team Info'!E:N,10,FALSE)</f>
        <v>josh.sara.alexander@outlook.com</v>
      </c>
      <c r="F22" s="180" t="str">
        <f t="shared" si="0"/>
        <v>Sat</v>
      </c>
      <c r="G22" s="180">
        <v>543</v>
      </c>
      <c r="H22" s="184">
        <f>VLOOKUP(G22,'Master FINAL 2024 8-19-24'!A:G,7,FALSE)</f>
        <v>45570</v>
      </c>
      <c r="I22" s="153" t="str">
        <f>IF(ISBLANK((VLOOKUP(G22,'Master FINAL 2024 8-19-24'!A:H,8,FALSE)))=TRUE,"",VLOOKUP(G22,'Master FINAL 2024 8-19-24'!A:H,8,FALSE))</f>
        <v>Hickory Lane #1A</v>
      </c>
      <c r="J22" s="183">
        <f>IF(ISBLANK((VLOOKUP(G22,'Master FINAL 2024 8-19-24'!A:I,9,FALSE)))=TRUE,"",VLOOKUP(G22,'Master FINAL 2024 8-19-24'!A:I,9,FALSE))</f>
        <v>0.375</v>
      </c>
      <c r="K22" s="169" t="str">
        <f>VLOOKUP(G22,'Master FINAL 2024 8-19-24'!A:L,12,FALSE)</f>
        <v>U-7 KW Pioneers</v>
      </c>
      <c r="L22" s="177" t="s">
        <v>849</v>
      </c>
      <c r="M22" s="177" t="str">
        <f>VLOOKUP(G22,'Master FINAL 2024 8-19-24'!A:O,15,FALSE)</f>
        <v>U-7 JK Bobcats</v>
      </c>
      <c r="N22" s="154" t="str">
        <f>VLOOKUP(K22,'Team Info'!J:L,3,FALSE)</f>
        <v>Sara Alexander</v>
      </c>
      <c r="O22" s="154" t="str">
        <f>VLOOKUP(K22,'Team Info'!J:M,4,FALSE)</f>
        <v>262-707-4219</v>
      </c>
      <c r="P22" s="154" t="str">
        <f>VLOOKUP(K22,'Team Info'!J:N,5,FALSE)</f>
        <v>josh.sara.alexander@outlook.com</v>
      </c>
      <c r="Q22" s="188" t="str">
        <f>VLOOKUP(M22,'Team Info'!J:L,3,FALSE)</f>
        <v>Russell Zupan</v>
      </c>
      <c r="R22" s="188" t="str">
        <f>VLOOKUP(M22,'Team Info'!J:M,4,FALSE)</f>
        <v>414-334-5619</v>
      </c>
      <c r="S22" s="188" t="str">
        <f>VLOOKUP(M22,'Team Info'!J:N,5,FALSE)</f>
        <v>russell.zupan@yahoo.com</v>
      </c>
      <c r="T22" t="str">
        <f t="shared" si="1"/>
        <v>45570U-7 KW PioneersU-7 JK Bobcats</v>
      </c>
    </row>
    <row r="23" spans="1:20" x14ac:dyDescent="0.3">
      <c r="A23" s="154" t="str">
        <f t="shared" si="4"/>
        <v>KW1097</v>
      </c>
      <c r="B23" s="154" t="str">
        <f>VLOOKUP(A23,'Team Info'!E:J,6,FALSE)</f>
        <v>U-7 KW Pioneers</v>
      </c>
      <c r="C23" s="154" t="str">
        <f>VLOOKUP(A23,'Team Info'!E:L,8,FALSE)</f>
        <v>Sara Alexander</v>
      </c>
      <c r="D23" s="154" t="str">
        <f>VLOOKUP(A23,'Team Info'!E:M,9,FALSE)</f>
        <v>262-707-4219</v>
      </c>
      <c r="E23" s="154" t="str">
        <f>VLOOKUP(A23,'Team Info'!E:N,10,FALSE)</f>
        <v>josh.sara.alexander@outlook.com</v>
      </c>
      <c r="F23" s="180" t="str">
        <f t="shared" si="0"/>
        <v>Sat</v>
      </c>
      <c r="G23" s="180">
        <v>552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KW 2</v>
      </c>
      <c r="J23" s="183">
        <f>IF(ISBLANK((VLOOKUP(G23,'Master FINAL 2024 8-19-24'!A:I,9,FALSE)))=TRUE,"",VLOOKUP(G23,'Master FINAL 2024 8-19-24'!A:I,9,FALSE))</f>
        <v>0.4375</v>
      </c>
      <c r="K23" s="169" t="str">
        <f>VLOOKUP(G23,'Master FINAL 2024 8-19-24'!A:L,12,FALSE)</f>
        <v>U-7 KW Pioneers</v>
      </c>
      <c r="L23" s="177" t="s">
        <v>849</v>
      </c>
      <c r="M23" s="177" t="str">
        <f>VLOOKUP(G23,'Master FINAL 2024 8-19-24'!A:O,15,FALSE)</f>
        <v>U-7 KW Rockets</v>
      </c>
      <c r="N23" s="154" t="str">
        <f>VLOOKUP(K23,'Team Info'!J:L,3,FALSE)</f>
        <v>Sara Alexander</v>
      </c>
      <c r="O23" s="154" t="str">
        <f>VLOOKUP(K23,'Team Info'!J:M,4,FALSE)</f>
        <v>262-707-4219</v>
      </c>
      <c r="P23" s="154" t="str">
        <f>VLOOKUP(K23,'Team Info'!J:N,5,FALSE)</f>
        <v>josh.sara.alexander@outlook.com</v>
      </c>
      <c r="Q23" s="188" t="str">
        <f>VLOOKUP(M23,'Team Info'!J:L,3,FALSE)</f>
        <v>Dennis Gundrum</v>
      </c>
      <c r="R23" s="188" t="str">
        <f>VLOOKUP(M23,'Team Info'!J:M,4,FALSE)</f>
        <v>262-707-6910</v>
      </c>
      <c r="S23" s="188" t="str">
        <f>VLOOKUP(M23,'Team Info'!J:N,5,FALSE)</f>
        <v>dgundrum1@yahoo.com</v>
      </c>
      <c r="T23" t="str">
        <f t="shared" si="1"/>
        <v>45577U-7 KW PioneersU-7 KW Rockets</v>
      </c>
    </row>
    <row r="24" spans="1:20" x14ac:dyDescent="0.3">
      <c r="A24" s="154" t="str">
        <f t="shared" si="4"/>
        <v>KW1097</v>
      </c>
      <c r="B24" s="154" t="str">
        <f>VLOOKUP(A24,'Team Info'!E:J,6,FALSE)</f>
        <v>U-7 KW Pioneers</v>
      </c>
      <c r="C24" s="154" t="str">
        <f>VLOOKUP(A24,'Team Info'!E:L,8,FALSE)</f>
        <v>Sara Alexander</v>
      </c>
      <c r="D24" s="154" t="str">
        <f>VLOOKUP(A24,'Team Info'!E:M,9,FALSE)</f>
        <v>262-707-4219</v>
      </c>
      <c r="E24" s="154" t="str">
        <f>VLOOKUP(A24,'Team Info'!E:N,10,FALSE)</f>
        <v>josh.sara.alexander@outlook.com</v>
      </c>
      <c r="F24" s="180" t="str">
        <f t="shared" si="0"/>
        <v>Sat</v>
      </c>
      <c r="G24" s="180">
        <v>560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RF 2</v>
      </c>
      <c r="J24" s="183">
        <f>IF(ISBLANK((VLOOKUP(G24,'Master FINAL 2024 8-19-24'!A:I,9,FALSE)))=TRUE,"",VLOOKUP(G24,'Master FINAL 2024 8-19-24'!A:I,9,FALSE))</f>
        <v>0.4375</v>
      </c>
      <c r="K24" s="169" t="str">
        <f>VLOOKUP(G24,'Master FINAL 2024 8-19-24'!A:L,12,FALSE)</f>
        <v>U-7 KW Pioneers</v>
      </c>
      <c r="L24" s="177" t="s">
        <v>849</v>
      </c>
      <c r="M24" s="177" t="str">
        <f>VLOOKUP(G24,'Master FINAL 2024 8-19-24'!A:O,15,FALSE)</f>
        <v>U-7 RF Rebels</v>
      </c>
      <c r="N24" s="154" t="str">
        <f>VLOOKUP(K24,'Team Info'!J:L,3,FALSE)</f>
        <v>Sara Alexander</v>
      </c>
      <c r="O24" s="154" t="str">
        <f>VLOOKUP(K24,'Team Info'!J:M,4,FALSE)</f>
        <v>262-707-4219</v>
      </c>
      <c r="P24" s="154" t="str">
        <f>VLOOKUP(K24,'Team Info'!J:N,5,FALSE)</f>
        <v>josh.sara.alexander@outlook.com</v>
      </c>
      <c r="Q24" s="188" t="str">
        <f>VLOOKUP(M24,'Team Info'!J:L,3,FALSE)</f>
        <v>Justin Denu</v>
      </c>
      <c r="R24" s="188" t="str">
        <f>VLOOKUP(M24,'Team Info'!J:M,4,FALSE)</f>
        <v>608-772-3054</v>
      </c>
      <c r="S24" s="188" t="str">
        <f>VLOOKUP(M24,'Team Info'!J:N,5,FALSE)</f>
        <v>justin.denu@gmail.com</v>
      </c>
      <c r="T24" t="str">
        <f t="shared" si="1"/>
        <v>45584U-7 KW PioneersU-7 RF Rebels</v>
      </c>
    </row>
    <row r="25" spans="1:20" x14ac:dyDescent="0.3">
      <c r="A25" s="154" t="str">
        <f t="shared" si="4"/>
        <v>KW1097</v>
      </c>
      <c r="B25" s="154" t="str">
        <f>VLOOKUP(A25,'Team Info'!E:J,6,FALSE)</f>
        <v>U-7 KW Pioneers</v>
      </c>
      <c r="C25" s="154" t="str">
        <f>VLOOKUP(A25,'Team Info'!E:L,8,FALSE)</f>
        <v>Sara Alexander</v>
      </c>
      <c r="D25" s="154" t="str">
        <f>VLOOKUP(A25,'Team Info'!E:M,9,FALSE)</f>
        <v>262-707-4219</v>
      </c>
      <c r="E25" s="154" t="str">
        <f>VLOOKUP(A25,'Team Info'!E:N,10,FALSE)</f>
        <v>josh.sara.alexander@outlook.com</v>
      </c>
      <c r="F25" s="180" t="str">
        <f t="shared" si="0"/>
        <v>Sat</v>
      </c>
      <c r="G25" s="180">
        <v>565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Hickory Lane #1A</v>
      </c>
      <c r="J25" s="183">
        <f>IF(ISBLANK((VLOOKUP(G25,'Master FINAL 2024 8-19-24'!A:I,9,FALSE)))=TRUE,"",VLOOKUP(G25,'Master FINAL 2024 8-19-24'!A:I,9,FALSE))</f>
        <v>0.41666666666666669</v>
      </c>
      <c r="K25" s="169" t="str">
        <f>VLOOKUP(G25,'Master FINAL 2024 8-19-24'!A:L,12,FALSE)</f>
        <v>U-7 KW Pioneers</v>
      </c>
      <c r="L25" s="177" t="s">
        <v>849</v>
      </c>
      <c r="M25" s="177" t="str">
        <f>VLOOKUP(G25,'Master FINAL 2024 8-19-24'!A:O,15,FALSE)</f>
        <v>U-7 JK Tigers</v>
      </c>
      <c r="N25" s="154" t="str">
        <f>VLOOKUP(K25,'Team Info'!J:L,3,FALSE)</f>
        <v>Sara Alexander</v>
      </c>
      <c r="O25" s="154" t="str">
        <f>VLOOKUP(K25,'Team Info'!J:M,4,FALSE)</f>
        <v>262-707-4219</v>
      </c>
      <c r="P25" s="154" t="str">
        <f>VLOOKUP(K25,'Team Info'!J:N,5,FALSE)</f>
        <v>josh.sara.alexander@outlook.com</v>
      </c>
      <c r="Q25" s="188" t="str">
        <f>VLOOKUP(M25,'Team Info'!J:L,3,FALSE)</f>
        <v>Stacy McAnally</v>
      </c>
      <c r="R25" s="188" t="str">
        <f>VLOOKUP(M25,'Team Info'!J:M,4,FALSE)</f>
        <v>262-336-1677</v>
      </c>
      <c r="S25" s="188" t="str">
        <f>VLOOKUP(M25,'Team Info'!J:N,5,FALSE)</f>
        <v>mcanallyessmann@gmail.com</v>
      </c>
      <c r="T25" t="str">
        <f t="shared" si="1"/>
        <v>45591U-7 KW PioneersU-7 JK Tigers</v>
      </c>
    </row>
    <row r="26" spans="1:20" x14ac:dyDescent="0.3">
      <c r="A26" s="154" t="s">
        <v>1766</v>
      </c>
      <c r="B26" s="154" t="str">
        <f>VLOOKUP(A26,'Team Info'!E:J,6,FALSE)</f>
        <v>U-7 KW Rockets</v>
      </c>
      <c r="C26" s="154" t="str">
        <f>VLOOKUP(A26,'Team Info'!E:L,8,FALSE)</f>
        <v>Dennis Gundrum</v>
      </c>
      <c r="D26" s="154" t="str">
        <f>VLOOKUP(A26,'Team Info'!E:M,9,FALSE)</f>
        <v>262-707-6910</v>
      </c>
      <c r="E26" s="154" t="str">
        <f>VLOOKUP(A26,'Team Info'!E:N,10,FALSE)</f>
        <v>dgundrum1@yahoo.com</v>
      </c>
      <c r="F26" s="180" t="str">
        <f t="shared" ref="F26:F53" si="5">IF(WEEKDAY(H26)=7,"Sat",IF(WEEKDAY(H26)=6,"Fri",IF(WEEKDAY(H26)=5,"Thu",IF(WEEKDAY(H26)=4,"Wed",IF(WEEKDAY(H26)=3,"Tue",IF(WEEKDAY(H26)=2,"Mon",IF(WEEKDAY(H26)=1,"Sun")))))))</f>
        <v>Sat</v>
      </c>
      <c r="G26" s="180">
        <v>518</v>
      </c>
      <c r="H26" s="184">
        <f>VLOOKUP(G26,'Master FINAL 2024 8-19-24'!A:G,7,FALSE)</f>
        <v>45542</v>
      </c>
      <c r="I26" s="153" t="str">
        <f>IF(ISBLANK((VLOOKUP(G26,'Master FINAL 2024 8-19-24'!A:H,8,FALSE)))=TRUE,"",VLOOKUP(G26,'Master FINAL 2024 8-19-24'!A:H,8,FALSE))</f>
        <v>KW 2</v>
      </c>
      <c r="J26" s="183">
        <f>IF(ISBLANK((VLOOKUP(G26,'Master FINAL 2024 8-19-24'!A:I,9,FALSE)))=TRUE,"",VLOOKUP(G26,'Master FINAL 2024 8-19-24'!A:I,9,FALSE))</f>
        <v>0.375</v>
      </c>
      <c r="K26" s="169" t="str">
        <f>VLOOKUP(G26,'Master FINAL 2024 8-19-24'!A:L,12,FALSE)</f>
        <v>U-7 KW Rockets</v>
      </c>
      <c r="L26" s="177" t="s">
        <v>849</v>
      </c>
      <c r="M26" s="177" t="str">
        <f>VLOOKUP(G26,'Master FINAL 2024 8-19-24'!A:O,15,FALSE)</f>
        <v>U-7 KW Starbursts</v>
      </c>
      <c r="N26" s="154" t="str">
        <f>VLOOKUP(K26,'Team Info'!J:L,3,FALSE)</f>
        <v>Dennis Gundrum</v>
      </c>
      <c r="O26" s="154" t="str">
        <f>VLOOKUP(K26,'Team Info'!J:M,4,FALSE)</f>
        <v>262-707-6910</v>
      </c>
      <c r="P26" s="154" t="str">
        <f>VLOOKUP(K26,'Team Info'!J:N,5,FALSE)</f>
        <v>dgundrum1@yahoo.com</v>
      </c>
      <c r="Q26" s="188" t="str">
        <f>VLOOKUP(M26,'Team Info'!J:L,3,FALSE)</f>
        <v>Jenell Enright</v>
      </c>
      <c r="R26" s="188" t="str">
        <f>VLOOKUP(M26,'Team Info'!J:M,4,FALSE)</f>
        <v>608-669-3190</v>
      </c>
      <c r="S26" s="188" t="str">
        <f>VLOOKUP(M26,'Team Info'!J:N,5,FALSE)</f>
        <v>jenellenright@yahoo.com </v>
      </c>
      <c r="T26" t="str">
        <f t="shared" ref="T26:T81" si="6">H26&amp;K26&amp;M26</f>
        <v>45542U-7 KW RocketsU-7 KW Starbursts</v>
      </c>
    </row>
    <row r="27" spans="1:20" x14ac:dyDescent="0.3">
      <c r="A27" s="154" t="str">
        <f>A33</f>
        <v>KW1098</v>
      </c>
      <c r="B27" s="154" t="str">
        <f>VLOOKUP(A27,'Team Info'!E:J,6,FALSE)</f>
        <v>U-7 KW Rockets</v>
      </c>
      <c r="C27" s="154" t="str">
        <f>VLOOKUP(A27,'Team Info'!E:L,8,FALSE)</f>
        <v>Dennis Gundrum</v>
      </c>
      <c r="D27" s="154" t="str">
        <f>VLOOKUP(A27,'Team Info'!E:M,9,FALSE)</f>
        <v>262-707-6910</v>
      </c>
      <c r="E27" s="154" t="str">
        <f>VLOOKUP(A27,'Team Info'!E:N,10,FALSE)</f>
        <v>dgundrum1@yahoo.com</v>
      </c>
      <c r="F27" s="180" t="str">
        <f>IF(WEEKDAY(H27)=7,"Sat",IF(WEEKDAY(H27)=6,"Fri",IF(WEEKDAY(H27)=5,"Thu",IF(WEEKDAY(H27)=4,"Wed",IF(WEEKDAY(H27)=3,"Tue",IF(WEEKDAY(H27)=2,"Mon",IF(WEEKDAY(H27)=1,"Sun")))))))</f>
        <v>Wed</v>
      </c>
      <c r="G27" s="180">
        <v>541</v>
      </c>
      <c r="H27" s="184">
        <f>VLOOKUP(G27,'Master FINAL 2024 8-19-24'!A:G,7,FALSE)</f>
        <v>45546</v>
      </c>
      <c r="I27" s="153" t="str">
        <f>IF(ISBLANK((VLOOKUP(G27,'Master FINAL 2024 8-19-24'!A:H,8,FALSE)))=TRUE,"",VLOOKUP(G27,'Master FINAL 2024 8-19-24'!A:H,8,FALSE))</f>
        <v>KW 2</v>
      </c>
      <c r="J27" s="183">
        <f>IF(ISBLANK((VLOOKUP(G27,'Master FINAL 2024 8-19-24'!A:I,9,FALSE)))=TRUE,"",VLOOKUP(G27,'Master FINAL 2024 8-19-24'!A:I,9,FALSE))</f>
        <v>0.73958333333333337</v>
      </c>
      <c r="K27" s="169" t="str">
        <f>VLOOKUP(G27,'Master FINAL 2024 8-19-24'!A:L,12,FALSE)</f>
        <v>U-7 HT Wolves</v>
      </c>
      <c r="L27" s="177" t="s">
        <v>849</v>
      </c>
      <c r="M27" s="177" t="str">
        <f>VLOOKUP(G27,'Master FINAL 2024 8-19-24'!A:O,15,FALSE)</f>
        <v>U-7 KW Rockets</v>
      </c>
      <c r="N27" s="154" t="str">
        <f>VLOOKUP(K27,'Team Info'!J:L,3,FALSE)</f>
        <v>Chris Theisen</v>
      </c>
      <c r="O27" s="154" t="str">
        <f>VLOOKUP(K27,'Team Info'!J:M,4,FALSE)</f>
        <v>608-575-6414</v>
      </c>
      <c r="P27" s="154" t="str">
        <f>VLOOKUP(K27,'Team Info'!J:N,5,FALSE)</f>
        <v>ctheisen321@gmail.com</v>
      </c>
      <c r="Q27" s="188" t="str">
        <f>VLOOKUP(M27,'Team Info'!J:L,3,FALSE)</f>
        <v>Dennis Gundrum</v>
      </c>
      <c r="R27" s="188" t="str">
        <f>VLOOKUP(M27,'Team Info'!J:M,4,FALSE)</f>
        <v>262-707-6910</v>
      </c>
      <c r="S27" s="188" t="str">
        <f>VLOOKUP(M27,'Team Info'!J:N,5,FALSE)</f>
        <v>dgundrum1@yahoo.com</v>
      </c>
      <c r="T27" t="str">
        <f>H27&amp;K27&amp;M27</f>
        <v>45546U-7 HT WolvesU-7 KW Rockets</v>
      </c>
    </row>
    <row r="28" spans="1:20" x14ac:dyDescent="0.3">
      <c r="A28" s="154" t="str">
        <f>A26</f>
        <v>KW1098</v>
      </c>
      <c r="B28" s="154" t="str">
        <f>VLOOKUP(A28,'Team Info'!E:J,6,FALSE)</f>
        <v>U-7 KW Rockets</v>
      </c>
      <c r="C28" s="154" t="str">
        <f>VLOOKUP(A28,'Team Info'!E:L,8,FALSE)</f>
        <v>Dennis Gundrum</v>
      </c>
      <c r="D28" s="154" t="str">
        <f>VLOOKUP(A28,'Team Info'!E:M,9,FALSE)</f>
        <v>262-707-6910</v>
      </c>
      <c r="E28" s="154" t="str">
        <f>VLOOKUP(A28,'Team Info'!E:N,10,FALSE)</f>
        <v>dgundrum1@yahoo.com</v>
      </c>
      <c r="F28" s="180" t="str">
        <f t="shared" si="5"/>
        <v>Sat</v>
      </c>
      <c r="G28" s="180">
        <v>521</v>
      </c>
      <c r="H28" s="184">
        <f>VLOOKUP(G28,'Master FINAL 2024 8-19-24'!A:G,7,FALSE)</f>
        <v>45549</v>
      </c>
      <c r="I28" s="153" t="str">
        <f>IF(ISBLANK((VLOOKUP(G28,'Master FINAL 2024 8-19-24'!A:H,8,FALSE)))=TRUE,"",VLOOKUP(G28,'Master FINAL 2024 8-19-24'!A:H,8,FALSE))</f>
        <v>Hickory Lane #1A</v>
      </c>
      <c r="J28" s="183">
        <f>IF(ISBLANK((VLOOKUP(G28,'Master FINAL 2024 8-19-24'!A:I,9,FALSE)))=TRUE,"",VLOOKUP(G28,'Master FINAL 2024 8-19-24'!A:I,9,FALSE))</f>
        <v>0.41666666666666669</v>
      </c>
      <c r="K28" s="169" t="str">
        <f>VLOOKUP(G28,'Master FINAL 2024 8-19-24'!A:L,12,FALSE)</f>
        <v>U-7 KW Rockets</v>
      </c>
      <c r="L28" s="177" t="s">
        <v>849</v>
      </c>
      <c r="M28" s="177" t="str">
        <f>VLOOKUP(G28,'Master FINAL 2024 8-19-24'!A:O,15,FALSE)</f>
        <v>U-7 JK Tigers</v>
      </c>
      <c r="N28" s="154" t="str">
        <f>VLOOKUP(K28,'Team Info'!J:L,3,FALSE)</f>
        <v>Dennis Gundrum</v>
      </c>
      <c r="O28" s="154" t="str">
        <f>VLOOKUP(K28,'Team Info'!J:M,4,FALSE)</f>
        <v>262-707-6910</v>
      </c>
      <c r="P28" s="154" t="str">
        <f>VLOOKUP(K28,'Team Info'!J:N,5,FALSE)</f>
        <v>dgundrum1@yahoo.com</v>
      </c>
      <c r="Q28" s="188" t="str">
        <f>VLOOKUP(M28,'Team Info'!J:L,3,FALSE)</f>
        <v>Stacy McAnally</v>
      </c>
      <c r="R28" s="188" t="str">
        <f>VLOOKUP(M28,'Team Info'!J:M,4,FALSE)</f>
        <v>262-336-1677</v>
      </c>
      <c r="S28" s="188" t="str">
        <f>VLOOKUP(M28,'Team Info'!J:N,5,FALSE)</f>
        <v>mcanallyessmann@gmail.com</v>
      </c>
      <c r="T28" t="str">
        <f t="shared" si="6"/>
        <v>45549U-7 KW RocketsU-7 JK Tigers</v>
      </c>
    </row>
    <row r="29" spans="1:20" x14ac:dyDescent="0.3">
      <c r="A29" s="154" t="str">
        <f t="shared" ref="A29:A33" si="7">A28</f>
        <v>KW1098</v>
      </c>
      <c r="B29" s="154" t="str">
        <f>VLOOKUP(A29,'Team Info'!E:J,6,FALSE)</f>
        <v>U-7 KW Rockets</v>
      </c>
      <c r="C29" s="154" t="str">
        <f>VLOOKUP(A29,'Team Info'!E:L,8,FALSE)</f>
        <v>Dennis Gundrum</v>
      </c>
      <c r="D29" s="154" t="str">
        <f>VLOOKUP(A29,'Team Info'!E:M,9,FALSE)</f>
        <v>262-707-6910</v>
      </c>
      <c r="E29" s="154" t="str">
        <f>VLOOKUP(A29,'Team Info'!E:N,10,FALSE)</f>
        <v>dgundrum1@yahoo.com</v>
      </c>
      <c r="F29" s="180" t="str">
        <f t="shared" si="5"/>
        <v>Sat</v>
      </c>
      <c r="G29" s="180">
        <v>532</v>
      </c>
      <c r="H29" s="184">
        <f>VLOOKUP(G29,'Master FINAL 2024 8-19-24'!A:G,7,FALSE)</f>
        <v>45556</v>
      </c>
      <c r="I29" s="153" t="str">
        <f>IF(ISBLANK((VLOOKUP(G29,'Master FINAL 2024 8-19-24'!A:H,8,FALSE)))=TRUE,"",VLOOKUP(G29,'Master FINAL 2024 8-19-24'!A:H,8,FALSE))</f>
        <v>RF 1</v>
      </c>
      <c r="J29" s="183">
        <f>IF(ISBLANK((VLOOKUP(G29,'Master FINAL 2024 8-19-24'!A:I,9,FALSE)))=TRUE,"",VLOOKUP(G29,'Master FINAL 2024 8-19-24'!A:I,9,FALSE))</f>
        <v>0.4375</v>
      </c>
      <c r="K29" s="169" t="str">
        <f>VLOOKUP(G29,'Master FINAL 2024 8-19-24'!A:L,12,FALSE)</f>
        <v>U-7 KW Rockets</v>
      </c>
      <c r="L29" s="177" t="s">
        <v>849</v>
      </c>
      <c r="M29" s="177" t="str">
        <f>VLOOKUP(G29,'Master FINAL 2024 8-19-24'!A:O,15,FALSE)</f>
        <v>U-7 RF Rebels</v>
      </c>
      <c r="N29" s="154" t="str">
        <f>VLOOKUP(K29,'Team Info'!J:L,3,FALSE)</f>
        <v>Dennis Gundrum</v>
      </c>
      <c r="O29" s="154" t="str">
        <f>VLOOKUP(K29,'Team Info'!J:M,4,FALSE)</f>
        <v>262-707-6910</v>
      </c>
      <c r="P29" s="154" t="str">
        <f>VLOOKUP(K29,'Team Info'!J:N,5,FALSE)</f>
        <v>dgundrum1@yahoo.com</v>
      </c>
      <c r="Q29" s="188" t="str">
        <f>VLOOKUP(M29,'Team Info'!J:L,3,FALSE)</f>
        <v>Justin Denu</v>
      </c>
      <c r="R29" s="188" t="str">
        <f>VLOOKUP(M29,'Team Info'!J:M,4,FALSE)</f>
        <v>608-772-3054</v>
      </c>
      <c r="S29" s="188" t="str">
        <f>VLOOKUP(M29,'Team Info'!J:N,5,FALSE)</f>
        <v>justin.denu@gmail.com</v>
      </c>
      <c r="T29" t="str">
        <f t="shared" si="6"/>
        <v>45556U-7 KW RocketsU-7 RF Rebels</v>
      </c>
    </row>
    <row r="30" spans="1:20" x14ac:dyDescent="0.3">
      <c r="A30" s="154" t="str">
        <f t="shared" si="7"/>
        <v>KW1098</v>
      </c>
      <c r="B30" s="154" t="str">
        <f>VLOOKUP(A30,'Team Info'!E:J,6,FALSE)</f>
        <v>U-7 KW Rockets</v>
      </c>
      <c r="C30" s="154" t="str">
        <f>VLOOKUP(A30,'Team Info'!E:L,8,FALSE)</f>
        <v>Dennis Gundrum</v>
      </c>
      <c r="D30" s="154" t="str">
        <f>VLOOKUP(A30,'Team Info'!E:M,9,FALSE)</f>
        <v>262-707-6910</v>
      </c>
      <c r="E30" s="154" t="str">
        <f>VLOOKUP(A30,'Team Info'!E:N,10,FALSE)</f>
        <v>dgundrum1@yahoo.com</v>
      </c>
      <c r="F30" s="180" t="str">
        <f t="shared" si="5"/>
        <v>Sat</v>
      </c>
      <c r="G30" s="180">
        <v>537</v>
      </c>
      <c r="H30" s="184">
        <f>VLOOKUP(G30,'Master FINAL 2024 8-19-24'!A:G,7,FALSE)</f>
        <v>45563</v>
      </c>
      <c r="I30" s="153" t="str">
        <f>IF(ISBLANK((VLOOKUP(G30,'Master FINAL 2024 8-19-24'!A:H,8,FALSE)))=TRUE,"",VLOOKUP(G30,'Master FINAL 2024 8-19-24'!A:H,8,FALSE))</f>
        <v>KW 1</v>
      </c>
      <c r="J30" s="183">
        <f>IF(ISBLANK((VLOOKUP(G30,'Master FINAL 2024 8-19-24'!A:I,9,FALSE)))=TRUE,"",VLOOKUP(G30,'Master FINAL 2024 8-19-24'!A:I,9,FALSE))</f>
        <v>0.41666666666666669</v>
      </c>
      <c r="K30" s="169" t="str">
        <f>VLOOKUP(G30,'Master FINAL 2024 8-19-24'!A:L,12,FALSE)</f>
        <v>U-7 JK Bobcats</v>
      </c>
      <c r="L30" s="177" t="s">
        <v>849</v>
      </c>
      <c r="M30" s="177" t="str">
        <f>VLOOKUP(G30,'Master FINAL 2024 8-19-24'!A:O,15,FALSE)</f>
        <v>U-7 KW Rockets</v>
      </c>
      <c r="N30" s="154" t="str">
        <f>VLOOKUP(K30,'Team Info'!J:L,3,FALSE)</f>
        <v>Russell Zupan</v>
      </c>
      <c r="O30" s="154" t="str">
        <f>VLOOKUP(K30,'Team Info'!J:M,4,FALSE)</f>
        <v>414-334-5619</v>
      </c>
      <c r="P30" s="154" t="str">
        <f>VLOOKUP(K30,'Team Info'!J:N,5,FALSE)</f>
        <v>russell.zupan@yahoo.com</v>
      </c>
      <c r="Q30" s="188" t="str">
        <f>VLOOKUP(M30,'Team Info'!J:L,3,FALSE)</f>
        <v>Dennis Gundrum</v>
      </c>
      <c r="R30" s="188" t="str">
        <f>VLOOKUP(M30,'Team Info'!J:M,4,FALSE)</f>
        <v>262-707-6910</v>
      </c>
      <c r="S30" s="188" t="str">
        <f>VLOOKUP(M30,'Team Info'!J:N,5,FALSE)</f>
        <v>dgundrum1@yahoo.com</v>
      </c>
      <c r="T30" t="str">
        <f t="shared" si="6"/>
        <v>45563U-7 JK BobcatsU-7 KW Rockets</v>
      </c>
    </row>
    <row r="31" spans="1:20" x14ac:dyDescent="0.3">
      <c r="A31" s="154" t="str">
        <f t="shared" si="7"/>
        <v>KW1098</v>
      </c>
      <c r="B31" s="154" t="str">
        <f>VLOOKUP(A31,'Team Info'!E:J,6,FALSE)</f>
        <v>U-7 KW Rockets</v>
      </c>
      <c r="C31" s="154" t="str">
        <f>VLOOKUP(A31,'Team Info'!E:L,8,FALSE)</f>
        <v>Dennis Gundrum</v>
      </c>
      <c r="D31" s="154" t="str">
        <f>VLOOKUP(A31,'Team Info'!E:M,9,FALSE)</f>
        <v>262-707-6910</v>
      </c>
      <c r="E31" s="154" t="str">
        <f>VLOOKUP(A31,'Team Info'!E:N,10,FALSE)</f>
        <v>dgundrum1@yahoo.com</v>
      </c>
      <c r="F31" s="180" t="str">
        <f t="shared" si="5"/>
        <v>Sat</v>
      </c>
      <c r="G31" s="180">
        <v>544</v>
      </c>
      <c r="H31" s="184">
        <f>VLOOKUP(G31,'Master FINAL 2024 8-19-24'!A:G,7,FALSE)</f>
        <v>45570</v>
      </c>
      <c r="I31" s="153" t="str">
        <f>IF(ISBLANK((VLOOKUP(G31,'Master FINAL 2024 8-19-24'!A:H,8,FALSE)))=TRUE,"",VLOOKUP(G31,'Master FINAL 2024 8-19-24'!A:H,8,FALSE))</f>
        <v>KW 2</v>
      </c>
      <c r="J31" s="183">
        <f>IF(ISBLANK((VLOOKUP(G31,'Master FINAL 2024 8-19-24'!A:I,9,FALSE)))=TRUE,"",VLOOKUP(G31,'Master FINAL 2024 8-19-24'!A:I,9,FALSE))</f>
        <v>0.375</v>
      </c>
      <c r="K31" s="169" t="str">
        <f>VLOOKUP(G31,'Master FINAL 2024 8-19-24'!A:L,12,FALSE)</f>
        <v>U-7 JK Panthers</v>
      </c>
      <c r="L31" s="177" t="s">
        <v>849</v>
      </c>
      <c r="M31" s="177" t="str">
        <f>VLOOKUP(G31,'Master FINAL 2024 8-19-24'!A:O,15,FALSE)</f>
        <v>U-7 KW Rockets</v>
      </c>
      <c r="N31" s="154" t="str">
        <f>VLOOKUP(K31,'Team Info'!J:L,3,FALSE)</f>
        <v>David Zarling</v>
      </c>
      <c r="O31" s="154" t="str">
        <f>VLOOKUP(K31,'Team Info'!J:M,4,FALSE)</f>
        <v>414-839-0094</v>
      </c>
      <c r="P31" s="154" t="str">
        <f>VLOOKUP(K31,'Team Info'!J:N,5,FALSE)</f>
        <v>david.zarling@gmail.com</v>
      </c>
      <c r="Q31" s="188" t="str">
        <f>VLOOKUP(M31,'Team Info'!J:L,3,FALSE)</f>
        <v>Dennis Gundrum</v>
      </c>
      <c r="R31" s="188" t="str">
        <f>VLOOKUP(M31,'Team Info'!J:M,4,FALSE)</f>
        <v>262-707-6910</v>
      </c>
      <c r="S31" s="188" t="str">
        <f>VLOOKUP(M31,'Team Info'!J:N,5,FALSE)</f>
        <v>dgundrum1@yahoo.com</v>
      </c>
      <c r="T31" t="str">
        <f t="shared" si="6"/>
        <v>45570U-7 JK PanthersU-7 KW Rockets</v>
      </c>
    </row>
    <row r="32" spans="1:20" x14ac:dyDescent="0.3">
      <c r="A32" s="154" t="str">
        <f t="shared" si="7"/>
        <v>KW1098</v>
      </c>
      <c r="B32" s="154" t="str">
        <f>VLOOKUP(A32,'Team Info'!E:J,6,FALSE)</f>
        <v>U-7 KW Rockets</v>
      </c>
      <c r="C32" s="154" t="str">
        <f>VLOOKUP(A32,'Team Info'!E:L,8,FALSE)</f>
        <v>Dennis Gundrum</v>
      </c>
      <c r="D32" s="154" t="str">
        <f>VLOOKUP(A32,'Team Info'!E:M,9,FALSE)</f>
        <v>262-707-6910</v>
      </c>
      <c r="E32" s="154" t="str">
        <f>VLOOKUP(A32,'Team Info'!E:N,10,FALSE)</f>
        <v>dgundrum1@yahoo.com</v>
      </c>
      <c r="F32" s="180" t="str">
        <f t="shared" si="5"/>
        <v>Sat</v>
      </c>
      <c r="G32" s="180">
        <v>552</v>
      </c>
      <c r="H32" s="184">
        <f>VLOOKUP(G32,'Master FINAL 2024 8-19-24'!A:G,7,FALSE)</f>
        <v>45577</v>
      </c>
      <c r="I32" s="153" t="str">
        <f>IF(ISBLANK((VLOOKUP(G32,'Master FINAL 2024 8-19-24'!A:H,8,FALSE)))=TRUE,"",VLOOKUP(G32,'Master FINAL 2024 8-19-24'!A:H,8,FALSE))</f>
        <v>KW 2</v>
      </c>
      <c r="J32" s="183">
        <f>IF(ISBLANK((VLOOKUP(G32,'Master FINAL 2024 8-19-24'!A:I,9,FALSE)))=TRUE,"",VLOOKUP(G32,'Master FINAL 2024 8-19-24'!A:I,9,FALSE))</f>
        <v>0.4375</v>
      </c>
      <c r="K32" s="169" t="str">
        <f>VLOOKUP(G32,'Master FINAL 2024 8-19-24'!A:L,12,FALSE)</f>
        <v>U-7 KW Pioneers</v>
      </c>
      <c r="L32" s="177" t="s">
        <v>849</v>
      </c>
      <c r="M32" s="177" t="str">
        <f>VLOOKUP(G32,'Master FINAL 2024 8-19-24'!A:O,15,FALSE)</f>
        <v>U-7 KW Rockets</v>
      </c>
      <c r="N32" s="154" t="str">
        <f>VLOOKUP(K32,'Team Info'!J:L,3,FALSE)</f>
        <v>Sara Alexander</v>
      </c>
      <c r="O32" s="154" t="str">
        <f>VLOOKUP(K32,'Team Info'!J:M,4,FALSE)</f>
        <v>262-707-4219</v>
      </c>
      <c r="P32" s="154" t="str">
        <f>VLOOKUP(K32,'Team Info'!J:N,5,FALSE)</f>
        <v>josh.sara.alexander@outlook.com</v>
      </c>
      <c r="Q32" s="188" t="str">
        <f>VLOOKUP(M32,'Team Info'!J:L,3,FALSE)</f>
        <v>Dennis Gundrum</v>
      </c>
      <c r="R32" s="188" t="str">
        <f>VLOOKUP(M32,'Team Info'!J:M,4,FALSE)</f>
        <v>262-707-6910</v>
      </c>
      <c r="S32" s="188" t="str">
        <f>VLOOKUP(M32,'Team Info'!J:N,5,FALSE)</f>
        <v>dgundrum1@yahoo.com</v>
      </c>
      <c r="T32" t="str">
        <f t="shared" si="6"/>
        <v>45577U-7 KW PioneersU-7 KW Rockets</v>
      </c>
    </row>
    <row r="33" spans="1:20" x14ac:dyDescent="0.3">
      <c r="A33" s="154" t="str">
        <f t="shared" si="7"/>
        <v>KW1098</v>
      </c>
      <c r="B33" s="154" t="str">
        <f>VLOOKUP(A33,'Team Info'!E:J,6,FALSE)</f>
        <v>U-7 KW Rockets</v>
      </c>
      <c r="C33" s="154" t="str">
        <f>VLOOKUP(A33,'Team Info'!E:L,8,FALSE)</f>
        <v>Dennis Gundrum</v>
      </c>
      <c r="D33" s="154" t="str">
        <f>VLOOKUP(A33,'Team Info'!E:M,9,FALSE)</f>
        <v>262-707-6910</v>
      </c>
      <c r="E33" s="154" t="str">
        <f>VLOOKUP(A33,'Team Info'!E:N,10,FALSE)</f>
        <v>dgundrum1@yahoo.com</v>
      </c>
      <c r="F33" s="180" t="str">
        <f t="shared" si="5"/>
        <v>Sat</v>
      </c>
      <c r="G33" s="180">
        <v>561</v>
      </c>
      <c r="H33" s="184">
        <f>VLOOKUP(G33,'Master FINAL 2024 8-19-24'!A:G,7,FALSE)</f>
        <v>45584</v>
      </c>
      <c r="I33" s="153" t="str">
        <f>IF(ISBLANK((VLOOKUP(G33,'Master FINAL 2024 8-19-24'!A:H,8,FALSE)))=TRUE,"",VLOOKUP(G33,'Master FINAL 2024 8-19-24'!A:H,8,FALSE))</f>
        <v>RF 3</v>
      </c>
      <c r="J33" s="183">
        <f>IF(ISBLANK((VLOOKUP(G33,'Master FINAL 2024 8-19-24'!A:I,9,FALSE)))=TRUE,"",VLOOKUP(G33,'Master FINAL 2024 8-19-24'!A:I,9,FALSE))</f>
        <v>0.4375</v>
      </c>
      <c r="K33" s="169" t="str">
        <f>VLOOKUP(G33,'Master FINAL 2024 8-19-24'!A:L,12,FALSE)</f>
        <v>U-7 KW Rockets</v>
      </c>
      <c r="L33" s="177" t="s">
        <v>849</v>
      </c>
      <c r="M33" s="177" t="str">
        <f>VLOOKUP(G33,'Master FINAL 2024 8-19-24'!A:O,15,FALSE)</f>
        <v>U-7 RF Power</v>
      </c>
      <c r="N33" s="154" t="str">
        <f>VLOOKUP(K33,'Team Info'!J:L,3,FALSE)</f>
        <v>Dennis Gundrum</v>
      </c>
      <c r="O33" s="154" t="str">
        <f>VLOOKUP(K33,'Team Info'!J:M,4,FALSE)</f>
        <v>262-707-6910</v>
      </c>
      <c r="P33" s="154" t="str">
        <f>VLOOKUP(K33,'Team Info'!J:N,5,FALSE)</f>
        <v>dgundrum1@yahoo.com</v>
      </c>
      <c r="Q33" s="188" t="str">
        <f>VLOOKUP(M33,'Team Info'!J:L,3,FALSE)</f>
        <v>Sarah Roskopf</v>
      </c>
      <c r="R33" s="188" t="str">
        <f>VLOOKUP(M33,'Team Info'!J:M,4,FALSE)</f>
        <v>262-812-7388</v>
      </c>
      <c r="S33" s="188" t="str">
        <f>VLOOKUP(M33,'Team Info'!J:N,5,FALSE)</f>
        <v>ssanders288@gmail.com</v>
      </c>
      <c r="T33" t="str">
        <f t="shared" si="6"/>
        <v>45584U-7 KW RocketsU-7 RF Power</v>
      </c>
    </row>
    <row r="34" spans="1:20" x14ac:dyDescent="0.3">
      <c r="A34" s="154" t="s">
        <v>1767</v>
      </c>
      <c r="B34" s="154" t="str">
        <f>VLOOKUP(A34,'Team Info'!E:J,6,FALSE)</f>
        <v>U-7 KW Starbursts</v>
      </c>
      <c r="C34" s="154" t="str">
        <f>VLOOKUP(A34,'Team Info'!E:L,8,FALSE)</f>
        <v>Jenell Enright</v>
      </c>
      <c r="D34" s="154" t="str">
        <f>VLOOKUP(A34,'Team Info'!E:M,9,FALSE)</f>
        <v>608-669-3190</v>
      </c>
      <c r="E34" s="154" t="str">
        <f>VLOOKUP(A34,'Team Info'!E:N,10,FALSE)</f>
        <v>jenellenright@yahoo.com </v>
      </c>
      <c r="F34" s="180" t="str">
        <f t="shared" si="5"/>
        <v>Sat</v>
      </c>
      <c r="G34" s="180">
        <v>518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KW 2</v>
      </c>
      <c r="J34" s="183">
        <f>IF(ISBLANK((VLOOKUP(G34,'Master FINAL 2024 8-19-24'!A:I,9,FALSE)))=TRUE,"",VLOOKUP(G34,'Master FINAL 2024 8-19-24'!A:I,9,FALSE))</f>
        <v>0.375</v>
      </c>
      <c r="K34" s="169" t="str">
        <f>VLOOKUP(G34,'Master FINAL 2024 8-19-24'!A:L,12,FALSE)</f>
        <v>U-7 KW Rockets</v>
      </c>
      <c r="L34" s="177" t="s">
        <v>849</v>
      </c>
      <c r="M34" s="177" t="str">
        <f>VLOOKUP(G34,'Master FINAL 2024 8-19-24'!A:O,15,FALSE)</f>
        <v>U-7 KW Starbursts</v>
      </c>
      <c r="N34" s="154" t="str">
        <f>VLOOKUP(K34,'Team Info'!J:L,3,FALSE)</f>
        <v>Dennis Gundrum</v>
      </c>
      <c r="O34" s="154" t="str">
        <f>VLOOKUP(K34,'Team Info'!J:M,4,FALSE)</f>
        <v>262-707-6910</v>
      </c>
      <c r="P34" s="154" t="str">
        <f>VLOOKUP(K34,'Team Info'!J:N,5,FALSE)</f>
        <v>dgundrum1@yahoo.com</v>
      </c>
      <c r="Q34" s="188" t="str">
        <f>VLOOKUP(M34,'Team Info'!J:L,3,FALSE)</f>
        <v>Jenell Enright</v>
      </c>
      <c r="R34" s="188" t="str">
        <f>VLOOKUP(M34,'Team Info'!J:M,4,FALSE)</f>
        <v>608-669-3190</v>
      </c>
      <c r="S34" s="188" t="str">
        <f>VLOOKUP(M34,'Team Info'!J:N,5,FALSE)</f>
        <v>jenellenright@yahoo.com </v>
      </c>
      <c r="T34" t="str">
        <f t="shared" si="6"/>
        <v>45542U-7 KW RocketsU-7 KW Starbursts</v>
      </c>
    </row>
    <row r="35" spans="1:20" x14ac:dyDescent="0.3">
      <c r="A35" s="154" t="str">
        <f>A41</f>
        <v>KW1099</v>
      </c>
      <c r="B35" s="154" t="str">
        <f>VLOOKUP(A35,'Team Info'!E:J,6,FALSE)</f>
        <v>U-7 KW Starbursts</v>
      </c>
      <c r="C35" s="154" t="str">
        <f>VLOOKUP(A35,'Team Info'!E:L,8,FALSE)</f>
        <v>Jenell Enright</v>
      </c>
      <c r="D35" s="154" t="str">
        <f>VLOOKUP(A35,'Team Info'!E:M,9,FALSE)</f>
        <v>608-669-3190</v>
      </c>
      <c r="E35" s="154" t="str">
        <f>VLOOKUP(A35,'Team Info'!E:N,10,FALSE)</f>
        <v>jenellenright@yahoo.com </v>
      </c>
      <c r="F35" s="180" t="str">
        <f>IF(WEEKDAY(H35)=7,"Sat",IF(WEEKDAY(H35)=6,"Fri",IF(WEEKDAY(H35)=5,"Thu",IF(WEEKDAY(H35)=4,"Wed",IF(WEEKDAY(H35)=3,"Tue",IF(WEEKDAY(H35)=2,"Mon",IF(WEEKDAY(H35)=1,"Sun")))))))</f>
        <v>Tue</v>
      </c>
      <c r="G35" s="180">
        <v>567</v>
      </c>
      <c r="H35" s="184">
        <f>VLOOKUP(G35,'Master FINAL 2024 8-19-24'!A:G,7,FALSE)</f>
        <v>45545</v>
      </c>
      <c r="I35" s="153" t="str">
        <f>IF(ISBLANK((VLOOKUP(G35,'Master FINAL 2024 8-19-24'!A:H,8,FALSE)))=TRUE,"",VLOOKUP(G35,'Master FINAL 2024 8-19-24'!A:H,8,FALSE))</f>
        <v>KW 2</v>
      </c>
      <c r="J35" s="183">
        <f>IF(ISBLANK((VLOOKUP(G35,'Master FINAL 2024 8-19-24'!A:I,9,FALSE)))=TRUE,"",VLOOKUP(G35,'Master FINAL 2024 8-19-24'!A:I,9,FALSE))</f>
        <v>0.73958333333333337</v>
      </c>
      <c r="K35" s="169" t="str">
        <f>VLOOKUP(G35,'Master FINAL 2024 8-19-24'!A:L,12,FALSE)</f>
        <v>U-7 HT Power Rangers</v>
      </c>
      <c r="L35" s="177" t="s">
        <v>849</v>
      </c>
      <c r="M35" s="177" t="str">
        <f>VLOOKUP(G35,'Master FINAL 2024 8-19-24'!A:O,15,FALSE)</f>
        <v>U-7 KW Starbursts</v>
      </c>
      <c r="N35" s="154" t="str">
        <f>VLOOKUP(K35,'Team Info'!J:L,3,FALSE)</f>
        <v>Patrick Ndon</v>
      </c>
      <c r="O35" s="154" t="str">
        <f>VLOOKUP(K35,'Team Info'!J:M,4,FALSE)</f>
        <v>779-702-2151</v>
      </c>
      <c r="P35" s="154" t="str">
        <f>VLOOKUP(K35,'Team Info'!J:N,5,FALSE)</f>
        <v>patrickndon063@gmail.com</v>
      </c>
      <c r="Q35" s="188" t="str">
        <f>VLOOKUP(M35,'Team Info'!J:L,3,FALSE)</f>
        <v>Jenell Enright</v>
      </c>
      <c r="R35" s="188" t="str">
        <f>VLOOKUP(M35,'Team Info'!J:M,4,FALSE)</f>
        <v>608-669-3190</v>
      </c>
      <c r="S35" s="188" t="str">
        <f>VLOOKUP(M35,'Team Info'!J:N,5,FALSE)</f>
        <v>jenellenright@yahoo.com </v>
      </c>
      <c r="T35" t="str">
        <f>H35&amp;K35&amp;M35</f>
        <v>45545U-7 HT Power RangersU-7 KW Starbursts</v>
      </c>
    </row>
    <row r="36" spans="1:20" x14ac:dyDescent="0.3">
      <c r="A36" s="154" t="str">
        <f>A34</f>
        <v>KW1099</v>
      </c>
      <c r="B36" s="154" t="str">
        <f>VLOOKUP(A36,'Team Info'!E:J,6,FALSE)</f>
        <v>U-7 KW Starbursts</v>
      </c>
      <c r="C36" s="154" t="str">
        <f>VLOOKUP(A36,'Team Info'!E:L,8,FALSE)</f>
        <v>Jenell Enright</v>
      </c>
      <c r="D36" s="154" t="str">
        <f>VLOOKUP(A36,'Team Info'!E:M,9,FALSE)</f>
        <v>608-669-3190</v>
      </c>
      <c r="E36" s="154" t="str">
        <f>VLOOKUP(A36,'Team Info'!E:N,10,FALSE)</f>
        <v>jenellenright@yahoo.com </v>
      </c>
      <c r="F36" s="180" t="str">
        <f t="shared" si="5"/>
        <v>Sat</v>
      </c>
      <c r="G36" s="180">
        <v>525</v>
      </c>
      <c r="H36" s="184">
        <f>VLOOKUP(G36,'Master FINAL 2024 8-19-24'!A:G,7,FALSE)</f>
        <v>45549</v>
      </c>
      <c r="I36" s="153" t="str">
        <f>IF(ISBLANK((VLOOKUP(G36,'Master FINAL 2024 8-19-24'!A:H,8,FALSE)))=TRUE,"",VLOOKUP(G36,'Master FINAL 2024 8-19-24'!A:H,8,FALSE))</f>
        <v>KW 2</v>
      </c>
      <c r="J36" s="183">
        <f>IF(ISBLANK((VLOOKUP(G36,'Master FINAL 2024 8-19-24'!A:I,9,FALSE)))=TRUE,"",VLOOKUP(G36,'Master FINAL 2024 8-19-24'!A:I,9,FALSE))</f>
        <v>0.41666666666666669</v>
      </c>
      <c r="K36" s="169" t="str">
        <f>VLOOKUP(G36,'Master FINAL 2024 8-19-24'!A:L,12,FALSE)</f>
        <v>U-7 KW Starbursts</v>
      </c>
      <c r="L36" s="177" t="s">
        <v>849</v>
      </c>
      <c r="M36" s="177" t="str">
        <f>VLOOKUP(G36,'Master FINAL 2024 8-19-24'!A:O,15,FALSE)</f>
        <v>U-7 KW Pioneers</v>
      </c>
      <c r="N36" s="154" t="str">
        <f>VLOOKUP(K36,'Team Info'!J:L,3,FALSE)</f>
        <v>Jenell Enright</v>
      </c>
      <c r="O36" s="154" t="str">
        <f>VLOOKUP(K36,'Team Info'!J:M,4,FALSE)</f>
        <v>608-669-3190</v>
      </c>
      <c r="P36" s="154" t="str">
        <f>VLOOKUP(K36,'Team Info'!J:N,5,FALSE)</f>
        <v>jenellenright@yahoo.com </v>
      </c>
      <c r="Q36" s="188" t="str">
        <f>VLOOKUP(M36,'Team Info'!J:L,3,FALSE)</f>
        <v>Sara Alexander</v>
      </c>
      <c r="R36" s="188" t="str">
        <f>VLOOKUP(M36,'Team Info'!J:M,4,FALSE)</f>
        <v>262-707-4219</v>
      </c>
      <c r="S36" s="188" t="str">
        <f>VLOOKUP(M36,'Team Info'!J:N,5,FALSE)</f>
        <v>josh.sara.alexander@outlook.com</v>
      </c>
      <c r="T36" t="str">
        <f t="shared" si="6"/>
        <v>45549U-7 KW StarburstsU-7 KW Pioneers</v>
      </c>
    </row>
    <row r="37" spans="1:20" x14ac:dyDescent="0.3">
      <c r="A37" s="154" t="str">
        <f t="shared" ref="A37:A41" si="8">A36</f>
        <v>KW1099</v>
      </c>
      <c r="B37" s="154" t="str">
        <f>VLOOKUP(A37,'Team Info'!E:J,6,FALSE)</f>
        <v>U-7 KW Starbursts</v>
      </c>
      <c r="C37" s="154" t="str">
        <f>VLOOKUP(A37,'Team Info'!E:L,8,FALSE)</f>
        <v>Jenell Enright</v>
      </c>
      <c r="D37" s="154" t="str">
        <f>VLOOKUP(A37,'Team Info'!E:M,9,FALSE)</f>
        <v>608-669-3190</v>
      </c>
      <c r="E37" s="154" t="str">
        <f>VLOOKUP(A37,'Team Info'!E:N,10,FALSE)</f>
        <v>jenellenright@yahoo.com </v>
      </c>
      <c r="F37" s="180" t="str">
        <f t="shared" si="5"/>
        <v>Sat</v>
      </c>
      <c r="G37" s="180">
        <v>531</v>
      </c>
      <c r="H37" s="184">
        <f>VLOOKUP(G37,'Master FINAL 2024 8-19-24'!A:G,7,FALSE)</f>
        <v>45556</v>
      </c>
      <c r="I37" s="153" t="str">
        <f>IF(ISBLANK((VLOOKUP(G37,'Master FINAL 2024 8-19-24'!A:H,8,FALSE)))=TRUE,"",VLOOKUP(G37,'Master FINAL 2024 8-19-24'!A:H,8,FALSE))</f>
        <v>KW 1</v>
      </c>
      <c r="J37" s="183">
        <f>IF(ISBLANK((VLOOKUP(G37,'Master FINAL 2024 8-19-24'!A:I,9,FALSE)))=TRUE,"",VLOOKUP(G37,'Master FINAL 2024 8-19-24'!A:I,9,FALSE))</f>
        <v>0.375</v>
      </c>
      <c r="K37" s="169" t="str">
        <f>VLOOKUP(G37,'Master FINAL 2024 8-19-24'!A:L,12,FALSE)</f>
        <v>U-7 JK Panthers</v>
      </c>
      <c r="L37" s="177" t="s">
        <v>849</v>
      </c>
      <c r="M37" s="177" t="str">
        <f>VLOOKUP(G37,'Master FINAL 2024 8-19-24'!A:O,15,FALSE)</f>
        <v>U-7 KW Starbursts</v>
      </c>
      <c r="N37" s="154" t="str">
        <f>VLOOKUP(K37,'Team Info'!J:L,3,FALSE)</f>
        <v>David Zarling</v>
      </c>
      <c r="O37" s="154" t="str">
        <f>VLOOKUP(K37,'Team Info'!J:M,4,FALSE)</f>
        <v>414-839-0094</v>
      </c>
      <c r="P37" s="154" t="str">
        <f>VLOOKUP(K37,'Team Info'!J:N,5,FALSE)</f>
        <v>david.zarling@gmail.com</v>
      </c>
      <c r="Q37" s="188" t="str">
        <f>VLOOKUP(M37,'Team Info'!J:L,3,FALSE)</f>
        <v>Jenell Enright</v>
      </c>
      <c r="R37" s="188" t="str">
        <f>VLOOKUP(M37,'Team Info'!J:M,4,FALSE)</f>
        <v>608-669-3190</v>
      </c>
      <c r="S37" s="188" t="str">
        <f>VLOOKUP(M37,'Team Info'!J:N,5,FALSE)</f>
        <v>jenellenright@yahoo.com </v>
      </c>
      <c r="T37" t="str">
        <f t="shared" si="6"/>
        <v>45556U-7 JK PanthersU-7 KW Starbursts</v>
      </c>
    </row>
    <row r="38" spans="1:20" x14ac:dyDescent="0.3">
      <c r="A38" s="154" t="str">
        <f t="shared" si="8"/>
        <v>KW1099</v>
      </c>
      <c r="B38" s="154" t="str">
        <f>VLOOKUP(A38,'Team Info'!E:J,6,FALSE)</f>
        <v>U-7 KW Starbursts</v>
      </c>
      <c r="C38" s="154" t="str">
        <f>VLOOKUP(A38,'Team Info'!E:L,8,FALSE)</f>
        <v>Jenell Enright</v>
      </c>
      <c r="D38" s="154" t="str">
        <f>VLOOKUP(A38,'Team Info'!E:M,9,FALSE)</f>
        <v>608-669-3190</v>
      </c>
      <c r="E38" s="154" t="str">
        <f>VLOOKUP(A38,'Team Info'!E:N,10,FALSE)</f>
        <v>jenellenright@yahoo.com </v>
      </c>
      <c r="F38" s="180" t="str">
        <f t="shared" si="5"/>
        <v>Sat</v>
      </c>
      <c r="G38" s="180">
        <v>539</v>
      </c>
      <c r="H38" s="184">
        <f>VLOOKUP(G38,'Master FINAL 2024 8-19-24'!A:G,7,FALSE)</f>
        <v>45563</v>
      </c>
      <c r="I38" s="153" t="str">
        <f>IF(ISBLANK((VLOOKUP(G38,'Master FINAL 2024 8-19-24'!A:H,8,FALSE)))=TRUE,"",VLOOKUP(G38,'Master FINAL 2024 8-19-24'!A:H,8,FALSE))</f>
        <v>ER #6</v>
      </c>
      <c r="J38" s="183">
        <f>IF(ISBLANK((VLOOKUP(G38,'Master FINAL 2024 8-19-24'!A:I,9,FALSE)))=TRUE,"",VLOOKUP(G38,'Master FINAL 2024 8-19-24'!A:I,9,FALSE))</f>
        <v>0.41666666666666669</v>
      </c>
      <c r="K38" s="169" t="str">
        <f>VLOOKUP(G38,'Master FINAL 2024 8-19-24'!A:L,12,FALSE)</f>
        <v>U-7 KW Starbursts</v>
      </c>
      <c r="L38" s="177" t="s">
        <v>849</v>
      </c>
      <c r="M38" s="177" t="str">
        <f>VLOOKUP(G38,'Master FINAL 2024 8-19-24'!A:O,15,FALSE)</f>
        <v>U-7 ER Leprechauns</v>
      </c>
      <c r="N38" s="154" t="str">
        <f>VLOOKUP(K38,'Team Info'!J:L,3,FALSE)</f>
        <v>Jenell Enright</v>
      </c>
      <c r="O38" s="154" t="str">
        <f>VLOOKUP(K38,'Team Info'!J:M,4,FALSE)</f>
        <v>608-669-3190</v>
      </c>
      <c r="P38" s="154" t="str">
        <f>VLOOKUP(K38,'Team Info'!J:N,5,FALSE)</f>
        <v>jenellenright@yahoo.com </v>
      </c>
      <c r="Q38" s="188" t="str">
        <f>VLOOKUP(M38,'Team Info'!J:L,3,FALSE)</f>
        <v>Megan Gelpi</v>
      </c>
      <c r="R38" s="188" t="str">
        <f>VLOOKUP(M38,'Team Info'!J:M,4,FALSE)</f>
        <v>262-353-1851</v>
      </c>
      <c r="S38" s="188" t="str">
        <f>VLOOKUP(M38,'Team Info'!J:N,5,FALSE)</f>
        <v>meghandanaher6@gmail.com</v>
      </c>
      <c r="T38" t="str">
        <f t="shared" si="6"/>
        <v>45563U-7 KW StarburstsU-7 ER Leprechauns</v>
      </c>
    </row>
    <row r="39" spans="1:20" x14ac:dyDescent="0.3">
      <c r="A39" s="154" t="str">
        <f t="shared" si="8"/>
        <v>KW1099</v>
      </c>
      <c r="B39" s="154" t="str">
        <f>VLOOKUP(A39,'Team Info'!E:J,6,FALSE)</f>
        <v>U-7 KW Starbursts</v>
      </c>
      <c r="C39" s="154" t="str">
        <f>VLOOKUP(A39,'Team Info'!E:L,8,FALSE)</f>
        <v>Jenell Enright</v>
      </c>
      <c r="D39" s="154" t="str">
        <f>VLOOKUP(A39,'Team Info'!E:M,9,FALSE)</f>
        <v>608-669-3190</v>
      </c>
      <c r="E39" s="154" t="str">
        <f>VLOOKUP(A39,'Team Info'!E:N,10,FALSE)</f>
        <v>jenellenright@yahoo.com </v>
      </c>
      <c r="F39" s="180" t="str">
        <f t="shared" si="5"/>
        <v>Sat</v>
      </c>
      <c r="G39" s="180">
        <v>545</v>
      </c>
      <c r="H39" s="184">
        <f>VLOOKUP(G39,'Master FINAL 2024 8-19-24'!A:G,7,FALSE)</f>
        <v>45570</v>
      </c>
      <c r="I39" s="153" t="str">
        <f>IF(ISBLANK((VLOOKUP(G39,'Master FINAL 2024 8-19-24'!A:H,8,FALSE)))=TRUE,"",VLOOKUP(G39,'Master FINAL 2024 8-19-24'!A:H,8,FALSE))</f>
        <v>Hickory Lane #1B</v>
      </c>
      <c r="J39" s="183">
        <f>IF(ISBLANK((VLOOKUP(G39,'Master FINAL 2024 8-19-24'!A:I,9,FALSE)))=TRUE,"",VLOOKUP(G39,'Master FINAL 2024 8-19-24'!A:I,9,FALSE))</f>
        <v>0.375</v>
      </c>
      <c r="K39" s="169" t="str">
        <f>VLOOKUP(G39,'Master FINAL 2024 8-19-24'!A:L,12,FALSE)</f>
        <v>U-7 KW Starbursts</v>
      </c>
      <c r="L39" s="177" t="s">
        <v>849</v>
      </c>
      <c r="M39" s="177" t="str">
        <f>VLOOKUP(G39,'Master FINAL 2024 8-19-24'!A:O,15,FALSE)</f>
        <v>U-7 JK Cougars</v>
      </c>
      <c r="N39" s="154" t="str">
        <f>VLOOKUP(K39,'Team Info'!J:L,3,FALSE)</f>
        <v>Jenell Enright</v>
      </c>
      <c r="O39" s="154" t="str">
        <f>VLOOKUP(K39,'Team Info'!J:M,4,FALSE)</f>
        <v>608-669-3190</v>
      </c>
      <c r="P39" s="154" t="str">
        <f>VLOOKUP(K39,'Team Info'!J:N,5,FALSE)</f>
        <v>jenellenright@yahoo.com </v>
      </c>
      <c r="Q39" s="188" t="str">
        <f>VLOOKUP(M39,'Team Info'!J:L,3,FALSE)</f>
        <v>Jacob Steger</v>
      </c>
      <c r="R39" s="188" t="str">
        <f>VLOOKUP(M39,'Team Info'!J:M,4,FALSE)</f>
        <v>262-622-3066</v>
      </c>
      <c r="S39" s="188" t="str">
        <f>VLOOKUP(M39,'Team Info'!J:N,5,FALSE)</f>
        <v>jacobjaysteger@gmail.com</v>
      </c>
      <c r="T39" t="str">
        <f t="shared" si="6"/>
        <v>45570U-7 KW StarburstsU-7 JK Cougars</v>
      </c>
    </row>
    <row r="40" spans="1:20" x14ac:dyDescent="0.3">
      <c r="A40" s="154" t="str">
        <f t="shared" si="8"/>
        <v>KW1099</v>
      </c>
      <c r="B40" s="154" t="str">
        <f>VLOOKUP(A40,'Team Info'!E:J,6,FALSE)</f>
        <v>U-7 KW Starbursts</v>
      </c>
      <c r="C40" s="154" t="str">
        <f>VLOOKUP(A40,'Team Info'!E:L,8,FALSE)</f>
        <v>Jenell Enright</v>
      </c>
      <c r="D40" s="154" t="str">
        <f>VLOOKUP(A40,'Team Info'!E:M,9,FALSE)</f>
        <v>608-669-3190</v>
      </c>
      <c r="E40" s="154" t="str">
        <f>VLOOKUP(A40,'Team Info'!E:N,10,FALSE)</f>
        <v>jenellenright@yahoo.com </v>
      </c>
      <c r="F40" s="180" t="str">
        <f t="shared" si="5"/>
        <v>Sat</v>
      </c>
      <c r="G40" s="180">
        <v>553</v>
      </c>
      <c r="H40" s="184">
        <f>VLOOKUP(G40,'Master FINAL 2024 8-19-24'!A:G,7,FALSE)</f>
        <v>45577</v>
      </c>
      <c r="I40" s="153" t="str">
        <f>IF(ISBLANK((VLOOKUP(G40,'Master FINAL 2024 8-19-24'!A:H,8,FALSE)))=TRUE,"",VLOOKUP(G40,'Master FINAL 2024 8-19-24'!A:H,8,FALSE))</f>
        <v>RF 1</v>
      </c>
      <c r="J40" s="183">
        <f>IF(ISBLANK((VLOOKUP(G40,'Master FINAL 2024 8-19-24'!A:I,9,FALSE)))=TRUE,"",VLOOKUP(G40,'Master FINAL 2024 8-19-24'!A:I,9,FALSE))</f>
        <v>0.4375</v>
      </c>
      <c r="K40" s="169" t="str">
        <f>VLOOKUP(G40,'Master FINAL 2024 8-19-24'!A:L,12,FALSE)</f>
        <v>U-7 KW Starbursts</v>
      </c>
      <c r="L40" s="177" t="s">
        <v>849</v>
      </c>
      <c r="M40" s="177" t="str">
        <f>VLOOKUP(G40,'Master FINAL 2024 8-19-24'!A:O,15,FALSE)</f>
        <v>U-7 RF Rebels</v>
      </c>
      <c r="N40" s="154" t="str">
        <f>VLOOKUP(K40,'Team Info'!J:L,3,FALSE)</f>
        <v>Jenell Enright</v>
      </c>
      <c r="O40" s="154" t="str">
        <f>VLOOKUP(K40,'Team Info'!J:M,4,FALSE)</f>
        <v>608-669-3190</v>
      </c>
      <c r="P40" s="154" t="str">
        <f>VLOOKUP(K40,'Team Info'!J:N,5,FALSE)</f>
        <v>jenellenright@yahoo.com </v>
      </c>
      <c r="Q40" s="188" t="str">
        <f>VLOOKUP(M40,'Team Info'!J:L,3,FALSE)</f>
        <v>Justin Denu</v>
      </c>
      <c r="R40" s="188" t="str">
        <f>VLOOKUP(M40,'Team Info'!J:M,4,FALSE)</f>
        <v>608-772-3054</v>
      </c>
      <c r="S40" s="188" t="str">
        <f>VLOOKUP(M40,'Team Info'!J:N,5,FALSE)</f>
        <v>justin.denu@gmail.com</v>
      </c>
      <c r="T40" t="str">
        <f t="shared" si="6"/>
        <v>45577U-7 KW StarburstsU-7 RF Rebels</v>
      </c>
    </row>
    <row r="41" spans="1:20" x14ac:dyDescent="0.3">
      <c r="A41" s="154" t="str">
        <f t="shared" si="8"/>
        <v>KW1099</v>
      </c>
      <c r="B41" s="154" t="str">
        <f>VLOOKUP(A41,'Team Info'!E:J,6,FALSE)</f>
        <v>U-7 KW Starbursts</v>
      </c>
      <c r="C41" s="154" t="str">
        <f>VLOOKUP(A41,'Team Info'!E:L,8,FALSE)</f>
        <v>Jenell Enright</v>
      </c>
      <c r="D41" s="154" t="str">
        <f>VLOOKUP(A41,'Team Info'!E:M,9,FALSE)</f>
        <v>608-669-3190</v>
      </c>
      <c r="E41" s="154" t="str">
        <f>VLOOKUP(A41,'Team Info'!E:N,10,FALSE)</f>
        <v>jenellenright@yahoo.com </v>
      </c>
      <c r="F41" s="180" t="str">
        <f t="shared" si="5"/>
        <v>Sat</v>
      </c>
      <c r="G41" s="180">
        <v>559</v>
      </c>
      <c r="H41" s="184">
        <f>VLOOKUP(G41,'Master FINAL 2024 8-19-24'!A:G,7,FALSE)</f>
        <v>45584</v>
      </c>
      <c r="I41" s="153" t="str">
        <f>IF(ISBLANK((VLOOKUP(G41,'Master FINAL 2024 8-19-24'!A:H,8,FALSE)))=TRUE,"",VLOOKUP(G41,'Master FINAL 2024 8-19-24'!A:H,8,FALSE))</f>
        <v>KW 2</v>
      </c>
      <c r="J41" s="183">
        <f>IF(ISBLANK((VLOOKUP(G41,'Master FINAL 2024 8-19-24'!A:I,9,FALSE)))=TRUE,"",VLOOKUP(G41,'Master FINAL 2024 8-19-24'!A:I,9,FALSE))</f>
        <v>0.45833333333333331</v>
      </c>
      <c r="K41" s="169" t="str">
        <f>VLOOKUP(G41,'Master FINAL 2024 8-19-24'!A:L,12,FALSE)</f>
        <v>U-7 JK Tigers</v>
      </c>
      <c r="L41" s="177" t="s">
        <v>849</v>
      </c>
      <c r="M41" s="177" t="str">
        <f>VLOOKUP(G41,'Master FINAL 2024 8-19-24'!A:O,15,FALSE)</f>
        <v>U-7 KW Starbursts</v>
      </c>
      <c r="N41" s="154" t="str">
        <f>VLOOKUP(K41,'Team Info'!J:L,3,FALSE)</f>
        <v>Stacy McAnally</v>
      </c>
      <c r="O41" s="154" t="str">
        <f>VLOOKUP(K41,'Team Info'!J:M,4,FALSE)</f>
        <v>262-336-1677</v>
      </c>
      <c r="P41" s="154" t="str">
        <f>VLOOKUP(K41,'Team Info'!J:N,5,FALSE)</f>
        <v>mcanallyessmann@gmail.com</v>
      </c>
      <c r="Q41" s="188" t="str">
        <f>VLOOKUP(M41,'Team Info'!J:L,3,FALSE)</f>
        <v>Jenell Enright</v>
      </c>
      <c r="R41" s="188" t="str">
        <f>VLOOKUP(M41,'Team Info'!J:M,4,FALSE)</f>
        <v>608-669-3190</v>
      </c>
      <c r="S41" s="188" t="str">
        <f>VLOOKUP(M41,'Team Info'!J:N,5,FALSE)</f>
        <v>jenellenright@yahoo.com </v>
      </c>
      <c r="T41" t="str">
        <f t="shared" si="6"/>
        <v>45584U-7 JK TigersU-7 KW Starbursts</v>
      </c>
    </row>
    <row r="42" spans="1:20" x14ac:dyDescent="0.3">
      <c r="A42" s="154" t="s">
        <v>1768</v>
      </c>
      <c r="B42" s="154" t="str">
        <f>VLOOKUP(A42,'Team Info'!E:J,6,FALSE)</f>
        <v>U-8 KW Avalanche</v>
      </c>
      <c r="C42" s="154" t="str">
        <f>VLOOKUP(A42,'Team Info'!E:L,8,FALSE)</f>
        <v>Abby Watzlawick</v>
      </c>
      <c r="D42" s="154" t="str">
        <f>VLOOKUP(A42,'Team Info'!E:M,9,FALSE)</f>
        <v>414-412-2424</v>
      </c>
      <c r="E42" s="154" t="str">
        <f>VLOOKUP(A42,'Team Info'!E:N,10,FALSE)</f>
        <v>abbywatzlawick@gmail.com</v>
      </c>
      <c r="F42" s="180" t="str">
        <f t="shared" si="5"/>
        <v>Sat</v>
      </c>
      <c r="G42" s="180">
        <v>119</v>
      </c>
      <c r="H42" s="184">
        <f>VLOOKUP(G42,'Master FINAL 2024 8-19-24'!A:G,7,FALSE)</f>
        <v>45542</v>
      </c>
      <c r="I42" s="153" t="str">
        <f>IF(ISBLANK((VLOOKUP(G42,'Master FINAL 2024 8-19-24'!A:H,8,FALSE)))=TRUE,"",VLOOKUP(G42,'Master FINAL 2024 8-19-24'!A:H,8,FALSE))</f>
        <v>Field 1</v>
      </c>
      <c r="J42" s="183">
        <f>IF(ISBLANK((VLOOKUP(G42,'Master FINAL 2024 8-19-24'!A:I,9,FALSE)))=TRUE,"",VLOOKUP(G42,'Master FINAL 2024 8-19-24'!A:I,9,FALSE))</f>
        <v>0.375</v>
      </c>
      <c r="K42" s="169" t="str">
        <f>VLOOKUP(G42,'Master FINAL 2024 8-19-24'!A:L,12,FALSE)</f>
        <v>U-8 KW Avalanche</v>
      </c>
      <c r="L42" s="177" t="s">
        <v>849</v>
      </c>
      <c r="M42" s="177" t="str">
        <f>VLOOKUP(G42,'Master FINAL 2024 8-19-24'!A:O,15,FALSE)</f>
        <v>U-8 JU Juneau Rage U8</v>
      </c>
      <c r="N42" s="154" t="str">
        <f>VLOOKUP(K42,'Team Info'!J:L,3,FALSE)</f>
        <v>Abby Watzlawick</v>
      </c>
      <c r="O42" s="154" t="str">
        <f>VLOOKUP(K42,'Team Info'!J:M,4,FALSE)</f>
        <v>414-412-2424</v>
      </c>
      <c r="P42" s="154" t="str">
        <f>VLOOKUP(K42,'Team Info'!J:N,5,FALSE)</f>
        <v>abbywatzlawick@gmail.com</v>
      </c>
      <c r="Q42" s="188" t="str">
        <f>VLOOKUP(M42,'Team Info'!J:L,3,FALSE)</f>
        <v>Tom Miller</v>
      </c>
      <c r="R42" s="188" t="str">
        <f>VLOOKUP(M42,'Team Info'!J:M,4,FALSE)</f>
        <v>920-904-2507</v>
      </c>
      <c r="S42" s="188" t="str">
        <f>VLOOKUP(M42,'Team Info'!J:N,5,FALSE)</f>
        <v>millertd87@outlook.com</v>
      </c>
      <c r="T42" t="str">
        <f t="shared" si="6"/>
        <v>45542U-8 KW AvalancheU-8 JU Juneau Rage U8</v>
      </c>
    </row>
    <row r="43" spans="1:20" x14ac:dyDescent="0.3">
      <c r="A43" s="154" t="str">
        <f>A49</f>
        <v>KW1100</v>
      </c>
      <c r="B43" s="154" t="str">
        <f>VLOOKUP(A43,'Team Info'!E:J,6,FALSE)</f>
        <v>U-8 KW Avalanche</v>
      </c>
      <c r="C43" s="154" t="str">
        <f>VLOOKUP(A43,'Team Info'!E:L,8,FALSE)</f>
        <v>Abby Watzlawick</v>
      </c>
      <c r="D43" s="154" t="str">
        <f>VLOOKUP(A43,'Team Info'!E:M,9,FALSE)</f>
        <v>414-412-2424</v>
      </c>
      <c r="E43" s="154" t="str">
        <f>VLOOKUP(A43,'Team Info'!E:N,10,FALSE)</f>
        <v>abbywatzlawick@gmail.com</v>
      </c>
      <c r="F43" s="180" t="str">
        <f>IF(WEEKDAY(H43)=7,"Sat",IF(WEEKDAY(H43)=6,"Fri",IF(WEEKDAY(H43)=5,"Thu",IF(WEEKDAY(H43)=4,"Wed",IF(WEEKDAY(H43)=3,"Tue",IF(WEEKDAY(H43)=2,"Mon",IF(WEEKDAY(H43)=1,"Sun")))))))</f>
        <v>Tue</v>
      </c>
      <c r="G43" s="180">
        <v>142</v>
      </c>
      <c r="H43" s="184">
        <f>VLOOKUP(G43,'Master FINAL 2024 8-19-24'!A:G,7,FALSE)</f>
        <v>45545</v>
      </c>
      <c r="I43" s="153" t="str">
        <f>IF(ISBLANK((VLOOKUP(G43,'Master FINAL 2024 8-19-24'!A:H,8,FALSE)))=TRUE,"",VLOOKUP(G43,'Master FINAL 2024 8-19-24'!A:H,8,FALSE))</f>
        <v>KW 1</v>
      </c>
      <c r="J43" s="183">
        <f>IF(ISBLANK((VLOOKUP(G43,'Master FINAL 2024 8-19-24'!A:I,9,FALSE)))=TRUE,"",VLOOKUP(G43,'Master FINAL 2024 8-19-24'!A:I,9,FALSE))</f>
        <v>0.73958333333333337</v>
      </c>
      <c r="K43" s="169" t="str">
        <f>VLOOKUP(G43,'Master FINAL 2024 8-19-24'!A:L,12,FALSE)</f>
        <v>U-8 HT Sharks</v>
      </c>
      <c r="L43" s="177" t="s">
        <v>849</v>
      </c>
      <c r="M43" s="177" t="str">
        <f>VLOOKUP(G43,'Master FINAL 2024 8-19-24'!A:O,15,FALSE)</f>
        <v>U-8 KW Avalanche</v>
      </c>
      <c r="N43" s="154" t="str">
        <f>VLOOKUP(K43,'Team Info'!J:L,3,FALSE)</f>
        <v>Harley Truse</v>
      </c>
      <c r="O43" s="154" t="str">
        <f>VLOOKUP(K43,'Team Info'!J:M,4,FALSE)</f>
        <v>262 707 2344</v>
      </c>
      <c r="P43" s="154" t="str">
        <f>VLOOKUP(K43,'Team Info'!J:N,5,FALSE)</f>
        <v>htruse@hotmail.com</v>
      </c>
      <c r="Q43" s="188" t="str">
        <f>VLOOKUP(M43,'Team Info'!J:L,3,FALSE)</f>
        <v>Abby Watzlawick</v>
      </c>
      <c r="R43" s="188" t="str">
        <f>VLOOKUP(M43,'Team Info'!J:M,4,FALSE)</f>
        <v>414-412-2424</v>
      </c>
      <c r="S43" s="188" t="str">
        <f>VLOOKUP(M43,'Team Info'!J:N,5,FALSE)</f>
        <v>abbywatzlawick@gmail.com</v>
      </c>
      <c r="T43" t="str">
        <f>H43&amp;K43&amp;M43</f>
        <v>45545U-8 HT SharksU-8 KW Avalanche</v>
      </c>
    </row>
    <row r="44" spans="1:20" x14ac:dyDescent="0.3">
      <c r="A44" s="154" t="str">
        <f>A42</f>
        <v>KW1100</v>
      </c>
      <c r="B44" s="154" t="str">
        <f>VLOOKUP(A44,'Team Info'!E:J,6,FALSE)</f>
        <v>U-8 KW Avalanche</v>
      </c>
      <c r="C44" s="154" t="str">
        <f>VLOOKUP(A44,'Team Info'!E:L,8,FALSE)</f>
        <v>Abby Watzlawick</v>
      </c>
      <c r="D44" s="154" t="str">
        <f>VLOOKUP(A44,'Team Info'!E:M,9,FALSE)</f>
        <v>414-412-2424</v>
      </c>
      <c r="E44" s="154" t="str">
        <f>VLOOKUP(A44,'Team Info'!E:N,10,FALSE)</f>
        <v>abbywatzlawick@gmail.com</v>
      </c>
      <c r="F44" s="180" t="str">
        <f>IF(WEEKDAY(H44)=7,"Sat",IF(WEEKDAY(H44)=6,"Fri",IF(WEEKDAY(H44)=5,"Thu",IF(WEEKDAY(H44)=4,"Wed",IF(WEEKDAY(H44)=3,"Tue",IF(WEEKDAY(H44)=2,"Mon",IF(WEEKDAY(H44)=1,"Sun")))))))</f>
        <v>Sat</v>
      </c>
      <c r="G44" s="180">
        <v>124</v>
      </c>
      <c r="H44" s="184">
        <f>VLOOKUP(G44,'Master FINAL 2024 8-19-24'!A:G,7,FALSE)</f>
        <v>45549</v>
      </c>
      <c r="I44" s="153" t="str">
        <f>IF(ISBLANK((VLOOKUP(G44,'Master FINAL 2024 8-19-24'!A:H,8,FALSE)))=TRUE,"",VLOOKUP(G44,'Master FINAL 2024 8-19-24'!A:H,8,FALSE))</f>
        <v>KW 1</v>
      </c>
      <c r="J44" s="183">
        <f>IF(ISBLANK((VLOOKUP(G44,'Master FINAL 2024 8-19-24'!A:I,9,FALSE)))=TRUE,"",VLOOKUP(G44,'Master FINAL 2024 8-19-24'!A:I,9,FALSE))</f>
        <v>0.41666666666666669</v>
      </c>
      <c r="K44" s="169" t="str">
        <f>VLOOKUP(G44,'Master FINAL 2024 8-19-24'!A:L,12,FALSE)</f>
        <v>U-8 SL Bayern Munich (Asteroids)</v>
      </c>
      <c r="L44" s="177" t="s">
        <v>849</v>
      </c>
      <c r="M44" s="177" t="str">
        <f>VLOOKUP(G44,'Master FINAL 2024 8-19-24'!A:O,15,FALSE)</f>
        <v>U-8 KW Avalanche</v>
      </c>
      <c r="N44" s="154" t="str">
        <f>VLOOKUP(K44,'Team Info'!J:L,3,FALSE)</f>
        <v>TJ Sands</v>
      </c>
      <c r="O44" s="154" t="str">
        <f>VLOOKUP(K44,'Team Info'!J:M,4,FALSE)</f>
        <v>262-343-4783</v>
      </c>
      <c r="P44" s="154" t="str">
        <f>VLOOKUP(K44,'Team Info'!J:N,5,FALSE)</f>
        <v>timothysands12@gmail.com</v>
      </c>
      <c r="Q44" s="188" t="str">
        <f>VLOOKUP(M44,'Team Info'!J:L,3,FALSE)</f>
        <v>Abby Watzlawick</v>
      </c>
      <c r="R44" s="188" t="str">
        <f>VLOOKUP(M44,'Team Info'!J:M,4,FALSE)</f>
        <v>414-412-2424</v>
      </c>
      <c r="S44" s="188" t="str">
        <f>VLOOKUP(M44,'Team Info'!J:N,5,FALSE)</f>
        <v>abbywatzlawick@gmail.com</v>
      </c>
      <c r="T44" t="str">
        <f>H44&amp;K44&amp;M44</f>
        <v>45549U-8 SL Bayern Munich (Asteroids)U-8 KW Avalanche</v>
      </c>
    </row>
    <row r="45" spans="1:20" x14ac:dyDescent="0.3">
      <c r="A45" s="154" t="str">
        <f t="shared" ref="A45:A49" si="9">A44</f>
        <v>KW1100</v>
      </c>
      <c r="B45" s="154" t="str">
        <f>VLOOKUP(A45,'Team Info'!E:J,6,FALSE)</f>
        <v>U-8 KW Avalanche</v>
      </c>
      <c r="C45" s="154" t="str">
        <f>VLOOKUP(A45,'Team Info'!E:L,8,FALSE)</f>
        <v>Abby Watzlawick</v>
      </c>
      <c r="D45" s="154" t="str">
        <f>VLOOKUP(A45,'Team Info'!E:M,9,FALSE)</f>
        <v>414-412-2424</v>
      </c>
      <c r="E45" s="154" t="str">
        <f>VLOOKUP(A45,'Team Info'!E:N,10,FALSE)</f>
        <v>abbywatzlawick@gmail.com</v>
      </c>
      <c r="F45" s="180" t="str">
        <f t="shared" si="5"/>
        <v>Sat</v>
      </c>
      <c r="G45" s="180">
        <v>131</v>
      </c>
      <c r="H45" s="184">
        <f>VLOOKUP(G45,'Master FINAL 2024 8-19-24'!A:G,7,FALSE)</f>
        <v>45556</v>
      </c>
      <c r="I45" s="153" t="str">
        <f>IF(ISBLANK((VLOOKUP(G45,'Master FINAL 2024 8-19-24'!A:H,8,FALSE)))=TRUE,"",VLOOKUP(G45,'Master FINAL 2024 8-19-24'!A:H,8,FALSE))</f>
        <v>KW 2</v>
      </c>
      <c r="J45" s="183">
        <f>IF(ISBLANK((VLOOKUP(G45,'Master FINAL 2024 8-19-24'!A:I,9,FALSE)))=TRUE,"",VLOOKUP(G45,'Master FINAL 2024 8-19-24'!A:I,9,FALSE))</f>
        <v>0.52083333333333337</v>
      </c>
      <c r="K45" s="169" t="str">
        <f>VLOOKUP(G45,'Master FINAL 2024 8-19-24'!A:L,12,FALSE)</f>
        <v>U-8 RF Bullseyes</v>
      </c>
      <c r="L45" s="177" t="s">
        <v>849</v>
      </c>
      <c r="M45" s="177" t="str">
        <f>VLOOKUP(G45,'Master FINAL 2024 8-19-24'!A:O,15,FALSE)</f>
        <v>U-8 KW Avalanche</v>
      </c>
      <c r="N45" s="154" t="str">
        <f>VLOOKUP(K45,'Team Info'!J:L,3,FALSE)</f>
        <v>Matthew Stater</v>
      </c>
      <c r="O45" s="154" t="str">
        <f>VLOOKUP(K45,'Team Info'!J:M,4,FALSE)</f>
        <v>262-384-1580</v>
      </c>
      <c r="P45" s="154" t="str">
        <f>VLOOKUP(K45,'Team Info'!J:N,5,FALSE)</f>
        <v>coachstater@gmail.com</v>
      </c>
      <c r="Q45" s="188" t="str">
        <f>VLOOKUP(M45,'Team Info'!J:L,3,FALSE)</f>
        <v>Abby Watzlawick</v>
      </c>
      <c r="R45" s="188" t="str">
        <f>VLOOKUP(M45,'Team Info'!J:M,4,FALSE)</f>
        <v>414-412-2424</v>
      </c>
      <c r="S45" s="188" t="str">
        <f>VLOOKUP(M45,'Team Info'!J:N,5,FALSE)</f>
        <v>abbywatzlawick@gmail.com</v>
      </c>
      <c r="T45" t="str">
        <f t="shared" si="6"/>
        <v>45556U-8 RF BullseyesU-8 KW Avalanche</v>
      </c>
    </row>
    <row r="46" spans="1:20" x14ac:dyDescent="0.3">
      <c r="A46" s="154" t="str">
        <f t="shared" si="9"/>
        <v>KW1100</v>
      </c>
      <c r="B46" s="154" t="str">
        <f>VLOOKUP(A46,'Team Info'!E:J,6,FALSE)</f>
        <v>U-8 KW Avalanche</v>
      </c>
      <c r="C46" s="154" t="str">
        <f>VLOOKUP(A46,'Team Info'!E:L,8,FALSE)</f>
        <v>Abby Watzlawick</v>
      </c>
      <c r="D46" s="154" t="str">
        <f>VLOOKUP(A46,'Team Info'!E:M,9,FALSE)</f>
        <v>414-412-2424</v>
      </c>
      <c r="E46" s="154" t="str">
        <f>VLOOKUP(A46,'Team Info'!E:N,10,FALSE)</f>
        <v>abbywatzlawick@gmail.com</v>
      </c>
      <c r="F46" s="180" t="str">
        <f t="shared" si="5"/>
        <v>Sat</v>
      </c>
      <c r="G46" s="180">
        <v>132</v>
      </c>
      <c r="H46" s="184">
        <f>VLOOKUP(G46,'Master FINAL 2024 8-19-24'!A:G,7,FALSE)</f>
        <v>45563</v>
      </c>
      <c r="I46" s="153" t="str">
        <f>IF(ISBLANK((VLOOKUP(G46,'Master FINAL 2024 8-19-24'!A:H,8,FALSE)))=TRUE,"",VLOOKUP(G46,'Master FINAL 2024 8-19-24'!A:H,8,FALSE))</f>
        <v>Hickory Lane #1A</v>
      </c>
      <c r="J46" s="183">
        <f>IF(ISBLANK((VLOOKUP(G46,'Master FINAL 2024 8-19-24'!A:I,9,FALSE)))=TRUE,"",VLOOKUP(G46,'Master FINAL 2024 8-19-24'!A:I,9,FALSE))</f>
        <v>0.41666666666666669</v>
      </c>
      <c r="K46" s="169" t="str">
        <f>VLOOKUP(G46,'Master FINAL 2024 8-19-24'!A:L,12,FALSE)</f>
        <v>U-8 KW Avalanche</v>
      </c>
      <c r="L46" s="177" t="s">
        <v>849</v>
      </c>
      <c r="M46" s="177" t="str">
        <f>VLOOKUP(G46,'Master FINAL 2024 8-19-24'!A:O,15,FALSE)</f>
        <v>U-8 JK Gunners</v>
      </c>
      <c r="N46" s="154" t="str">
        <f>VLOOKUP(K46,'Team Info'!J:L,3,FALSE)</f>
        <v>Abby Watzlawick</v>
      </c>
      <c r="O46" s="154" t="str">
        <f>VLOOKUP(K46,'Team Info'!J:M,4,FALSE)</f>
        <v>414-412-2424</v>
      </c>
      <c r="P46" s="154" t="str">
        <f>VLOOKUP(K46,'Team Info'!J:N,5,FALSE)</f>
        <v>abbywatzlawick@gmail.com</v>
      </c>
      <c r="Q46" s="188" t="str">
        <f>VLOOKUP(M46,'Team Info'!J:L,3,FALSE)</f>
        <v>Devan Boling</v>
      </c>
      <c r="R46" s="188" t="str">
        <f>VLOOKUP(M46,'Team Info'!J:M,4,FALSE)</f>
        <v>262-391-1934</v>
      </c>
      <c r="S46" s="188" t="str">
        <f>VLOOKUP(M46,'Team Info'!J:N,5,FALSE)</f>
        <v>devan.boling@gmail.com</v>
      </c>
      <c r="T46" t="str">
        <f t="shared" si="6"/>
        <v>45563U-8 KW AvalancheU-8 JK Gunners</v>
      </c>
    </row>
    <row r="47" spans="1:20" x14ac:dyDescent="0.3">
      <c r="A47" s="154" t="str">
        <f t="shared" si="9"/>
        <v>KW1100</v>
      </c>
      <c r="B47" s="154" t="str">
        <f>VLOOKUP(A47,'Team Info'!E:J,6,FALSE)</f>
        <v>U-8 KW Avalanche</v>
      </c>
      <c r="C47" s="154" t="str">
        <f>VLOOKUP(A47,'Team Info'!E:L,8,FALSE)</f>
        <v>Abby Watzlawick</v>
      </c>
      <c r="D47" s="154" t="str">
        <f>VLOOKUP(A47,'Team Info'!E:M,9,FALSE)</f>
        <v>414-412-2424</v>
      </c>
      <c r="E47" s="154" t="str">
        <f>VLOOKUP(A47,'Team Info'!E:N,10,FALSE)</f>
        <v>abbywatzlawick@gmail.com</v>
      </c>
      <c r="F47" s="180" t="str">
        <f t="shared" si="5"/>
        <v>Sat</v>
      </c>
      <c r="G47" s="180">
        <v>138</v>
      </c>
      <c r="H47" s="184">
        <f>VLOOKUP(G47,'Master FINAL 2024 8-19-24'!A:G,7,FALSE)</f>
        <v>45570</v>
      </c>
      <c r="I47" s="153" t="str">
        <f>IF(ISBLANK((VLOOKUP(G47,'Master FINAL 2024 8-19-24'!A:H,8,FALSE)))=TRUE,"",VLOOKUP(G47,'Master FINAL 2024 8-19-24'!A:H,8,FALSE))</f>
        <v>KW 1</v>
      </c>
      <c r="J47" s="183">
        <f>IF(ISBLANK((VLOOKUP(G47,'Master FINAL 2024 8-19-24'!A:I,9,FALSE)))=TRUE,"",VLOOKUP(G47,'Master FINAL 2024 8-19-24'!A:I,9,FALSE))</f>
        <v>0.375</v>
      </c>
      <c r="K47" s="169" t="str">
        <f>VLOOKUP(G47,'Master FINAL 2024 8-19-24'!A:L,12,FALSE)</f>
        <v>U-8 SL Earthquakes</v>
      </c>
      <c r="L47" s="177" t="s">
        <v>849</v>
      </c>
      <c r="M47" s="177" t="str">
        <f>VLOOKUP(G47,'Master FINAL 2024 8-19-24'!A:O,15,FALSE)</f>
        <v>U-8 KW Avalanche</v>
      </c>
      <c r="N47" s="154" t="str">
        <f>VLOOKUP(K47,'Team Info'!J:L,3,FALSE)</f>
        <v>Andy Kempf</v>
      </c>
      <c r="O47" s="154" t="str">
        <f>VLOOKUP(K47,'Team Info'!J:M,4,FALSE)</f>
        <v>262-705-6344</v>
      </c>
      <c r="P47" s="154" t="str">
        <f>VLOOKUP(K47,'Team Info'!J:N,5,FALSE)</f>
        <v>andykempf@icloud.com</v>
      </c>
      <c r="Q47" s="188" t="str">
        <f>VLOOKUP(M47,'Team Info'!J:L,3,FALSE)</f>
        <v>Abby Watzlawick</v>
      </c>
      <c r="R47" s="188" t="str">
        <f>VLOOKUP(M47,'Team Info'!J:M,4,FALSE)</f>
        <v>414-412-2424</v>
      </c>
      <c r="S47" s="188" t="str">
        <f>VLOOKUP(M47,'Team Info'!J:N,5,FALSE)</f>
        <v>abbywatzlawick@gmail.com</v>
      </c>
      <c r="T47" t="str">
        <f t="shared" si="6"/>
        <v>45570U-8 SL EarthquakesU-8 KW Avalanche</v>
      </c>
    </row>
    <row r="48" spans="1:20" x14ac:dyDescent="0.3">
      <c r="A48" s="154" t="str">
        <f t="shared" si="9"/>
        <v>KW1100</v>
      </c>
      <c r="B48" s="154" t="str">
        <f>VLOOKUP(A48,'Team Info'!E:J,6,FALSE)</f>
        <v>U-8 KW Avalanche</v>
      </c>
      <c r="C48" s="154" t="str">
        <f>VLOOKUP(A48,'Team Info'!E:L,8,FALSE)</f>
        <v>Abby Watzlawick</v>
      </c>
      <c r="D48" s="154" t="str">
        <f>VLOOKUP(A48,'Team Info'!E:M,9,FALSE)</f>
        <v>414-412-2424</v>
      </c>
      <c r="E48" s="154" t="str">
        <f>VLOOKUP(A48,'Team Info'!E:N,10,FALSE)</f>
        <v>abbywatzlawick@gmail.com</v>
      </c>
      <c r="F48" s="180" t="str">
        <f t="shared" si="5"/>
        <v>Sat</v>
      </c>
      <c r="G48" s="180">
        <v>150</v>
      </c>
      <c r="H48" s="184">
        <f>VLOOKUP(G48,'Master FINAL 2024 8-19-24'!A:G,7,FALSE)</f>
        <v>45584</v>
      </c>
      <c r="I48" s="153" t="str">
        <f>IF(ISBLANK((VLOOKUP(G48,'Master FINAL 2024 8-19-24'!A:H,8,FALSE)))=TRUE,"",VLOOKUP(G48,'Master FINAL 2024 8-19-24'!A:H,8,FALSE))</f>
        <v>WB Regal Ware #1</v>
      </c>
      <c r="J48" s="183">
        <f>IF(ISBLANK((VLOOKUP(G48,'Master FINAL 2024 8-19-24'!A:I,9,FALSE)))=TRUE,"",VLOOKUP(G48,'Master FINAL 2024 8-19-24'!A:I,9,FALSE))</f>
        <v>0.375</v>
      </c>
      <c r="K48" s="169" t="str">
        <f>VLOOKUP(G48,'Master FINAL 2024 8-19-24'!A:L,12,FALSE)</f>
        <v>U-8 KW Avalanche</v>
      </c>
      <c r="L48" s="177" t="s">
        <v>849</v>
      </c>
      <c r="M48" s="177" t="str">
        <f>VLOOKUP(G48,'Master FINAL 2024 8-19-24'!A:O,15,FALSE)</f>
        <v>U-8 WB Stars</v>
      </c>
      <c r="N48" s="154" t="str">
        <f>VLOOKUP(K48,'Team Info'!J:L,3,FALSE)</f>
        <v>Abby Watzlawick</v>
      </c>
      <c r="O48" s="154" t="str">
        <f>VLOOKUP(K48,'Team Info'!J:M,4,FALSE)</f>
        <v>414-412-2424</v>
      </c>
      <c r="P48" s="154" t="str">
        <f>VLOOKUP(K48,'Team Info'!J:N,5,FALSE)</f>
        <v>abbywatzlawick@gmail.com</v>
      </c>
      <c r="Q48" s="188" t="str">
        <f>VLOOKUP(M48,'Team Info'!J:L,3,FALSE)</f>
        <v>Brittany Boyer (Director)</v>
      </c>
      <c r="R48" s="188" t="str">
        <f>VLOOKUP(M48,'Team Info'!J:M,4,FALSE)</f>
        <v>262-247-1029</v>
      </c>
      <c r="S48" s="188" t="str">
        <f>VLOOKUP(M48,'Team Info'!J:N,5,FALSE)</f>
        <v>bboyer@kmymca.org</v>
      </c>
      <c r="T48" t="str">
        <f t="shared" si="6"/>
        <v>45584U-8 KW AvalancheU-8 WB Stars</v>
      </c>
    </row>
    <row r="49" spans="1:20" x14ac:dyDescent="0.3">
      <c r="A49" s="154" t="str">
        <f t="shared" si="9"/>
        <v>KW1100</v>
      </c>
      <c r="B49" s="154" t="str">
        <f>VLOOKUP(A49,'Team Info'!E:J,6,FALSE)</f>
        <v>U-8 KW Avalanche</v>
      </c>
      <c r="C49" s="154" t="str">
        <f>VLOOKUP(A49,'Team Info'!E:L,8,FALSE)</f>
        <v>Abby Watzlawick</v>
      </c>
      <c r="D49" s="154" t="str">
        <f>VLOOKUP(A49,'Team Info'!E:M,9,FALSE)</f>
        <v>414-412-2424</v>
      </c>
      <c r="E49" s="154" t="str">
        <f>VLOOKUP(A49,'Team Info'!E:N,10,FALSE)</f>
        <v>abbywatzlawick@gmail.com</v>
      </c>
      <c r="F49" s="180" t="str">
        <f t="shared" si="5"/>
        <v>Sat</v>
      </c>
      <c r="G49" s="180">
        <v>154</v>
      </c>
      <c r="H49" s="184">
        <f>VLOOKUP(G49,'Master FINAL 2024 8-19-24'!A:G,7,FALSE)</f>
        <v>45591</v>
      </c>
      <c r="I49" s="153">
        <f>IF(ISBLANK((VLOOKUP(G49,'Master FINAL 2024 8-19-24'!A:H,8,FALSE)))=TRUE,"",VLOOKUP(G49,'Master FINAL 2024 8-19-24'!A:H,8,FALSE))</f>
        <v>4</v>
      </c>
      <c r="J49" s="183">
        <f>IF(ISBLANK((VLOOKUP(G49,'Master FINAL 2024 8-19-24'!A:I,9,FALSE)))=TRUE,"",VLOOKUP(G49,'Master FINAL 2024 8-19-24'!A:I,9,FALSE))</f>
        <v>0.54166666666666663</v>
      </c>
      <c r="K49" s="169" t="str">
        <f>VLOOKUP(G49,'Master FINAL 2024 8-19-24'!A:L,12,FALSE)</f>
        <v>U-8 KW Avalanche</v>
      </c>
      <c r="L49" s="177" t="s">
        <v>849</v>
      </c>
      <c r="M49" s="177" t="str">
        <f>VLOOKUP(G49,'Master FINAL 2024 8-19-24'!A:O,15,FALSE)</f>
        <v>U-8 SL Bayern Munich (Asteroids)</v>
      </c>
      <c r="N49" s="154" t="str">
        <f>VLOOKUP(K49,'Team Info'!J:L,3,FALSE)</f>
        <v>Abby Watzlawick</v>
      </c>
      <c r="O49" s="154" t="str">
        <f>VLOOKUP(K49,'Team Info'!J:M,4,FALSE)</f>
        <v>414-412-2424</v>
      </c>
      <c r="P49" s="154" t="str">
        <f>VLOOKUP(K49,'Team Info'!J:N,5,FALSE)</f>
        <v>abbywatzlawick@gmail.com</v>
      </c>
      <c r="Q49" s="188" t="str">
        <f>VLOOKUP(M49,'Team Info'!J:L,3,FALSE)</f>
        <v>TJ Sands</v>
      </c>
      <c r="R49" s="188" t="str">
        <f>VLOOKUP(M49,'Team Info'!J:M,4,FALSE)</f>
        <v>262-343-4783</v>
      </c>
      <c r="S49" s="188" t="str">
        <f>VLOOKUP(M49,'Team Info'!J:N,5,FALSE)</f>
        <v>timothysands12@gmail.com</v>
      </c>
      <c r="T49" t="str">
        <f t="shared" si="6"/>
        <v>45591U-8 KW AvalancheU-8 SL Bayern Munich (Asteroids)</v>
      </c>
    </row>
    <row r="50" spans="1:20" x14ac:dyDescent="0.3">
      <c r="A50" s="154" t="s">
        <v>1769</v>
      </c>
      <c r="B50" s="154" t="str">
        <f>VLOOKUP(A50,'Team Info'!E:J,6,FALSE)</f>
        <v>U-8 KW Inferno</v>
      </c>
      <c r="C50" s="154" t="str">
        <f>VLOOKUP(A50,'Team Info'!E:L,8,FALSE)</f>
        <v>Maggie Lijewski</v>
      </c>
      <c r="D50" s="154" t="str">
        <f>VLOOKUP(A50,'Team Info'!E:M,9,FALSE)</f>
        <v>262-707-5948</v>
      </c>
      <c r="E50" s="154" t="str">
        <f>VLOOKUP(A50,'Team Info'!E:N,10,FALSE)</f>
        <v>drlijewskidc@gmail.com</v>
      </c>
      <c r="F50" s="180" t="str">
        <f t="shared" si="5"/>
        <v>Sat</v>
      </c>
      <c r="G50" s="180">
        <v>159</v>
      </c>
      <c r="H50" s="184">
        <f>VLOOKUP(G50,'Master FINAL 2024 8-19-24'!A:G,7,FALSE)</f>
        <v>45542</v>
      </c>
      <c r="I50" s="153" t="str">
        <f>IF(ISBLANK((VLOOKUP(G50,'Master FINAL 2024 8-19-24'!A:H,8,FALSE)))=TRUE,"",VLOOKUP(G50,'Master FINAL 2024 8-19-24'!A:H,8,FALSE))</f>
        <v>KW 1</v>
      </c>
      <c r="J50" s="183">
        <f>IF(ISBLANK((VLOOKUP(G50,'Master FINAL 2024 8-19-24'!A:I,9,FALSE)))=TRUE,"",VLOOKUP(G50,'Master FINAL 2024 8-19-24'!A:I,9,FALSE))</f>
        <v>0.41666666666666669</v>
      </c>
      <c r="K50" s="169" t="str">
        <f>VLOOKUP(G50,'Master FINAL 2024 8-19-24'!A:L,12,FALSE)</f>
        <v>U-8 JU Juneau Rage U8 Purple</v>
      </c>
      <c r="L50" s="177" t="s">
        <v>849</v>
      </c>
      <c r="M50" s="177" t="str">
        <f>VLOOKUP(G50,'Master FINAL 2024 8-19-24'!A:O,15,FALSE)</f>
        <v>U-8 KW Inferno</v>
      </c>
      <c r="N50" s="154" t="str">
        <f>VLOOKUP(K50,'Team Info'!J:L,3,FALSE)</f>
        <v>Kevin Klueger</v>
      </c>
      <c r="O50" s="154" t="str">
        <f>VLOOKUP(K50,'Team Info'!J:M,4,FALSE)</f>
        <v>920-960-0192</v>
      </c>
      <c r="P50" s="154" t="str">
        <f>VLOOKUP(K50,'Team Info'!J:N,5,FALSE)</f>
        <v>kluegerk@gmail.com</v>
      </c>
      <c r="Q50" s="188" t="str">
        <f>VLOOKUP(M50,'Team Info'!J:L,3,FALSE)</f>
        <v>Maggie Lijewski</v>
      </c>
      <c r="R50" s="188" t="str">
        <f>VLOOKUP(M50,'Team Info'!J:M,4,FALSE)</f>
        <v>262-707-5948</v>
      </c>
      <c r="S50" s="188" t="str">
        <f>VLOOKUP(M50,'Team Info'!J:N,5,FALSE)</f>
        <v>drlijewskidc@gmail.com</v>
      </c>
      <c r="T50" t="str">
        <f t="shared" si="6"/>
        <v>45542U-8 JU Juneau Rage U8 PurpleU-8 KW Inferno</v>
      </c>
    </row>
    <row r="51" spans="1:20" x14ac:dyDescent="0.3">
      <c r="A51" s="154" t="str">
        <f t="shared" ref="A51:A57" si="10">A50</f>
        <v>KW1101</v>
      </c>
      <c r="B51" s="154" t="str">
        <f>VLOOKUP(A51,'Team Info'!E:J,6,FALSE)</f>
        <v>U-8 KW Inferno</v>
      </c>
      <c r="C51" s="154" t="str">
        <f>VLOOKUP(A51,'Team Info'!E:L,8,FALSE)</f>
        <v>Maggie Lijewski</v>
      </c>
      <c r="D51" s="154" t="str">
        <f>VLOOKUP(A51,'Team Info'!E:M,9,FALSE)</f>
        <v>262-707-5948</v>
      </c>
      <c r="E51" s="154" t="str">
        <f>VLOOKUP(A51,'Team Info'!E:N,10,FALSE)</f>
        <v>drlijewskidc@gmail.com</v>
      </c>
      <c r="F51" s="180" t="str">
        <f t="shared" si="5"/>
        <v>Sat</v>
      </c>
      <c r="G51" s="180">
        <v>164</v>
      </c>
      <c r="H51" s="184">
        <f>VLOOKUP(G51,'Master FINAL 2024 8-19-24'!A:G,7,FALSE)</f>
        <v>45549</v>
      </c>
      <c r="I51" s="153" t="str">
        <f>IF(ISBLANK((VLOOKUP(G51,'Master FINAL 2024 8-19-24'!A:H,8,FALSE)))=TRUE,"",VLOOKUP(G51,'Master FINAL 2024 8-19-24'!A:H,8,FALSE))</f>
        <v>RF 3</v>
      </c>
      <c r="J51" s="183">
        <f>IF(ISBLANK((VLOOKUP(G51,'Master FINAL 2024 8-19-24'!A:I,9,FALSE)))=TRUE,"",VLOOKUP(G51,'Master FINAL 2024 8-19-24'!A:I,9,FALSE))</f>
        <v>0.4375</v>
      </c>
      <c r="K51" s="169" t="str">
        <f>VLOOKUP(G51,'Master FINAL 2024 8-19-24'!A:L,12,FALSE)</f>
        <v>U-8 KW Inferno</v>
      </c>
      <c r="L51" s="177" t="s">
        <v>849</v>
      </c>
      <c r="M51" s="177" t="str">
        <f>VLOOKUP(G51,'Master FINAL 2024 8-19-24'!A:O,15,FALSE)</f>
        <v>U-8 RF Challengers</v>
      </c>
      <c r="N51" s="154" t="str">
        <f>VLOOKUP(K51,'Team Info'!J:L,3,FALSE)</f>
        <v>Maggie Lijewski</v>
      </c>
      <c r="O51" s="154" t="str">
        <f>VLOOKUP(K51,'Team Info'!J:M,4,FALSE)</f>
        <v>262-707-5948</v>
      </c>
      <c r="P51" s="154" t="str">
        <f>VLOOKUP(K51,'Team Info'!J:N,5,FALSE)</f>
        <v>drlijewskidc@gmail.com</v>
      </c>
      <c r="Q51" s="188" t="str">
        <f>VLOOKUP(M51,'Team Info'!J:L,3,FALSE)</f>
        <v>John Bourque</v>
      </c>
      <c r="R51" s="188" t="str">
        <f>VLOOKUP(M51,'Team Info'!J:M,4,FALSE)</f>
        <v>414-305-0871</v>
      </c>
      <c r="S51" s="188" t="str">
        <f>VLOOKUP(M51,'Team Info'!J:N,5,FALSE)</f>
        <v>j2bourque@gmail.com</v>
      </c>
      <c r="T51" t="str">
        <f t="shared" si="6"/>
        <v>45549U-8 KW InfernoU-8 RF Challengers</v>
      </c>
    </row>
    <row r="52" spans="1:20" x14ac:dyDescent="0.3">
      <c r="A52" s="154" t="str">
        <f t="shared" si="10"/>
        <v>KW1101</v>
      </c>
      <c r="B52" s="154" t="str">
        <f>VLOOKUP(A52,'Team Info'!E:J,6,FALSE)</f>
        <v>U-8 KW Inferno</v>
      </c>
      <c r="C52" s="154" t="str">
        <f>VLOOKUP(A52,'Team Info'!E:L,8,FALSE)</f>
        <v>Maggie Lijewski</v>
      </c>
      <c r="D52" s="154" t="str">
        <f>VLOOKUP(A52,'Team Info'!E:M,9,FALSE)</f>
        <v>262-707-5948</v>
      </c>
      <c r="E52" s="154" t="str">
        <f>VLOOKUP(A52,'Team Info'!E:N,10,FALSE)</f>
        <v>drlijewskidc@gmail.com</v>
      </c>
      <c r="F52" s="180" t="str">
        <f t="shared" si="5"/>
        <v>Sat</v>
      </c>
      <c r="G52" s="180">
        <v>171</v>
      </c>
      <c r="H52" s="184">
        <f>VLOOKUP(G52,'Master FINAL 2024 8-19-24'!A:G,7,FALSE)</f>
        <v>45556</v>
      </c>
      <c r="I52" s="153" t="str">
        <f>IF(ISBLANK((VLOOKUP(G52,'Master FINAL 2024 8-19-24'!A:H,8,FALSE)))=TRUE,"",VLOOKUP(G52,'Master FINAL 2024 8-19-24'!A:H,8,FALSE))</f>
        <v>KW 2</v>
      </c>
      <c r="J52" s="183">
        <f>IF(ISBLANK((VLOOKUP(G52,'Master FINAL 2024 8-19-24'!A:I,9,FALSE)))=TRUE,"",VLOOKUP(G52,'Master FINAL 2024 8-19-24'!A:I,9,FALSE))</f>
        <v>0.4375</v>
      </c>
      <c r="K52" s="169" t="str">
        <f>VLOOKUP(G52,'Master FINAL 2024 8-19-24'!A:L,12,FALSE)</f>
        <v>U-8 SL Wrexham</v>
      </c>
      <c r="L52" s="177" t="s">
        <v>849</v>
      </c>
      <c r="M52" s="177" t="str">
        <f>VLOOKUP(G52,'Master FINAL 2024 8-19-24'!A:O,15,FALSE)</f>
        <v>U-8 KW Inferno</v>
      </c>
      <c r="N52" s="154" t="str">
        <f>VLOOKUP(K52,'Team Info'!J:L,3,FALSE)</f>
        <v>Scott Dauphinais</v>
      </c>
      <c r="O52" s="154" t="str">
        <f>VLOOKUP(K52,'Team Info'!J:M,4,FALSE)</f>
        <v>262-229-1073</v>
      </c>
      <c r="P52" s="154" t="str">
        <f>VLOOKUP(K52,'Team Info'!J:N,5,FALSE)</f>
        <v>scottdauph@yahoo.com</v>
      </c>
      <c r="Q52" s="188" t="str">
        <f>VLOOKUP(M52,'Team Info'!J:L,3,FALSE)</f>
        <v>Maggie Lijewski</v>
      </c>
      <c r="R52" s="188" t="str">
        <f>VLOOKUP(M52,'Team Info'!J:M,4,FALSE)</f>
        <v>262-707-5948</v>
      </c>
      <c r="S52" s="188" t="str">
        <f>VLOOKUP(M52,'Team Info'!J:N,5,FALSE)</f>
        <v>drlijewskidc@gmail.com</v>
      </c>
      <c r="T52" t="str">
        <f t="shared" si="6"/>
        <v>45556U-8 SL WrexhamU-8 KW Inferno</v>
      </c>
    </row>
    <row r="53" spans="1:20" x14ac:dyDescent="0.3">
      <c r="A53" s="154" t="str">
        <f t="shared" si="10"/>
        <v>KW1101</v>
      </c>
      <c r="B53" s="154" t="str">
        <f>VLOOKUP(A53,'Team Info'!E:J,6,FALSE)</f>
        <v>U-8 KW Inferno</v>
      </c>
      <c r="C53" s="154" t="str">
        <f>VLOOKUP(A53,'Team Info'!E:L,8,FALSE)</f>
        <v>Maggie Lijewski</v>
      </c>
      <c r="D53" s="154" t="str">
        <f>VLOOKUP(A53,'Team Info'!E:M,9,FALSE)</f>
        <v>262-707-5948</v>
      </c>
      <c r="E53" s="154" t="str">
        <f>VLOOKUP(A53,'Team Info'!E:N,10,FALSE)</f>
        <v>drlijewskidc@gmail.com</v>
      </c>
      <c r="F53" s="180" t="str">
        <f t="shared" si="5"/>
        <v>Sat</v>
      </c>
      <c r="G53" s="180">
        <v>172</v>
      </c>
      <c r="H53" s="184">
        <f>VLOOKUP(G53,'Master FINAL 2024 8-19-24'!A:G,7,FALSE)</f>
        <v>45563</v>
      </c>
      <c r="I53" s="153" t="str">
        <f>IF(ISBLANK((VLOOKUP(G53,'Master FINAL 2024 8-19-24'!A:H,8,FALSE)))=TRUE,"",VLOOKUP(G53,'Master FINAL 2024 8-19-24'!A:H,8,FALSE))</f>
        <v>KW 1</v>
      </c>
      <c r="J53" s="183">
        <f>IF(ISBLANK((VLOOKUP(G53,'Master FINAL 2024 8-19-24'!A:I,9,FALSE)))=TRUE,"",VLOOKUP(G53,'Master FINAL 2024 8-19-24'!A:I,9,FALSE))</f>
        <v>0.45833333333333331</v>
      </c>
      <c r="K53" s="169" t="str">
        <f>VLOOKUP(G53,'Master FINAL 2024 8-19-24'!A:L,12,FALSE)</f>
        <v>U-8 JK Spurs</v>
      </c>
      <c r="L53" s="177" t="s">
        <v>849</v>
      </c>
      <c r="M53" s="177" t="str">
        <f>VLOOKUP(G53,'Master FINAL 2024 8-19-24'!A:O,15,FALSE)</f>
        <v>U-8 KW Inferno</v>
      </c>
      <c r="N53" s="154" t="str">
        <f>VLOOKUP(K53,'Team Info'!J:L,3,FALSE)</f>
        <v>Katie Puestow</v>
      </c>
      <c r="O53" s="154" t="str">
        <f>VLOOKUP(K53,'Team Info'!J:M,4,FALSE)</f>
        <v>262-689-9822</v>
      </c>
      <c r="P53" s="154" t="str">
        <f>VLOOKUP(K53,'Team Info'!J:N,5,FALSE)</f>
        <v>kpuestow10@outlook.com</v>
      </c>
      <c r="Q53" s="188" t="str">
        <f>VLOOKUP(M53,'Team Info'!J:L,3,FALSE)</f>
        <v>Maggie Lijewski</v>
      </c>
      <c r="R53" s="188" t="str">
        <f>VLOOKUP(M53,'Team Info'!J:M,4,FALSE)</f>
        <v>262-707-5948</v>
      </c>
      <c r="S53" s="188" t="str">
        <f>VLOOKUP(M53,'Team Info'!J:N,5,FALSE)</f>
        <v>drlijewskidc@gmail.com</v>
      </c>
      <c r="T53" t="str">
        <f t="shared" si="6"/>
        <v>45563U-8 JK SpursU-8 KW Inferno</v>
      </c>
    </row>
    <row r="54" spans="1:20" x14ac:dyDescent="0.3">
      <c r="A54" s="154" t="str">
        <f t="shared" si="10"/>
        <v>KW1101</v>
      </c>
      <c r="B54" s="154" t="str">
        <f>VLOOKUP(A54,'Team Info'!E:J,6,FALSE)</f>
        <v>U-8 KW Inferno</v>
      </c>
      <c r="C54" s="154" t="str">
        <f>VLOOKUP(A54,'Team Info'!E:L,8,FALSE)</f>
        <v>Maggie Lijewski</v>
      </c>
      <c r="D54" s="154" t="str">
        <f>VLOOKUP(A54,'Team Info'!E:M,9,FALSE)</f>
        <v>262-707-5948</v>
      </c>
      <c r="E54" s="154" t="str">
        <f>VLOOKUP(A54,'Team Info'!E:N,10,FALSE)</f>
        <v>drlijewskidc@gmail.com</v>
      </c>
      <c r="F54" s="180" t="str">
        <f t="shared" ref="F54" si="11">IF(WEEKDAY(H54)=7,"Sat",IF(WEEKDAY(H54)=6,"Fri",IF(WEEKDAY(H54)=5,"Thu",IF(WEEKDAY(H54)=4,"Wed",IF(WEEKDAY(H54)=3,"Tue",IF(WEEKDAY(H54)=2,"Mon",IF(WEEKDAY(H54)=1,"Sun")))))))</f>
        <v>Sat</v>
      </c>
      <c r="G54" s="180">
        <v>178</v>
      </c>
      <c r="H54" s="184">
        <f>VLOOKUP(G54,'Master FINAL 2024 8-19-24'!A:G,7,FALSE)</f>
        <v>45570</v>
      </c>
      <c r="I54" s="153">
        <f>IF(ISBLANK((VLOOKUP(G54,'Master FINAL 2024 8-19-24'!A:H,8,FALSE)))=TRUE,"",VLOOKUP(G54,'Master FINAL 2024 8-19-24'!A:H,8,FALSE))</f>
        <v>4</v>
      </c>
      <c r="J54" s="183">
        <f>IF(ISBLANK((VLOOKUP(G54,'Master FINAL 2024 8-19-24'!A:I,9,FALSE)))=TRUE,"",VLOOKUP(G54,'Master FINAL 2024 8-19-24'!A:I,9,FALSE))</f>
        <v>0.375</v>
      </c>
      <c r="K54" s="169" t="str">
        <f>VLOOKUP(G54,'Master FINAL 2024 8-19-24'!A:L,12,FALSE)</f>
        <v>U-8 KW Inferno</v>
      </c>
      <c r="L54" s="177" t="s">
        <v>849</v>
      </c>
      <c r="M54" s="177" t="str">
        <f>VLOOKUP(G54,'Master FINAL 2024 8-19-24'!A:O,15,FALSE)</f>
        <v>U-8 SL Volcanoes</v>
      </c>
      <c r="N54" s="154" t="str">
        <f>VLOOKUP(K54,'Team Info'!J:L,3,FALSE)</f>
        <v>Maggie Lijewski</v>
      </c>
      <c r="O54" s="154" t="str">
        <f>VLOOKUP(K54,'Team Info'!J:M,4,FALSE)</f>
        <v>262-707-5948</v>
      </c>
      <c r="P54" s="154" t="str">
        <f>VLOOKUP(K54,'Team Info'!J:N,5,FALSE)</f>
        <v>drlijewskidc@gmail.com</v>
      </c>
      <c r="Q54" s="188" t="str">
        <f>VLOOKUP(M54,'Team Info'!J:L,3,FALSE)</f>
        <v>Peter Nichols</v>
      </c>
      <c r="R54" s="188" t="str">
        <f>VLOOKUP(M54,'Team Info'!J:M,4,FALSE)</f>
        <v>262-617-6831</v>
      </c>
      <c r="S54" s="188" t="str">
        <f>VLOOKUP(M54,'Team Info'!J:N,5,FALSE)</f>
        <v>pete@statzrestoration.com</v>
      </c>
      <c r="T54" t="str">
        <f t="shared" ref="T54" si="12">H54&amp;K54&amp;M54</f>
        <v>45570U-8 KW InfernoU-8 SL Volcanoes</v>
      </c>
    </row>
    <row r="55" spans="1:20" x14ac:dyDescent="0.3">
      <c r="A55" s="154" t="str">
        <f t="shared" si="10"/>
        <v>KW1101</v>
      </c>
      <c r="B55" s="154" t="str">
        <f>VLOOKUP(A55,'Team Info'!E:J,6,FALSE)</f>
        <v>U-8 KW Inferno</v>
      </c>
      <c r="C55" s="154" t="str">
        <f>VLOOKUP(A55,'Team Info'!E:L,8,FALSE)</f>
        <v>Maggie Lijewski</v>
      </c>
      <c r="D55" s="154" t="str">
        <f>VLOOKUP(A55,'Team Info'!E:M,9,FALSE)</f>
        <v>262-707-5948</v>
      </c>
      <c r="E55" s="154" t="str">
        <f>VLOOKUP(A55,'Team Info'!E:N,10,FALSE)</f>
        <v>drlijewskidc@gmail.com</v>
      </c>
      <c r="F55" s="180" t="str">
        <f t="shared" ref="F55:F81" si="13">IF(WEEKDAY(H55)=7,"Sat",IF(WEEKDAY(H55)=6,"Fri",IF(WEEKDAY(H55)=5,"Thu",IF(WEEKDAY(H55)=4,"Wed",IF(WEEKDAY(H55)=3,"Tue",IF(WEEKDAY(H55)=2,"Mon",IF(WEEKDAY(H55)=1,"Sun")))))))</f>
        <v>Sat</v>
      </c>
      <c r="G55" s="180">
        <v>182</v>
      </c>
      <c r="H55" s="184">
        <f>VLOOKUP(G55,'Master FINAL 2024 8-19-24'!A:G,7,FALSE)</f>
        <v>45577</v>
      </c>
      <c r="I55" s="153" t="str">
        <f>IF(ISBLANK((VLOOKUP(G55,'Master FINAL 2024 8-19-24'!A:H,8,FALSE)))=TRUE,"",VLOOKUP(G55,'Master FINAL 2024 8-19-24'!A:H,8,FALSE))</f>
        <v>HT #3A</v>
      </c>
      <c r="J55" s="183">
        <f>IF(ISBLANK((VLOOKUP(G55,'Master FINAL 2024 8-19-24'!A:I,9,FALSE)))=TRUE,"",VLOOKUP(G55,'Master FINAL 2024 8-19-24'!A:I,9,FALSE))</f>
        <v>0.375</v>
      </c>
      <c r="K55" s="169" t="str">
        <f>VLOOKUP(G55,'Master FINAL 2024 8-19-24'!A:L,12,FALSE)</f>
        <v>U-8 KW Inferno</v>
      </c>
      <c r="L55" s="177" t="s">
        <v>849</v>
      </c>
      <c r="M55" s="177" t="str">
        <f>VLOOKUP(G55,'Master FINAL 2024 8-19-24'!A:O,15,FALSE)</f>
        <v>U-8 HT Baby Sharks</v>
      </c>
      <c r="N55" s="154" t="str">
        <f>VLOOKUP(K55,'Team Info'!J:L,3,FALSE)</f>
        <v>Maggie Lijewski</v>
      </c>
      <c r="O55" s="154" t="str">
        <f>VLOOKUP(K55,'Team Info'!J:M,4,FALSE)</f>
        <v>262-707-5948</v>
      </c>
      <c r="P55" s="154" t="str">
        <f>VLOOKUP(K55,'Team Info'!J:N,5,FALSE)</f>
        <v>drlijewskidc@gmail.com</v>
      </c>
      <c r="Q55" s="188" t="str">
        <f>VLOOKUP(M55,'Team Info'!J:L,3,FALSE)</f>
        <v>Jonathan Harris</v>
      </c>
      <c r="R55" s="188" t="str">
        <f>VLOOKUP(M55,'Team Info'!J:M,4,FALSE)</f>
        <v>414-239-2003</v>
      </c>
      <c r="S55" s="188" t="str">
        <f>VLOOKUP(M55,'Team Info'!J:N,5,FALSE)</f>
        <v>jonathaneharris7@gmail.com</v>
      </c>
      <c r="T55" t="str">
        <f t="shared" si="6"/>
        <v>45577U-8 KW InfernoU-8 HT Baby Sharks</v>
      </c>
    </row>
    <row r="56" spans="1:20" x14ac:dyDescent="0.3">
      <c r="A56" s="154" t="str">
        <f t="shared" si="10"/>
        <v>KW1101</v>
      </c>
      <c r="B56" s="154" t="str">
        <f>VLOOKUP(A56,'Team Info'!E:J,6,FALSE)</f>
        <v>U-8 KW Inferno</v>
      </c>
      <c r="C56" s="154" t="str">
        <f>VLOOKUP(A56,'Team Info'!E:L,8,FALSE)</f>
        <v>Maggie Lijewski</v>
      </c>
      <c r="D56" s="154" t="str">
        <f>VLOOKUP(A56,'Team Info'!E:M,9,FALSE)</f>
        <v>262-707-5948</v>
      </c>
      <c r="E56" s="154" t="str">
        <f>VLOOKUP(A56,'Team Info'!E:N,10,FALSE)</f>
        <v>drlijewskidc@gmail.com</v>
      </c>
      <c r="F56" s="180" t="str">
        <f t="shared" si="13"/>
        <v>Sat</v>
      </c>
      <c r="G56" s="180">
        <v>190</v>
      </c>
      <c r="H56" s="184">
        <f>VLOOKUP(G56,'Master FINAL 2024 8-19-24'!A:G,7,FALSE)</f>
        <v>45584</v>
      </c>
      <c r="I56" s="153" t="str">
        <f>IF(ISBLANK((VLOOKUP(G56,'Master FINAL 2024 8-19-24'!A:H,8,FALSE)))=TRUE,"",VLOOKUP(G56,'Master FINAL 2024 8-19-24'!A:H,8,FALSE))</f>
        <v>KW 1</v>
      </c>
      <c r="J56" s="183">
        <f>IF(ISBLANK((VLOOKUP(G56,'Master FINAL 2024 8-19-24'!A:I,9,FALSE)))=TRUE,"",VLOOKUP(G56,'Master FINAL 2024 8-19-24'!A:I,9,FALSE))</f>
        <v>0.375</v>
      </c>
      <c r="K56" s="169" t="str">
        <f>VLOOKUP(G56,'Master FINAL 2024 8-19-24'!A:L,12,FALSE)</f>
        <v>U-8 HU Stingers</v>
      </c>
      <c r="L56" s="177" t="s">
        <v>849</v>
      </c>
      <c r="M56" s="177" t="str">
        <f>VLOOKUP(G56,'Master FINAL 2024 8-19-24'!A:O,15,FALSE)</f>
        <v>U-8 KW Inferno</v>
      </c>
      <c r="N56" s="154" t="str">
        <f>VLOOKUP(K56,'Team Info'!J:L,3,FALSE)</f>
        <v>Trisha Neu</v>
      </c>
      <c r="O56" s="154" t="str">
        <f>VLOOKUP(K56,'Team Info'!J:M,4,FALSE)</f>
        <v>920-344-0432</v>
      </c>
      <c r="P56" s="154" t="str">
        <f>VLOOKUP(K56,'Team Info'!J:N,5,FALSE)</f>
        <v>trisha.neu@orbiscorporation.com</v>
      </c>
      <c r="Q56" s="188" t="str">
        <f>VLOOKUP(M56,'Team Info'!J:L,3,FALSE)</f>
        <v>Maggie Lijewski</v>
      </c>
      <c r="R56" s="188" t="str">
        <f>VLOOKUP(M56,'Team Info'!J:M,4,FALSE)</f>
        <v>262-707-5948</v>
      </c>
      <c r="S56" s="188" t="str">
        <f>VLOOKUP(M56,'Team Info'!J:N,5,FALSE)</f>
        <v>drlijewskidc@gmail.com</v>
      </c>
      <c r="T56" t="str">
        <f t="shared" si="6"/>
        <v>45584U-8 HU StingersU-8 KW Inferno</v>
      </c>
    </row>
    <row r="57" spans="1:20" x14ac:dyDescent="0.3">
      <c r="A57" s="154" t="str">
        <f t="shared" si="10"/>
        <v>KW1101</v>
      </c>
      <c r="B57" s="154" t="str">
        <f>VLOOKUP(A57,'Team Info'!E:J,6,FALSE)</f>
        <v>U-8 KW Inferno</v>
      </c>
      <c r="C57" s="154" t="str">
        <f>VLOOKUP(A57,'Team Info'!E:L,8,FALSE)</f>
        <v>Maggie Lijewski</v>
      </c>
      <c r="D57" s="154" t="str">
        <f>VLOOKUP(A57,'Team Info'!E:M,9,FALSE)</f>
        <v>262-707-5948</v>
      </c>
      <c r="E57" s="154" t="str">
        <f>VLOOKUP(A57,'Team Info'!E:N,10,FALSE)</f>
        <v>drlijewskidc@gmail.com</v>
      </c>
      <c r="F57" s="180" t="str">
        <f t="shared" si="13"/>
        <v>Sat</v>
      </c>
      <c r="G57" s="180">
        <v>192</v>
      </c>
      <c r="H57" s="184">
        <f>VLOOKUP(G57,'Master FINAL 2024 8-19-24'!A:G,7,FALSE)</f>
        <v>45591</v>
      </c>
      <c r="I57" s="153" t="str">
        <f>IF(ISBLANK((VLOOKUP(G57,'Master FINAL 2024 8-19-24'!A:H,8,FALSE)))=TRUE,"",VLOOKUP(G57,'Master FINAL 2024 8-19-24'!A:H,8,FALSE))</f>
        <v>Hickory Lane #1A</v>
      </c>
      <c r="J57" s="183">
        <f>IF(ISBLANK((VLOOKUP(G57,'Master FINAL 2024 8-19-24'!A:I,9,FALSE)))=TRUE,"",VLOOKUP(G57,'Master FINAL 2024 8-19-24'!A:I,9,FALSE))</f>
        <v>0.375</v>
      </c>
      <c r="K57" s="169" t="str">
        <f>VLOOKUP(G57,'Master FINAL 2024 8-19-24'!A:L,12,FALSE)</f>
        <v>U-8 KW Inferno</v>
      </c>
      <c r="L57" s="177" t="s">
        <v>849</v>
      </c>
      <c r="M57" s="177" t="str">
        <f>VLOOKUP(G57,'Master FINAL 2024 8-19-24'!A:O,15,FALSE)</f>
        <v>U-8 JK Spurs</v>
      </c>
      <c r="N57" s="154" t="str">
        <f>VLOOKUP(K57,'Team Info'!J:L,3,FALSE)</f>
        <v>Maggie Lijewski</v>
      </c>
      <c r="O57" s="154" t="str">
        <f>VLOOKUP(K57,'Team Info'!J:M,4,FALSE)</f>
        <v>262-707-5948</v>
      </c>
      <c r="P57" s="154" t="str">
        <f>VLOOKUP(K57,'Team Info'!J:N,5,FALSE)</f>
        <v>drlijewskidc@gmail.com</v>
      </c>
      <c r="Q57" s="188" t="str">
        <f>VLOOKUP(M57,'Team Info'!J:L,3,FALSE)</f>
        <v>Katie Puestow</v>
      </c>
      <c r="R57" s="188" t="str">
        <f>VLOOKUP(M57,'Team Info'!J:M,4,FALSE)</f>
        <v>262-689-9822</v>
      </c>
      <c r="S57" s="188" t="str">
        <f>VLOOKUP(M57,'Team Info'!J:N,5,FALSE)</f>
        <v>kpuestow10@outlook.com</v>
      </c>
      <c r="T57" t="str">
        <f t="shared" si="6"/>
        <v>45591U-8 KW InfernoU-8 JK Spurs</v>
      </c>
    </row>
    <row r="58" spans="1:20" x14ac:dyDescent="0.3">
      <c r="A58" s="154" t="s">
        <v>1770</v>
      </c>
      <c r="B58" s="154" t="str">
        <f>VLOOKUP(A58,'Team Info'!E:J,6,FALSE)</f>
        <v>U-8 KW Skyhawks</v>
      </c>
      <c r="C58" s="154" t="str">
        <f>VLOOKUP(A58,'Team Info'!E:L,8,FALSE)</f>
        <v>Tristan Hayes</v>
      </c>
      <c r="D58" s="154" t="str">
        <f>VLOOKUP(A58,'Team Info'!E:M,9,FALSE)</f>
        <v>920-979-8009</v>
      </c>
      <c r="E58" s="154" t="str">
        <f>VLOOKUP(A58,'Team Info'!E:N,10,FALSE)</f>
        <v>tristan.hayes@gmail.com</v>
      </c>
      <c r="F58" s="180" t="str">
        <f>IF(WEEKDAY(H58)=7,"Sat",IF(WEEKDAY(H58)=6,"Fri",IF(WEEKDAY(H58)=5,"Thu",IF(WEEKDAY(H58)=4,"Wed",IF(WEEKDAY(H58)=3,"Tue",IF(WEEKDAY(H58)=2,"Mon",IF(WEEKDAY(H58)=1,"Sun")))))))</f>
        <v>Sat</v>
      </c>
      <c r="G58" s="180">
        <v>199</v>
      </c>
      <c r="H58" s="184">
        <f>VLOOKUP(G58,'Master FINAL 2024 8-19-24'!A:G,7,FALSE)</f>
        <v>45542</v>
      </c>
      <c r="I58" s="153" t="str">
        <f>IF(ISBLANK((VLOOKUP(G58,'Master FINAL 2024 8-19-24'!A:H,8,FALSE)))=TRUE,"",VLOOKUP(G58,'Master FINAL 2024 8-19-24'!A:H,8,FALSE))</f>
        <v>RF 1</v>
      </c>
      <c r="J58" s="183">
        <f>IF(ISBLANK((VLOOKUP(G58,'Master FINAL 2024 8-19-24'!A:I,9,FALSE)))=TRUE,"",VLOOKUP(G58,'Master FINAL 2024 8-19-24'!A:I,9,FALSE))</f>
        <v>0.41666666666666669</v>
      </c>
      <c r="K58" s="169" t="str">
        <f>VLOOKUP(G58,'Master FINAL 2024 8-19-24'!A:L,12,FALSE)</f>
        <v>U-8 KW Skyhawks</v>
      </c>
      <c r="L58" s="177" t="s">
        <v>849</v>
      </c>
      <c r="M58" s="177" t="str">
        <f>VLOOKUP(G58,'Master FINAL 2024 8-19-24'!A:O,15,FALSE)</f>
        <v>U-8 RF Dynamite</v>
      </c>
      <c r="N58" s="154" t="str">
        <f>VLOOKUP(K58,'Team Info'!J:L,3,FALSE)</f>
        <v>Tristan Hayes</v>
      </c>
      <c r="O58" s="154" t="str">
        <f>VLOOKUP(K58,'Team Info'!J:M,4,FALSE)</f>
        <v>920-979-8009</v>
      </c>
      <c r="P58" s="154" t="str">
        <f>VLOOKUP(K58,'Team Info'!J:N,5,FALSE)</f>
        <v>tristan.hayes@gmail.com</v>
      </c>
      <c r="Q58" s="188" t="str">
        <f>VLOOKUP(M58,'Team Info'!J:L,3,FALSE)</f>
        <v>Rachel Chapman</v>
      </c>
      <c r="R58" s="188" t="str">
        <f>VLOOKUP(M58,'Team Info'!J:M,4,FALSE)</f>
        <v>262-424-1613</v>
      </c>
      <c r="S58" s="188" t="str">
        <f>VLOOKUP(M58,'Team Info'!J:N,5,FALSE)</f>
        <v>rpatti425@yahoo.com</v>
      </c>
      <c r="T58" t="str">
        <f>H58&amp;K58&amp;M58</f>
        <v>45542U-8 KW SkyhawksU-8 RF Dynamite</v>
      </c>
    </row>
    <row r="59" spans="1:20" x14ac:dyDescent="0.3">
      <c r="A59" s="154" t="str">
        <f t="shared" ref="A59:A65" si="14">A58</f>
        <v>KW1102</v>
      </c>
      <c r="B59" s="154" t="str">
        <f>VLOOKUP(A59,'Team Info'!E:J,6,FALSE)</f>
        <v>U-8 KW Skyhawks</v>
      </c>
      <c r="C59" s="154" t="str">
        <f>VLOOKUP(A59,'Team Info'!E:L,8,FALSE)</f>
        <v>Tristan Hayes</v>
      </c>
      <c r="D59" s="154" t="str">
        <f>VLOOKUP(A59,'Team Info'!E:M,9,FALSE)</f>
        <v>920-979-8009</v>
      </c>
      <c r="E59" s="154" t="str">
        <f>VLOOKUP(A59,'Team Info'!E:N,10,FALSE)</f>
        <v>tristan.hayes@gmail.com</v>
      </c>
      <c r="F59" s="180" t="str">
        <f>IF(WEEKDAY(H59)=7,"Sat",IF(WEEKDAY(H59)=6,"Fri",IF(WEEKDAY(H59)=5,"Thu",IF(WEEKDAY(H59)=4,"Wed",IF(WEEKDAY(H59)=3,"Tue",IF(WEEKDAY(H59)=2,"Mon",IF(WEEKDAY(H59)=1,"Sun")))))))</f>
        <v>Sat</v>
      </c>
      <c r="G59" s="180">
        <v>203</v>
      </c>
      <c r="H59" s="184">
        <f>VLOOKUP(G59,'Master FINAL 2024 8-19-24'!A:G,7,FALSE)</f>
        <v>45549</v>
      </c>
      <c r="I59" s="153" t="str">
        <f>IF(ISBLANK((VLOOKUP(G59,'Master FINAL 2024 8-19-24'!A:H,8,FALSE)))=TRUE,"",VLOOKUP(G59,'Master FINAL 2024 8-19-24'!A:H,8,FALSE))</f>
        <v>KW 1</v>
      </c>
      <c r="J59" s="183">
        <f>IF(ISBLANK((VLOOKUP(G59,'Master FINAL 2024 8-19-24'!A:I,9,FALSE)))=TRUE,"",VLOOKUP(G59,'Master FINAL 2024 8-19-24'!A:I,9,FALSE))</f>
        <v>0.375</v>
      </c>
      <c r="K59" s="169" t="str">
        <f>VLOOKUP(G59,'Master FINAL 2024 8-19-24'!A:L,12,FALSE)</f>
        <v>U-8 SL Valencia (Bolts)</v>
      </c>
      <c r="L59" s="177" t="s">
        <v>849</v>
      </c>
      <c r="M59" s="177" t="str">
        <f>VLOOKUP(G59,'Master FINAL 2024 8-19-24'!A:O,15,FALSE)</f>
        <v>U-8 KW Skyhawks</v>
      </c>
      <c r="N59" s="154" t="str">
        <f>VLOOKUP(K59,'Team Info'!J:L,3,FALSE)</f>
        <v>Eric Tabaska</v>
      </c>
      <c r="O59" s="154" t="str">
        <f>VLOOKUP(K59,'Team Info'!J:M,4,FALSE)</f>
        <v>414-416-5186</v>
      </c>
      <c r="P59" s="154" t="str">
        <f>VLOOKUP(K59,'Team Info'!J:N,5,FALSE)</f>
        <v>eman53132@gmail.com</v>
      </c>
      <c r="Q59" s="188" t="str">
        <f>VLOOKUP(M59,'Team Info'!J:L,3,FALSE)</f>
        <v>Tristan Hayes</v>
      </c>
      <c r="R59" s="188" t="str">
        <f>VLOOKUP(M59,'Team Info'!J:M,4,FALSE)</f>
        <v>920-979-8009</v>
      </c>
      <c r="S59" s="188" t="str">
        <f>VLOOKUP(M59,'Team Info'!J:N,5,FALSE)</f>
        <v>tristan.hayes@gmail.com</v>
      </c>
      <c r="T59" t="str">
        <f>H59&amp;K59&amp;M59</f>
        <v>45549U-8 SL Valencia (Bolts)U-8 KW Skyhawks</v>
      </c>
    </row>
    <row r="60" spans="1:20" x14ac:dyDescent="0.3">
      <c r="A60" s="154" t="str">
        <f t="shared" si="14"/>
        <v>KW1102</v>
      </c>
      <c r="B60" s="154" t="str">
        <f>VLOOKUP(A60,'Team Info'!E:J,6,FALSE)</f>
        <v>U-8 KW Skyhawks</v>
      </c>
      <c r="C60" s="154" t="str">
        <f>VLOOKUP(A60,'Team Info'!E:L,8,FALSE)</f>
        <v>Tristan Hayes</v>
      </c>
      <c r="D60" s="154" t="str">
        <f>VLOOKUP(A60,'Team Info'!E:M,9,FALSE)</f>
        <v>920-979-8009</v>
      </c>
      <c r="E60" s="154" t="str">
        <f>VLOOKUP(A60,'Team Info'!E:N,10,FALSE)</f>
        <v>tristan.hayes@gmail.com</v>
      </c>
      <c r="F60" s="180" t="str">
        <f t="shared" si="13"/>
        <v>Sat</v>
      </c>
      <c r="G60" s="180">
        <v>207</v>
      </c>
      <c r="H60" s="184">
        <f>VLOOKUP(G60,'Master FINAL 2024 8-19-24'!A:G,7,FALSE)</f>
        <v>45556</v>
      </c>
      <c r="I60" s="153" t="str">
        <f>IF(ISBLANK((VLOOKUP(G60,'Master FINAL 2024 8-19-24'!A:H,8,FALSE)))=TRUE,"",VLOOKUP(G60,'Master FINAL 2024 8-19-24'!A:H,8,FALSE))</f>
        <v>KW 2</v>
      </c>
      <c r="J60" s="183">
        <f>IF(ISBLANK((VLOOKUP(G60,'Master FINAL 2024 8-19-24'!A:I,9,FALSE)))=TRUE,"",VLOOKUP(G60,'Master FINAL 2024 8-19-24'!A:I,9,FALSE))</f>
        <v>0.47916666666666669</v>
      </c>
      <c r="K60" s="169" t="str">
        <f>VLOOKUP(G60,'Master FINAL 2024 8-19-24'!A:L,12,FALSE)</f>
        <v>U-8 KW Thunderhawks</v>
      </c>
      <c r="L60" s="177" t="s">
        <v>849</v>
      </c>
      <c r="M60" s="177" t="str">
        <f>VLOOKUP(G60,'Master FINAL 2024 8-19-24'!A:O,15,FALSE)</f>
        <v>U-8 KW Skyhawks</v>
      </c>
      <c r="N60" s="154" t="str">
        <f>VLOOKUP(K60,'Team Info'!J:L,3,FALSE)</f>
        <v>Angela Behnke</v>
      </c>
      <c r="O60" s="154" t="str">
        <f>VLOOKUP(K60,'Team Info'!J:M,4,FALSE)</f>
        <v>262-224-1288</v>
      </c>
      <c r="P60" s="154" t="str">
        <f>VLOOKUP(K60,'Team Info'!J:N,5,FALSE)</f>
        <v>angelabehnke@hotmail.com</v>
      </c>
      <c r="Q60" s="188" t="str">
        <f>VLOOKUP(M60,'Team Info'!J:L,3,FALSE)</f>
        <v>Tristan Hayes</v>
      </c>
      <c r="R60" s="188" t="str">
        <f>VLOOKUP(M60,'Team Info'!J:M,4,FALSE)</f>
        <v>920-979-8009</v>
      </c>
      <c r="S60" s="188" t="str">
        <f>VLOOKUP(M60,'Team Info'!J:N,5,FALSE)</f>
        <v>tristan.hayes@gmail.com</v>
      </c>
      <c r="T60" t="str">
        <f t="shared" si="6"/>
        <v>45556U-8 KW ThunderhawksU-8 KW Skyhawks</v>
      </c>
    </row>
    <row r="61" spans="1:20" x14ac:dyDescent="0.3">
      <c r="A61" s="154" t="str">
        <f>A65</f>
        <v>KW1102</v>
      </c>
      <c r="B61" s="154" t="str">
        <f>VLOOKUP(A61,'Team Info'!E:J,6,FALSE)</f>
        <v>U-8 KW Skyhawks</v>
      </c>
      <c r="C61" s="154" t="str">
        <f>VLOOKUP(A61,'Team Info'!E:L,8,FALSE)</f>
        <v>Tristan Hayes</v>
      </c>
      <c r="D61" s="154" t="str">
        <f>VLOOKUP(A61,'Team Info'!E:M,9,FALSE)</f>
        <v>920-979-8009</v>
      </c>
      <c r="E61" s="154" t="str">
        <f>VLOOKUP(A61,'Team Info'!E:N,10,FALSE)</f>
        <v>tristan.hayes@gmail.com</v>
      </c>
      <c r="F61" s="180" t="str">
        <f>IF(WEEKDAY(H61)=7,"Sat",IF(WEEKDAY(H61)=6,"Fri",IF(WEEKDAY(H61)=5,"Thu",IF(WEEKDAY(H61)=4,"Wed",IF(WEEKDAY(H61)=3,"Tue",IF(WEEKDAY(H61)=2,"Mon",IF(WEEKDAY(H61)=1,"Sun")))))))</f>
        <v>Tue</v>
      </c>
      <c r="G61" s="180">
        <v>209</v>
      </c>
      <c r="H61" s="184">
        <f>VLOOKUP(G61,'Master FINAL 2024 8-19-24'!A:G,7,FALSE)</f>
        <v>45566</v>
      </c>
      <c r="I61" s="153" t="str">
        <f>IF(ISBLANK((VLOOKUP(G61,'Master FINAL 2024 8-19-24'!A:H,8,FALSE)))=TRUE,"",VLOOKUP(G61,'Master FINAL 2024 8-19-24'!A:H,8,FALSE))</f>
        <v>HT #3A</v>
      </c>
      <c r="J61" s="183">
        <f>IF(ISBLANK((VLOOKUP(G61,'Master FINAL 2024 8-19-24'!A:I,9,FALSE)))=TRUE,"",VLOOKUP(G61,'Master FINAL 2024 8-19-24'!A:I,9,FALSE))</f>
        <v>0.73958333333333337</v>
      </c>
      <c r="K61" s="169" t="str">
        <f>VLOOKUP(G61,'Master FINAL 2024 8-19-24'!A:L,12,FALSE)</f>
        <v>U-8 KW Skyhawks</v>
      </c>
      <c r="L61" s="177" t="s">
        <v>849</v>
      </c>
      <c r="M61" s="177" t="str">
        <f>VLOOKUP(G61,'Master FINAL 2024 8-19-24'!A:O,15,FALSE)</f>
        <v>U-8 HT Goal Getters</v>
      </c>
      <c r="N61" s="154" t="str">
        <f>VLOOKUP(K61,'Team Info'!J:L,3,FALSE)</f>
        <v>Tristan Hayes</v>
      </c>
      <c r="O61" s="154" t="str">
        <f>VLOOKUP(K61,'Team Info'!J:M,4,FALSE)</f>
        <v>920-979-8009</v>
      </c>
      <c r="P61" s="154" t="str">
        <f>VLOOKUP(K61,'Team Info'!J:N,5,FALSE)</f>
        <v>tristan.hayes@gmail.com</v>
      </c>
      <c r="Q61" s="188" t="str">
        <f>VLOOKUP(M61,'Team Info'!J:L,3,FALSE)</f>
        <v>Kari Wheaton</v>
      </c>
      <c r="R61" s="188" t="str">
        <f>VLOOKUP(M61,'Team Info'!J:M,4,FALSE)</f>
        <v>262-443-1647</v>
      </c>
      <c r="S61" s="188" t="str">
        <f>VLOOKUP(M61,'Team Info'!J:N,5,FALSE)</f>
        <v>kari.wheaton3@gmail.com</v>
      </c>
      <c r="T61" t="str">
        <f>H61&amp;K61&amp;M61</f>
        <v>45566U-8 KW SkyhawksU-8 HT Goal Getters</v>
      </c>
    </row>
    <row r="62" spans="1:20" x14ac:dyDescent="0.3">
      <c r="A62" s="154" t="str">
        <f>A60</f>
        <v>KW1102</v>
      </c>
      <c r="B62" s="154" t="str">
        <f>VLOOKUP(A62,'Team Info'!E:J,6,FALSE)</f>
        <v>U-8 KW Skyhawks</v>
      </c>
      <c r="C62" s="154" t="str">
        <f>VLOOKUP(A62,'Team Info'!E:L,8,FALSE)</f>
        <v>Tristan Hayes</v>
      </c>
      <c r="D62" s="154" t="str">
        <f>VLOOKUP(A62,'Team Info'!E:M,9,FALSE)</f>
        <v>920-979-8009</v>
      </c>
      <c r="E62" s="154" t="str">
        <f>VLOOKUP(A62,'Team Info'!E:N,10,FALSE)</f>
        <v>tristan.hayes@gmail.com</v>
      </c>
      <c r="F62" s="180" t="str">
        <f t="shared" si="13"/>
        <v>Sat</v>
      </c>
      <c r="G62" s="180">
        <v>214</v>
      </c>
      <c r="H62" s="184">
        <f>VLOOKUP(G62,'Master FINAL 2024 8-19-24'!A:G,7,FALSE)</f>
        <v>45570</v>
      </c>
      <c r="I62" s="153" t="str">
        <f>IF(ISBLANK((VLOOKUP(G62,'Master FINAL 2024 8-19-24'!A:H,8,FALSE)))=TRUE,"",VLOOKUP(G62,'Master FINAL 2024 8-19-24'!A:H,8,FALSE))</f>
        <v>KW 1</v>
      </c>
      <c r="J62" s="183">
        <f>IF(ISBLANK((VLOOKUP(G62,'Master FINAL 2024 8-19-24'!A:I,9,FALSE)))=TRUE,"",VLOOKUP(G62,'Master FINAL 2024 8-19-24'!A:I,9,FALSE))</f>
        <v>0.41666666666666669</v>
      </c>
      <c r="K62" s="169" t="str">
        <f>VLOOKUP(G62,'Master FINAL 2024 8-19-24'!A:L,12,FALSE)</f>
        <v>U-8 HT Heroes</v>
      </c>
      <c r="L62" s="177" t="s">
        <v>849</v>
      </c>
      <c r="M62" s="177" t="str">
        <f>VLOOKUP(G62,'Master FINAL 2024 8-19-24'!A:O,15,FALSE)</f>
        <v>U-8 KW Skyhawks</v>
      </c>
      <c r="N62" s="154" t="str">
        <f>VLOOKUP(K62,'Team Info'!J:L,3,FALSE)</f>
        <v>Bill Hartzel</v>
      </c>
      <c r="O62" s="154" t="str">
        <f>VLOOKUP(K62,'Team Info'!J:M,4,FALSE)</f>
        <v>414-588-3058</v>
      </c>
      <c r="P62" s="154" t="str">
        <f>VLOOKUP(K62,'Team Info'!J:N,5,FALSE)</f>
        <v>bill@hartzelandsons.com</v>
      </c>
      <c r="Q62" s="188" t="str">
        <f>VLOOKUP(M62,'Team Info'!J:L,3,FALSE)</f>
        <v>Tristan Hayes</v>
      </c>
      <c r="R62" s="188" t="str">
        <f>VLOOKUP(M62,'Team Info'!J:M,4,FALSE)</f>
        <v>920-979-8009</v>
      </c>
      <c r="S62" s="188" t="str">
        <f>VLOOKUP(M62,'Team Info'!J:N,5,FALSE)</f>
        <v>tristan.hayes@gmail.com</v>
      </c>
      <c r="T62" t="str">
        <f t="shared" si="6"/>
        <v>45570U-8 HT HeroesU-8 KW Skyhawks</v>
      </c>
    </row>
    <row r="63" spans="1:20" x14ac:dyDescent="0.3">
      <c r="A63" s="154" t="str">
        <f t="shared" si="14"/>
        <v>KW1102</v>
      </c>
      <c r="B63" s="154" t="str">
        <f>VLOOKUP(A63,'Team Info'!E:J,6,FALSE)</f>
        <v>U-8 KW Skyhawks</v>
      </c>
      <c r="C63" s="154" t="str">
        <f>VLOOKUP(A63,'Team Info'!E:L,8,FALSE)</f>
        <v>Tristan Hayes</v>
      </c>
      <c r="D63" s="154" t="str">
        <f>VLOOKUP(A63,'Team Info'!E:M,9,FALSE)</f>
        <v>920-979-8009</v>
      </c>
      <c r="E63" s="154" t="str">
        <f>VLOOKUP(A63,'Team Info'!E:N,10,FALSE)</f>
        <v>tristan.hayes@gmail.com</v>
      </c>
      <c r="F63" s="180" t="str">
        <f t="shared" ref="F63:F68" si="15">IF(WEEKDAY(H63)=7,"Sat",IF(WEEKDAY(H63)=6,"Fri",IF(WEEKDAY(H63)=5,"Thu",IF(WEEKDAY(H63)=4,"Wed",IF(WEEKDAY(H63)=3,"Tue",IF(WEEKDAY(H63)=2,"Mon",IF(WEEKDAY(H63)=1,"Sun")))))))</f>
        <v>Sat</v>
      </c>
      <c r="G63" s="180">
        <v>219</v>
      </c>
      <c r="H63" s="184">
        <f>VLOOKUP(G63,'Master FINAL 2024 8-19-24'!A:G,7,FALSE)</f>
        <v>45577</v>
      </c>
      <c r="I63" s="153" t="str">
        <f>IF(ISBLANK((VLOOKUP(G63,'Master FINAL 2024 8-19-24'!A:H,8,FALSE)))=TRUE,"",VLOOKUP(G63,'Master FINAL 2024 8-19-24'!A:H,8,FALSE))</f>
        <v>Hickory Lane #1B</v>
      </c>
      <c r="J63" s="183">
        <f>IF(ISBLANK((VLOOKUP(G63,'Master FINAL 2024 8-19-24'!A:I,9,FALSE)))=TRUE,"",VLOOKUP(G63,'Master FINAL 2024 8-19-24'!A:I,9,FALSE))</f>
        <v>0.41666666666666669</v>
      </c>
      <c r="K63" s="169" t="str">
        <f>VLOOKUP(G63,'Master FINAL 2024 8-19-24'!A:L,12,FALSE)</f>
        <v>U-8 KW Skyhawks</v>
      </c>
      <c r="L63" s="177" t="s">
        <v>849</v>
      </c>
      <c r="M63" s="177" t="str">
        <f>VLOOKUP(G63,'Master FINAL 2024 8-19-24'!A:O,15,FALSE)</f>
        <v>U-8 JK The Reds</v>
      </c>
      <c r="N63" s="154" t="str">
        <f>VLOOKUP(K63,'Team Info'!J:L,3,FALSE)</f>
        <v>Tristan Hayes</v>
      </c>
      <c r="O63" s="154" t="str">
        <f>VLOOKUP(K63,'Team Info'!J:M,4,FALSE)</f>
        <v>920-979-8009</v>
      </c>
      <c r="P63" s="154" t="str">
        <f>VLOOKUP(K63,'Team Info'!J:N,5,FALSE)</f>
        <v>tristan.hayes@gmail.com</v>
      </c>
      <c r="Q63" s="188" t="str">
        <f>VLOOKUP(M63,'Team Info'!J:L,3,FALSE)</f>
        <v>Benjamin Ludy</v>
      </c>
      <c r="R63" s="188" t="str">
        <f>VLOOKUP(M63,'Team Info'!J:M,4,FALSE)</f>
        <v>414-374-6506</v>
      </c>
      <c r="S63" s="188" t="str">
        <f>VLOOKUP(M63,'Team Info'!J:N,5,FALSE)</f>
        <v>benludy@gmail.com</v>
      </c>
      <c r="T63" t="str">
        <f t="shared" ref="T63:T68" si="16">H63&amp;K63&amp;M63</f>
        <v>45577U-8 KW SkyhawksU-8 JK The Reds</v>
      </c>
    </row>
    <row r="64" spans="1:20" x14ac:dyDescent="0.3">
      <c r="A64" s="154" t="str">
        <f t="shared" si="14"/>
        <v>KW1102</v>
      </c>
      <c r="B64" s="154" t="str">
        <f>VLOOKUP(A64,'Team Info'!E:J,6,FALSE)</f>
        <v>U-8 KW Skyhawks</v>
      </c>
      <c r="C64" s="154" t="str">
        <f>VLOOKUP(A64,'Team Info'!E:L,8,FALSE)</f>
        <v>Tristan Hayes</v>
      </c>
      <c r="D64" s="154" t="str">
        <f>VLOOKUP(A64,'Team Info'!E:M,9,FALSE)</f>
        <v>920-979-8009</v>
      </c>
      <c r="E64" s="154" t="str">
        <f>VLOOKUP(A64,'Team Info'!E:N,10,FALSE)</f>
        <v>tristan.hayes@gmail.com</v>
      </c>
      <c r="F64" s="180" t="str">
        <f t="shared" si="15"/>
        <v>Sat</v>
      </c>
      <c r="G64" s="180">
        <v>224</v>
      </c>
      <c r="H64" s="184">
        <f>VLOOKUP(G64,'Master FINAL 2024 8-19-24'!A:G,7,FALSE)</f>
        <v>45584</v>
      </c>
      <c r="I64" s="153" t="str">
        <f>IF(ISBLANK((VLOOKUP(G64,'Master FINAL 2024 8-19-24'!A:H,8,FALSE)))=TRUE,"",VLOOKUP(G64,'Master FINAL 2024 8-19-24'!A:H,8,FALSE))</f>
        <v>Hickory Lane #1A</v>
      </c>
      <c r="J64" s="183">
        <f>IF(ISBLANK((VLOOKUP(G64,'Master FINAL 2024 8-19-24'!A:I,9,FALSE)))=TRUE,"",VLOOKUP(G64,'Master FINAL 2024 8-19-24'!A:I,9,FALSE))</f>
        <v>0.41666666666666669</v>
      </c>
      <c r="K64" s="169" t="str">
        <f>VLOOKUP(G64,'Master FINAL 2024 8-19-24'!A:L,12,FALSE)</f>
        <v>U-8 KW Skyhawks</v>
      </c>
      <c r="L64" s="177" t="s">
        <v>849</v>
      </c>
      <c r="M64" s="177" t="str">
        <f>VLOOKUP(G64,'Master FINAL 2024 8-19-24'!A:O,15,FALSE)</f>
        <v>U-8 JK The Sky Blues</v>
      </c>
      <c r="N64" s="154" t="str">
        <f>VLOOKUP(K64,'Team Info'!J:L,3,FALSE)</f>
        <v>Tristan Hayes</v>
      </c>
      <c r="O64" s="154" t="str">
        <f>VLOOKUP(K64,'Team Info'!J:M,4,FALSE)</f>
        <v>920-979-8009</v>
      </c>
      <c r="P64" s="154" t="str">
        <f>VLOOKUP(K64,'Team Info'!J:N,5,FALSE)</f>
        <v>tristan.hayes@gmail.com</v>
      </c>
      <c r="Q64" s="188" t="str">
        <f>VLOOKUP(M64,'Team Info'!J:L,3,FALSE)</f>
        <v>Josh Boeldt</v>
      </c>
      <c r="R64" s="188" t="str">
        <f>VLOOKUP(M64,'Team Info'!J:M,4,FALSE)</f>
        <v>262-707-7185</v>
      </c>
      <c r="S64" s="188" t="str">
        <f>VLOOKUP(M64,'Team Info'!J:N,5,FALSE)</f>
        <v>joshua.boeldt@gmail.com</v>
      </c>
      <c r="T64" t="str">
        <f t="shared" si="16"/>
        <v>45584U-8 KW SkyhawksU-8 JK The Sky Blues</v>
      </c>
    </row>
    <row r="65" spans="1:20" x14ac:dyDescent="0.3">
      <c r="A65" s="154" t="str">
        <f t="shared" si="14"/>
        <v>KW1102</v>
      </c>
      <c r="B65" s="154" t="str">
        <f>VLOOKUP(A65,'Team Info'!E:J,6,FALSE)</f>
        <v>U-8 KW Skyhawks</v>
      </c>
      <c r="C65" s="154" t="str">
        <f>VLOOKUP(A65,'Team Info'!E:L,8,FALSE)</f>
        <v>Tristan Hayes</v>
      </c>
      <c r="D65" s="154" t="str">
        <f>VLOOKUP(A65,'Team Info'!E:M,9,FALSE)</f>
        <v>920-979-8009</v>
      </c>
      <c r="E65" s="154" t="str">
        <f>VLOOKUP(A65,'Team Info'!E:N,10,FALSE)</f>
        <v>tristan.hayes@gmail.com</v>
      </c>
      <c r="F65" s="180" t="str">
        <f>IF(WEEKDAY(H65)=7,"Sat",IF(WEEKDAY(H65)=6,"Fri",IF(WEEKDAY(H65)=5,"Thu",IF(WEEKDAY(H65)=4,"Wed",IF(WEEKDAY(H65)=3,"Tue",IF(WEEKDAY(H65)=2,"Mon",IF(WEEKDAY(H65)=1,"Sun")))))))</f>
        <v>Sat</v>
      </c>
      <c r="G65" s="180">
        <v>225</v>
      </c>
      <c r="H65" s="184">
        <f>VLOOKUP(G65,'Master FINAL 2024 8-19-24'!A:G,7,FALSE)</f>
        <v>45591</v>
      </c>
      <c r="I65" s="153" t="str">
        <f>IF(ISBLANK((VLOOKUP(G65,'Master FINAL 2024 8-19-24'!A:H,8,FALSE)))=TRUE,"",VLOOKUP(G65,'Master FINAL 2024 8-19-24'!A:H,8,FALSE))</f>
        <v>KW 1</v>
      </c>
      <c r="J65" s="183">
        <f>IF(ISBLANK((VLOOKUP(G65,'Master FINAL 2024 8-19-24'!A:I,9,FALSE)))=TRUE,"",VLOOKUP(G65,'Master FINAL 2024 8-19-24'!A:I,9,FALSE))</f>
        <v>0.375</v>
      </c>
      <c r="K65" s="169" t="str">
        <f>VLOOKUP(G65,'Master FINAL 2024 8-19-24'!A:L,12,FALSE)</f>
        <v>U-8 HT Goal Getters</v>
      </c>
      <c r="L65" s="177" t="s">
        <v>849</v>
      </c>
      <c r="M65" s="177" t="str">
        <f>VLOOKUP(G65,'Master FINAL 2024 8-19-24'!A:O,15,FALSE)</f>
        <v>U-8 KW Skyhawks</v>
      </c>
      <c r="N65" s="154" t="str">
        <f>VLOOKUP(K65,'Team Info'!J:L,3,FALSE)</f>
        <v>Kari Wheaton</v>
      </c>
      <c r="O65" s="154" t="str">
        <f>VLOOKUP(K65,'Team Info'!J:M,4,FALSE)</f>
        <v>262-443-1647</v>
      </c>
      <c r="P65" s="154" t="str">
        <f>VLOOKUP(K65,'Team Info'!J:N,5,FALSE)</f>
        <v>kari.wheaton3@gmail.com</v>
      </c>
      <c r="Q65" s="188" t="str">
        <f>VLOOKUP(M65,'Team Info'!J:L,3,FALSE)</f>
        <v>Tristan Hayes</v>
      </c>
      <c r="R65" s="188" t="str">
        <f>VLOOKUP(M65,'Team Info'!J:M,4,FALSE)</f>
        <v>920-979-8009</v>
      </c>
      <c r="S65" s="188" t="str">
        <f>VLOOKUP(M65,'Team Info'!J:N,5,FALSE)</f>
        <v>tristan.hayes@gmail.com</v>
      </c>
      <c r="T65" t="str">
        <f>H65&amp;K65&amp;M65</f>
        <v>45591U-8 HT Goal GettersU-8 KW Skyhawks</v>
      </c>
    </row>
    <row r="66" spans="1:20" x14ac:dyDescent="0.3">
      <c r="A66" s="154" t="s">
        <v>1771</v>
      </c>
      <c r="B66" s="154" t="str">
        <f>VLOOKUP(A66,'Team Info'!E:J,6,FALSE)</f>
        <v>U-8 KW Thunderhawks</v>
      </c>
      <c r="C66" s="154" t="str">
        <f>VLOOKUP(A66,'Team Info'!E:L,8,FALSE)</f>
        <v>Angela Behnke</v>
      </c>
      <c r="D66" s="154" t="str">
        <f>VLOOKUP(A66,'Team Info'!E:M,9,FALSE)</f>
        <v>262-224-1288</v>
      </c>
      <c r="E66" s="154" t="str">
        <f>VLOOKUP(A66,'Team Info'!E:N,10,FALSE)</f>
        <v>angelabehnke@hotmail.com</v>
      </c>
      <c r="F66" s="180" t="str">
        <f t="shared" si="15"/>
        <v>Sat</v>
      </c>
      <c r="G66" s="180">
        <v>200</v>
      </c>
      <c r="H66" s="184">
        <f>VLOOKUP(G66,'Master FINAL 2024 8-19-24'!A:G,7,FALSE)</f>
        <v>45542</v>
      </c>
      <c r="I66" s="153" t="str">
        <f>IF(ISBLANK((VLOOKUP(G66,'Master FINAL 2024 8-19-24'!A:H,8,FALSE)))=TRUE,"",VLOOKUP(G66,'Master FINAL 2024 8-19-24'!A:H,8,FALSE))</f>
        <v>KW 2</v>
      </c>
      <c r="J66" s="183">
        <f>IF(ISBLANK((VLOOKUP(G66,'Master FINAL 2024 8-19-24'!A:I,9,FALSE)))=TRUE,"",VLOOKUP(G66,'Master FINAL 2024 8-19-24'!A:I,9,FALSE))</f>
        <v>0.5</v>
      </c>
      <c r="K66" s="169" t="str">
        <f>VLOOKUP(G66,'Master FINAL 2024 8-19-24'!A:L,12,FALSE)</f>
        <v>U-8 SL Valencia (Bolts)</v>
      </c>
      <c r="L66" s="177" t="s">
        <v>849</v>
      </c>
      <c r="M66" s="177" t="str">
        <f>VLOOKUP(G66,'Master FINAL 2024 8-19-24'!A:O,15,FALSE)</f>
        <v>U-8 KW Thunderhawks</v>
      </c>
      <c r="N66" s="154" t="str">
        <f>VLOOKUP(K66,'Team Info'!J:L,3,FALSE)</f>
        <v>Eric Tabaska</v>
      </c>
      <c r="O66" s="154" t="str">
        <f>VLOOKUP(K66,'Team Info'!J:M,4,FALSE)</f>
        <v>414-416-5186</v>
      </c>
      <c r="P66" s="154" t="str">
        <f>VLOOKUP(K66,'Team Info'!J:N,5,FALSE)</f>
        <v>eman53132@gmail.com</v>
      </c>
      <c r="Q66" s="188" t="str">
        <f>VLOOKUP(M66,'Team Info'!J:L,3,FALSE)</f>
        <v>Angela Behnke</v>
      </c>
      <c r="R66" s="188" t="str">
        <f>VLOOKUP(M66,'Team Info'!J:M,4,FALSE)</f>
        <v>262-224-1288</v>
      </c>
      <c r="S66" s="188" t="str">
        <f>VLOOKUP(M66,'Team Info'!J:N,5,FALSE)</f>
        <v>angelabehnke@hotmail.com</v>
      </c>
      <c r="T66" t="str">
        <f t="shared" si="16"/>
        <v>45542U-8 SL Valencia (Bolts)U-8 KW Thunderhawks</v>
      </c>
    </row>
    <row r="67" spans="1:20" x14ac:dyDescent="0.3">
      <c r="A67" s="154" t="str">
        <f t="shared" ref="A67:A73" si="17">A66</f>
        <v>KW1103</v>
      </c>
      <c r="B67" s="154" t="str">
        <f>VLOOKUP(A67,'Team Info'!E:J,6,FALSE)</f>
        <v>U-8 KW Thunderhawks</v>
      </c>
      <c r="C67" s="154" t="str">
        <f>VLOOKUP(A67,'Team Info'!E:L,8,FALSE)</f>
        <v>Angela Behnke</v>
      </c>
      <c r="D67" s="154" t="str">
        <f>VLOOKUP(A67,'Team Info'!E:M,9,FALSE)</f>
        <v>262-224-1288</v>
      </c>
      <c r="E67" s="154" t="str">
        <f>VLOOKUP(A67,'Team Info'!E:N,10,FALSE)</f>
        <v>angelabehnke@hotmail.com</v>
      </c>
      <c r="F67" s="180" t="str">
        <f t="shared" si="15"/>
        <v>Sat</v>
      </c>
      <c r="G67" s="180">
        <v>204</v>
      </c>
      <c r="H67" s="184">
        <f>VLOOKUP(G67,'Master FINAL 2024 8-19-24'!A:G,7,FALSE)</f>
        <v>45549</v>
      </c>
      <c r="I67" s="153" t="str">
        <f>IF(ISBLANK((VLOOKUP(G67,'Master FINAL 2024 8-19-24'!A:H,8,FALSE)))=TRUE,"",VLOOKUP(G67,'Master FINAL 2024 8-19-24'!A:H,8,FALSE))</f>
        <v>KW 2</v>
      </c>
      <c r="J67" s="183">
        <f>IF(ISBLANK((VLOOKUP(G67,'Master FINAL 2024 8-19-24'!A:I,9,FALSE)))=TRUE,"",VLOOKUP(G67,'Master FINAL 2024 8-19-24'!A:I,9,FALSE))</f>
        <v>0.375</v>
      </c>
      <c r="K67" s="169" t="str">
        <f>VLOOKUP(G67,'Master FINAL 2024 8-19-24'!A:L,12,FALSE)</f>
        <v>U-8 RF Dynamite</v>
      </c>
      <c r="L67" s="177" t="s">
        <v>849</v>
      </c>
      <c r="M67" s="177" t="str">
        <f>VLOOKUP(G67,'Master FINAL 2024 8-19-24'!A:O,15,FALSE)</f>
        <v>U-8 KW Thunderhawks</v>
      </c>
      <c r="N67" s="154" t="str">
        <f>VLOOKUP(K67,'Team Info'!J:L,3,FALSE)</f>
        <v>Rachel Chapman</v>
      </c>
      <c r="O67" s="154" t="str">
        <f>VLOOKUP(K67,'Team Info'!J:M,4,FALSE)</f>
        <v>262-424-1613</v>
      </c>
      <c r="P67" s="154" t="str">
        <f>VLOOKUP(K67,'Team Info'!J:N,5,FALSE)</f>
        <v>rpatti425@yahoo.com</v>
      </c>
      <c r="Q67" s="188" t="str">
        <f>VLOOKUP(M67,'Team Info'!J:L,3,FALSE)</f>
        <v>Angela Behnke</v>
      </c>
      <c r="R67" s="188" t="str">
        <f>VLOOKUP(M67,'Team Info'!J:M,4,FALSE)</f>
        <v>262-224-1288</v>
      </c>
      <c r="S67" s="188" t="str">
        <f>VLOOKUP(M67,'Team Info'!J:N,5,FALSE)</f>
        <v>angelabehnke@hotmail.com</v>
      </c>
      <c r="T67" t="str">
        <f t="shared" si="16"/>
        <v>45549U-8 RF DynamiteU-8 KW Thunderhawks</v>
      </c>
    </row>
    <row r="68" spans="1:20" x14ac:dyDescent="0.3">
      <c r="A68" s="154" t="str">
        <f t="shared" si="17"/>
        <v>KW1103</v>
      </c>
      <c r="B68" s="154" t="str">
        <f>VLOOKUP(A68,'Team Info'!E:J,6,FALSE)</f>
        <v>U-8 KW Thunderhawks</v>
      </c>
      <c r="C68" s="154" t="str">
        <f>VLOOKUP(A68,'Team Info'!E:L,8,FALSE)</f>
        <v>Angela Behnke</v>
      </c>
      <c r="D68" s="154" t="str">
        <f>VLOOKUP(A68,'Team Info'!E:M,9,FALSE)</f>
        <v>262-224-1288</v>
      </c>
      <c r="E68" s="154" t="str">
        <f>VLOOKUP(A68,'Team Info'!E:N,10,FALSE)</f>
        <v>angelabehnke@hotmail.com</v>
      </c>
      <c r="F68" s="180" t="str">
        <f t="shared" si="15"/>
        <v>Sat</v>
      </c>
      <c r="G68" s="180">
        <v>207</v>
      </c>
      <c r="H68" s="184">
        <f>VLOOKUP(G68,'Master FINAL 2024 8-19-24'!A:G,7,FALSE)</f>
        <v>45556</v>
      </c>
      <c r="I68" s="153" t="str">
        <f>IF(ISBLANK((VLOOKUP(G68,'Master FINAL 2024 8-19-24'!A:H,8,FALSE)))=TRUE,"",VLOOKUP(G68,'Master FINAL 2024 8-19-24'!A:H,8,FALSE))</f>
        <v>KW 2</v>
      </c>
      <c r="J68" s="183">
        <f>IF(ISBLANK((VLOOKUP(G68,'Master FINAL 2024 8-19-24'!A:I,9,FALSE)))=TRUE,"",VLOOKUP(G68,'Master FINAL 2024 8-19-24'!A:I,9,FALSE))</f>
        <v>0.47916666666666669</v>
      </c>
      <c r="K68" s="169" t="str">
        <f>VLOOKUP(G68,'Master FINAL 2024 8-19-24'!A:L,12,FALSE)</f>
        <v>U-8 KW Thunderhawks</v>
      </c>
      <c r="L68" s="177" t="s">
        <v>849</v>
      </c>
      <c r="M68" s="177" t="str">
        <f>VLOOKUP(G68,'Master FINAL 2024 8-19-24'!A:O,15,FALSE)</f>
        <v>U-8 KW Skyhawks</v>
      </c>
      <c r="N68" s="154" t="str">
        <f>VLOOKUP(K68,'Team Info'!J:L,3,FALSE)</f>
        <v>Angela Behnke</v>
      </c>
      <c r="O68" s="154" t="str">
        <f>VLOOKUP(K68,'Team Info'!J:M,4,FALSE)</f>
        <v>262-224-1288</v>
      </c>
      <c r="P68" s="154" t="str">
        <f>VLOOKUP(K68,'Team Info'!J:N,5,FALSE)</f>
        <v>angelabehnke@hotmail.com</v>
      </c>
      <c r="Q68" s="188" t="str">
        <f>VLOOKUP(M68,'Team Info'!J:L,3,FALSE)</f>
        <v>Tristan Hayes</v>
      </c>
      <c r="R68" s="188" t="str">
        <f>VLOOKUP(M68,'Team Info'!J:M,4,FALSE)</f>
        <v>920-979-8009</v>
      </c>
      <c r="S68" s="188" t="str">
        <f>VLOOKUP(M68,'Team Info'!J:N,5,FALSE)</f>
        <v>tristan.hayes@gmail.com</v>
      </c>
      <c r="T68" t="str">
        <f t="shared" si="16"/>
        <v>45556U-8 KW ThunderhawksU-8 KW Skyhawks</v>
      </c>
    </row>
    <row r="69" spans="1:20" x14ac:dyDescent="0.3">
      <c r="A69" s="154" t="str">
        <f t="shared" si="17"/>
        <v>KW1103</v>
      </c>
      <c r="B69" s="154" t="str">
        <f>VLOOKUP(A69,'Team Info'!E:J,6,FALSE)</f>
        <v>U-8 KW Thunderhawks</v>
      </c>
      <c r="C69" s="154" t="str">
        <f>VLOOKUP(A69,'Team Info'!E:L,8,FALSE)</f>
        <v>Angela Behnke</v>
      </c>
      <c r="D69" s="154" t="str">
        <f>VLOOKUP(A69,'Team Info'!E:M,9,FALSE)</f>
        <v>262-224-1288</v>
      </c>
      <c r="E69" s="154" t="str">
        <f>VLOOKUP(A69,'Team Info'!E:N,10,FALSE)</f>
        <v>angelabehnke@hotmail.com</v>
      </c>
      <c r="F69" s="180" t="str">
        <f t="shared" si="13"/>
        <v>Sat</v>
      </c>
      <c r="G69" s="180">
        <v>210</v>
      </c>
      <c r="H69" s="184">
        <f>VLOOKUP(G69,'Master FINAL 2024 8-19-24'!A:G,7,FALSE)</f>
        <v>45563</v>
      </c>
      <c r="I69" s="153" t="str">
        <f>IF(ISBLANK((VLOOKUP(G69,'Master FINAL 2024 8-19-24'!A:H,8,FALSE)))=TRUE,"",VLOOKUP(G69,'Master FINAL 2024 8-19-24'!A:H,8,FALSE))</f>
        <v>HT #3B</v>
      </c>
      <c r="J69" s="183">
        <f>IF(ISBLANK((VLOOKUP(G69,'Master FINAL 2024 8-19-24'!A:I,9,FALSE)))=TRUE,"",VLOOKUP(G69,'Master FINAL 2024 8-19-24'!A:I,9,FALSE))</f>
        <v>0.41666666666666669</v>
      </c>
      <c r="K69" s="169" t="str">
        <f>VLOOKUP(G69,'Master FINAL 2024 8-19-24'!A:L,12,FALSE)</f>
        <v>U-8 KW Thunderhawks</v>
      </c>
      <c r="L69" s="177" t="s">
        <v>849</v>
      </c>
      <c r="M69" s="177" t="str">
        <f>VLOOKUP(G69,'Master FINAL 2024 8-19-24'!A:O,15,FALSE)</f>
        <v>U-8 HT Heroes</v>
      </c>
      <c r="N69" s="154" t="str">
        <f>VLOOKUP(K69,'Team Info'!J:L,3,FALSE)</f>
        <v>Angela Behnke</v>
      </c>
      <c r="O69" s="154" t="str">
        <f>VLOOKUP(K69,'Team Info'!J:M,4,FALSE)</f>
        <v>262-224-1288</v>
      </c>
      <c r="P69" s="154" t="str">
        <f>VLOOKUP(K69,'Team Info'!J:N,5,FALSE)</f>
        <v>angelabehnke@hotmail.com</v>
      </c>
      <c r="Q69" s="188" t="str">
        <f>VLOOKUP(M69,'Team Info'!J:L,3,FALSE)</f>
        <v>Bill Hartzel</v>
      </c>
      <c r="R69" s="188" t="str">
        <f>VLOOKUP(M69,'Team Info'!J:M,4,FALSE)</f>
        <v>414-588-3058</v>
      </c>
      <c r="S69" s="188" t="str">
        <f>VLOOKUP(M69,'Team Info'!J:N,5,FALSE)</f>
        <v>bill@hartzelandsons.com</v>
      </c>
      <c r="T69" t="str">
        <f t="shared" si="6"/>
        <v>45563U-8 KW ThunderhawksU-8 HT Heroes</v>
      </c>
    </row>
    <row r="70" spans="1:20" x14ac:dyDescent="0.3">
      <c r="A70" s="154" t="str">
        <f t="shared" si="17"/>
        <v>KW1103</v>
      </c>
      <c r="B70" s="154" t="str">
        <f>VLOOKUP(A70,'Team Info'!E:J,6,FALSE)</f>
        <v>U-8 KW Thunderhawks</v>
      </c>
      <c r="C70" s="154" t="str">
        <f>VLOOKUP(A70,'Team Info'!E:L,8,FALSE)</f>
        <v>Angela Behnke</v>
      </c>
      <c r="D70" s="154" t="str">
        <f>VLOOKUP(A70,'Team Info'!E:M,9,FALSE)</f>
        <v>262-224-1288</v>
      </c>
      <c r="E70" s="154" t="str">
        <f>VLOOKUP(A70,'Team Info'!E:N,10,FALSE)</f>
        <v>angelabehnke@hotmail.com</v>
      </c>
      <c r="F70" s="180" t="str">
        <f t="shared" si="13"/>
        <v>Sat</v>
      </c>
      <c r="G70" s="180">
        <v>213</v>
      </c>
      <c r="H70" s="184">
        <f>VLOOKUP(G70,'Master FINAL 2024 8-19-24'!A:G,7,FALSE)</f>
        <v>45570</v>
      </c>
      <c r="I70" s="153" t="str">
        <f>IF(ISBLANK((VLOOKUP(G70,'Master FINAL 2024 8-19-24'!A:H,8,FALSE)))=TRUE,"",VLOOKUP(G70,'Master FINAL 2024 8-19-24'!A:H,8,FALSE))</f>
        <v>KW 1</v>
      </c>
      <c r="J70" s="183">
        <f>IF(ISBLANK((VLOOKUP(G70,'Master FINAL 2024 8-19-24'!A:I,9,FALSE)))=TRUE,"",VLOOKUP(G70,'Master FINAL 2024 8-19-24'!A:I,9,FALSE))</f>
        <v>0.5</v>
      </c>
      <c r="K70" s="169" t="str">
        <f>VLOOKUP(G70,'Master FINAL 2024 8-19-24'!A:L,12,FALSE)</f>
        <v>U-8 HT Goal Getters</v>
      </c>
      <c r="L70" s="177" t="s">
        <v>849</v>
      </c>
      <c r="M70" s="177" t="str">
        <f>VLOOKUP(G70,'Master FINAL 2024 8-19-24'!A:O,15,FALSE)</f>
        <v>U-8 KW Thunderhawks</v>
      </c>
      <c r="N70" s="154" t="str">
        <f>VLOOKUP(K70,'Team Info'!J:L,3,FALSE)</f>
        <v>Kari Wheaton</v>
      </c>
      <c r="O70" s="154" t="str">
        <f>VLOOKUP(K70,'Team Info'!J:M,4,FALSE)</f>
        <v>262-443-1647</v>
      </c>
      <c r="P70" s="154" t="str">
        <f>VLOOKUP(K70,'Team Info'!J:N,5,FALSE)</f>
        <v>kari.wheaton3@gmail.com</v>
      </c>
      <c r="Q70" s="188" t="str">
        <f>VLOOKUP(M70,'Team Info'!J:L,3,FALSE)</f>
        <v>Angela Behnke</v>
      </c>
      <c r="R70" s="188" t="str">
        <f>VLOOKUP(M70,'Team Info'!J:M,4,FALSE)</f>
        <v>262-224-1288</v>
      </c>
      <c r="S70" s="188" t="str">
        <f>VLOOKUP(M70,'Team Info'!J:N,5,FALSE)</f>
        <v>angelabehnke@hotmail.com</v>
      </c>
      <c r="T70" t="str">
        <f t="shared" si="6"/>
        <v>45570U-8 HT Goal GettersU-8 KW Thunderhawks</v>
      </c>
    </row>
    <row r="71" spans="1:20" x14ac:dyDescent="0.3">
      <c r="A71" s="154" t="str">
        <f t="shared" si="17"/>
        <v>KW1103</v>
      </c>
      <c r="B71" s="154" t="str">
        <f>VLOOKUP(A71,'Team Info'!E:J,6,FALSE)</f>
        <v>U-8 KW Thunderhawks</v>
      </c>
      <c r="C71" s="154" t="str">
        <f>VLOOKUP(A71,'Team Info'!E:L,8,FALSE)</f>
        <v>Angela Behnke</v>
      </c>
      <c r="D71" s="154" t="str">
        <f>VLOOKUP(A71,'Team Info'!E:M,9,FALSE)</f>
        <v>262-224-1288</v>
      </c>
      <c r="E71" s="154" t="str">
        <f>VLOOKUP(A71,'Team Info'!E:N,10,FALSE)</f>
        <v>angelabehnke@hotmail.com</v>
      </c>
      <c r="F71" s="180" t="str">
        <f t="shared" si="13"/>
        <v>Sat</v>
      </c>
      <c r="G71" s="180">
        <v>220</v>
      </c>
      <c r="H71" s="184">
        <f>VLOOKUP(G71,'Master FINAL 2024 8-19-24'!A:G,7,FALSE)</f>
        <v>45577</v>
      </c>
      <c r="I71" s="153" t="str">
        <f>IF(ISBLANK((VLOOKUP(G71,'Master FINAL 2024 8-19-24'!A:H,8,FALSE)))=TRUE,"",VLOOKUP(G71,'Master FINAL 2024 8-19-24'!A:H,8,FALSE))</f>
        <v>Hickory Lane #1A</v>
      </c>
      <c r="J71" s="183">
        <f>IF(ISBLANK((VLOOKUP(G71,'Master FINAL 2024 8-19-24'!A:I,9,FALSE)))=TRUE,"",VLOOKUP(G71,'Master FINAL 2024 8-19-24'!A:I,9,FALSE))</f>
        <v>0.41666666666666669</v>
      </c>
      <c r="K71" s="169" t="str">
        <f>VLOOKUP(G71,'Master FINAL 2024 8-19-24'!A:L,12,FALSE)</f>
        <v>U-8 KW Thunderhawks</v>
      </c>
      <c r="L71" s="177" t="s">
        <v>849</v>
      </c>
      <c r="M71" s="177" t="str">
        <f>VLOOKUP(G71,'Master FINAL 2024 8-19-24'!A:O,15,FALSE)</f>
        <v>U-8 JK The Sky Blues</v>
      </c>
      <c r="N71" s="154" t="str">
        <f>VLOOKUP(K71,'Team Info'!J:L,3,FALSE)</f>
        <v>Angela Behnke</v>
      </c>
      <c r="O71" s="154" t="str">
        <f>VLOOKUP(K71,'Team Info'!J:M,4,FALSE)</f>
        <v>262-224-1288</v>
      </c>
      <c r="P71" s="154" t="str">
        <f>VLOOKUP(K71,'Team Info'!J:N,5,FALSE)</f>
        <v>angelabehnke@hotmail.com</v>
      </c>
      <c r="Q71" s="188" t="str">
        <f>VLOOKUP(M71,'Team Info'!J:L,3,FALSE)</f>
        <v>Josh Boeldt</v>
      </c>
      <c r="R71" s="188" t="str">
        <f>VLOOKUP(M71,'Team Info'!J:M,4,FALSE)</f>
        <v>262-707-7185</v>
      </c>
      <c r="S71" s="188" t="str">
        <f>VLOOKUP(M71,'Team Info'!J:N,5,FALSE)</f>
        <v>joshua.boeldt@gmail.com</v>
      </c>
      <c r="T71" t="str">
        <f t="shared" si="6"/>
        <v>45577U-8 KW ThunderhawksU-8 JK The Sky Blues</v>
      </c>
    </row>
    <row r="72" spans="1:20" x14ac:dyDescent="0.3">
      <c r="A72" s="154" t="str">
        <f t="shared" si="17"/>
        <v>KW1103</v>
      </c>
      <c r="B72" s="154" t="str">
        <f>VLOOKUP(A72,'Team Info'!E:J,6,FALSE)</f>
        <v>U-8 KW Thunderhawks</v>
      </c>
      <c r="C72" s="154" t="str">
        <f>VLOOKUP(A72,'Team Info'!E:L,8,FALSE)</f>
        <v>Angela Behnke</v>
      </c>
      <c r="D72" s="154" t="str">
        <f>VLOOKUP(A72,'Team Info'!E:M,9,FALSE)</f>
        <v>262-224-1288</v>
      </c>
      <c r="E72" s="154" t="str">
        <f>VLOOKUP(A72,'Team Info'!E:N,10,FALSE)</f>
        <v>angelabehnke@hotmail.com</v>
      </c>
      <c r="F72" s="180" t="str">
        <f t="shared" si="13"/>
        <v>Sat</v>
      </c>
      <c r="G72" s="180">
        <v>223</v>
      </c>
      <c r="H72" s="184">
        <f>VLOOKUP(G72,'Master FINAL 2024 8-19-24'!A:G,7,FALSE)</f>
        <v>45584</v>
      </c>
      <c r="I72" s="153" t="str">
        <f>IF(ISBLANK((VLOOKUP(G72,'Master FINAL 2024 8-19-24'!A:H,8,FALSE)))=TRUE,"",VLOOKUP(G72,'Master FINAL 2024 8-19-24'!A:H,8,FALSE))</f>
        <v>Hickory Lane #1B</v>
      </c>
      <c r="J72" s="183">
        <f>IF(ISBLANK((VLOOKUP(G72,'Master FINAL 2024 8-19-24'!A:I,9,FALSE)))=TRUE,"",VLOOKUP(G72,'Master FINAL 2024 8-19-24'!A:I,9,FALSE))</f>
        <v>0.375</v>
      </c>
      <c r="K72" s="169" t="str">
        <f>VLOOKUP(G72,'Master FINAL 2024 8-19-24'!A:L,12,FALSE)</f>
        <v>U-8 KW Thunderhawks</v>
      </c>
      <c r="L72" s="177" t="s">
        <v>849</v>
      </c>
      <c r="M72" s="177" t="str">
        <f>VLOOKUP(G72,'Master FINAL 2024 8-19-24'!A:O,15,FALSE)</f>
        <v>U-8 JK The Reds</v>
      </c>
      <c r="N72" s="154" t="str">
        <f>VLOOKUP(K72,'Team Info'!J:L,3,FALSE)</f>
        <v>Angela Behnke</v>
      </c>
      <c r="O72" s="154" t="str">
        <f>VLOOKUP(K72,'Team Info'!J:M,4,FALSE)</f>
        <v>262-224-1288</v>
      </c>
      <c r="P72" s="154" t="str">
        <f>VLOOKUP(K72,'Team Info'!J:N,5,FALSE)</f>
        <v>angelabehnke@hotmail.com</v>
      </c>
      <c r="Q72" s="188" t="str">
        <f>VLOOKUP(M72,'Team Info'!J:L,3,FALSE)</f>
        <v>Benjamin Ludy</v>
      </c>
      <c r="R72" s="188" t="str">
        <f>VLOOKUP(M72,'Team Info'!J:M,4,FALSE)</f>
        <v>414-374-6506</v>
      </c>
      <c r="S72" s="188" t="str">
        <f>VLOOKUP(M72,'Team Info'!J:N,5,FALSE)</f>
        <v>benludy@gmail.com</v>
      </c>
      <c r="T72" t="str">
        <f t="shared" si="6"/>
        <v>45584U-8 KW ThunderhawksU-8 JK The Reds</v>
      </c>
    </row>
    <row r="73" spans="1:20" x14ac:dyDescent="0.3">
      <c r="A73" s="154" t="str">
        <f t="shared" si="17"/>
        <v>KW1103</v>
      </c>
      <c r="B73" s="154" t="str">
        <f>VLOOKUP(A73,'Team Info'!E:J,6,FALSE)</f>
        <v>U-8 KW Thunderhawks</v>
      </c>
      <c r="C73" s="154" t="str">
        <f>VLOOKUP(A73,'Team Info'!E:L,8,FALSE)</f>
        <v>Angela Behnke</v>
      </c>
      <c r="D73" s="154" t="str">
        <f>VLOOKUP(A73,'Team Info'!E:M,9,FALSE)</f>
        <v>262-224-1288</v>
      </c>
      <c r="E73" s="154" t="str">
        <f>VLOOKUP(A73,'Team Info'!E:N,10,FALSE)</f>
        <v>angelabehnke@hotmail.com</v>
      </c>
      <c r="F73" s="180" t="str">
        <f t="shared" si="13"/>
        <v>Sat</v>
      </c>
      <c r="G73" s="180">
        <v>226</v>
      </c>
      <c r="H73" s="184">
        <f>VLOOKUP(G73,'Master FINAL 2024 8-19-24'!A:G,7,FALSE)</f>
        <v>45591</v>
      </c>
      <c r="I73" s="153" t="str">
        <f>IF(ISBLANK((VLOOKUP(G73,'Master FINAL 2024 8-19-24'!A:H,8,FALSE)))=TRUE,"",VLOOKUP(G73,'Master FINAL 2024 8-19-24'!A:H,8,FALSE))</f>
        <v>KW 1</v>
      </c>
      <c r="J73" s="183">
        <f>IF(ISBLANK((VLOOKUP(G73,'Master FINAL 2024 8-19-24'!A:I,9,FALSE)))=TRUE,"",VLOOKUP(G73,'Master FINAL 2024 8-19-24'!A:I,9,FALSE))</f>
        <v>0.41666666666666669</v>
      </c>
      <c r="K73" s="169" t="str">
        <f>VLOOKUP(G73,'Master FINAL 2024 8-19-24'!A:L,12,FALSE)</f>
        <v>U-8 HT Heroes</v>
      </c>
      <c r="L73" s="177" t="s">
        <v>849</v>
      </c>
      <c r="M73" s="177" t="str">
        <f>VLOOKUP(G73,'Master FINAL 2024 8-19-24'!A:O,15,FALSE)</f>
        <v>U-8 KW Thunderhawks</v>
      </c>
      <c r="N73" s="154" t="str">
        <f>VLOOKUP(K73,'Team Info'!J:L,3,FALSE)</f>
        <v>Bill Hartzel</v>
      </c>
      <c r="O73" s="154" t="str">
        <f>VLOOKUP(K73,'Team Info'!J:M,4,FALSE)</f>
        <v>414-588-3058</v>
      </c>
      <c r="P73" s="154" t="str">
        <f>VLOOKUP(K73,'Team Info'!J:N,5,FALSE)</f>
        <v>bill@hartzelandsons.com</v>
      </c>
      <c r="Q73" s="188" t="str">
        <f>VLOOKUP(M73,'Team Info'!J:L,3,FALSE)</f>
        <v>Angela Behnke</v>
      </c>
      <c r="R73" s="188" t="str">
        <f>VLOOKUP(M73,'Team Info'!J:M,4,FALSE)</f>
        <v>262-224-1288</v>
      </c>
      <c r="S73" s="188" t="str">
        <f>VLOOKUP(M73,'Team Info'!J:N,5,FALSE)</f>
        <v>angelabehnke@hotmail.com</v>
      </c>
      <c r="T73" t="str">
        <f t="shared" si="6"/>
        <v>45591U-8 HT HeroesU-8 KW Thunderhawks</v>
      </c>
    </row>
    <row r="74" spans="1:20" x14ac:dyDescent="0.3">
      <c r="A74" s="154" t="s">
        <v>1772</v>
      </c>
      <c r="B74" s="154" t="str">
        <f>VLOOKUP(A74,'Team Info'!E:J,6,FALSE)</f>
        <v>U-8 KW Vortex</v>
      </c>
      <c r="C74" s="154" t="str">
        <f>VLOOKUP(A74,'Team Info'!E:L,8,FALSE)</f>
        <v>Lindsay Mirsberger</v>
      </c>
      <c r="D74" s="154" t="str">
        <f>VLOOKUP(A74,'Team Info'!E:M,9,FALSE)</f>
        <v>414-530-3489</v>
      </c>
      <c r="E74" s="154" t="str">
        <f>VLOOKUP(A74,'Team Info'!E:N,10,FALSE)</f>
        <v>lindsay.mirsberger@outlook.com</v>
      </c>
      <c r="F74" s="180" t="str">
        <f t="shared" si="13"/>
        <v>Sat</v>
      </c>
      <c r="G74" s="180">
        <v>230</v>
      </c>
      <c r="H74" s="184">
        <f>VLOOKUP(G74,'Master FINAL 2024 8-19-24'!A:G,7,FALSE)</f>
        <v>45542</v>
      </c>
      <c r="I74" s="153" t="str">
        <f>IF(ISBLANK((VLOOKUP(G74,'Master FINAL 2024 8-19-24'!A:H,8,FALSE)))=TRUE,"",VLOOKUP(G74,'Master FINAL 2024 8-19-24'!A:H,8,FALSE))</f>
        <v>Field #3</v>
      </c>
      <c r="J74" s="183">
        <f>IF(ISBLANK((VLOOKUP(G74,'Master FINAL 2024 8-19-24'!A:I,9,FALSE)))=TRUE,"",VLOOKUP(G74,'Master FINAL 2024 8-19-24'!A:I,9,FALSE))</f>
        <v>0.375</v>
      </c>
      <c r="K74" s="169" t="str">
        <f>VLOOKUP(G74,'Master FINAL 2024 8-19-24'!A:L,12,FALSE)</f>
        <v>U-8 KW Vortex</v>
      </c>
      <c r="L74" s="177" t="s">
        <v>849</v>
      </c>
      <c r="M74" s="177" t="str">
        <f>VLOOKUP(G74,'Master FINAL 2024 8-19-24'!A:O,15,FALSE)</f>
        <v>U-8 HU Lightning</v>
      </c>
      <c r="N74" s="154" t="str">
        <f>VLOOKUP(K74,'Team Info'!J:L,3,FALSE)</f>
        <v>Lindsay Mirsberger</v>
      </c>
      <c r="O74" s="154" t="str">
        <f>VLOOKUP(K74,'Team Info'!J:M,4,FALSE)</f>
        <v>414-530-3489</v>
      </c>
      <c r="P74" s="154" t="str">
        <f>VLOOKUP(K74,'Team Info'!J:N,5,FALSE)</f>
        <v>lindsay.mirsberger@outlook.com</v>
      </c>
      <c r="Q74" s="188" t="str">
        <f>VLOOKUP(M74,'Team Info'!J:L,3,FALSE)</f>
        <v>Tanya Wyse</v>
      </c>
      <c r="R74" s="188" t="str">
        <f>VLOOKUP(M74,'Team Info'!J:M,4,FALSE)</f>
        <v>920-285-0509</v>
      </c>
      <c r="S74" s="188" t="str">
        <f>VLOOKUP(M74,'Team Info'!J:N,5,FALSE)</f>
        <v>urban24educator@hotmail.com</v>
      </c>
      <c r="T74" t="str">
        <f t="shared" si="6"/>
        <v>45542U-8 KW VortexU-8 HU Lightning</v>
      </c>
    </row>
    <row r="75" spans="1:20" x14ac:dyDescent="0.3">
      <c r="A75" s="154" t="str">
        <f t="shared" ref="A75:A81" si="18">A74</f>
        <v>KW1104</v>
      </c>
      <c r="B75" s="154" t="str">
        <f>VLOOKUP(A75,'Team Info'!E:J,6,FALSE)</f>
        <v>U-8 KW Vortex</v>
      </c>
      <c r="C75" s="154" t="str">
        <f>VLOOKUP(A75,'Team Info'!E:L,8,FALSE)</f>
        <v>Lindsay Mirsberger</v>
      </c>
      <c r="D75" s="154" t="str">
        <f>VLOOKUP(A75,'Team Info'!E:M,9,FALSE)</f>
        <v>414-530-3489</v>
      </c>
      <c r="E75" s="154" t="str">
        <f>VLOOKUP(A75,'Team Info'!E:N,10,FALSE)</f>
        <v>lindsay.mirsberger@outlook.com</v>
      </c>
      <c r="F75" s="180" t="str">
        <f t="shared" si="13"/>
        <v>Sat</v>
      </c>
      <c r="G75" s="180">
        <v>233</v>
      </c>
      <c r="H75" s="184">
        <f>VLOOKUP(G75,'Master FINAL 2024 8-19-24'!A:G,7,FALSE)</f>
        <v>45549</v>
      </c>
      <c r="I75" s="153" t="str">
        <f>IF(ISBLANK((VLOOKUP(G75,'Master FINAL 2024 8-19-24'!A:H,8,FALSE)))=TRUE,"",VLOOKUP(G75,'Master FINAL 2024 8-19-24'!A:H,8,FALSE))</f>
        <v>HT #3B</v>
      </c>
      <c r="J75" s="183">
        <f>IF(ISBLANK((VLOOKUP(G75,'Master FINAL 2024 8-19-24'!A:I,9,FALSE)))=TRUE,"",VLOOKUP(G75,'Master FINAL 2024 8-19-24'!A:I,9,FALSE))</f>
        <v>0.41666666666666669</v>
      </c>
      <c r="K75" s="169" t="str">
        <f>VLOOKUP(G75,'Master FINAL 2024 8-19-24'!A:L,12,FALSE)</f>
        <v>U-8 KW Vortex</v>
      </c>
      <c r="L75" s="177" t="s">
        <v>849</v>
      </c>
      <c r="M75" s="177" t="str">
        <f>VLOOKUP(G75,'Master FINAL 2024 8-19-24'!A:O,15,FALSE)</f>
        <v>U-8 HT Lions</v>
      </c>
      <c r="N75" s="154" t="str">
        <f>VLOOKUP(K75,'Team Info'!J:L,3,FALSE)</f>
        <v>Lindsay Mirsberger</v>
      </c>
      <c r="O75" s="154" t="str">
        <f>VLOOKUP(K75,'Team Info'!J:M,4,FALSE)</f>
        <v>414-530-3489</v>
      </c>
      <c r="P75" s="154" t="str">
        <f>VLOOKUP(K75,'Team Info'!J:N,5,FALSE)</f>
        <v>lindsay.mirsberger@outlook.com</v>
      </c>
      <c r="Q75" s="188" t="str">
        <f>VLOOKUP(M75,'Team Info'!J:L,3,FALSE)</f>
        <v>Bernardo Lezama</v>
      </c>
      <c r="R75" s="188" t="str">
        <f>VLOOKUP(M75,'Team Info'!J:M,4,FALSE)</f>
        <v>262-365-3089</v>
      </c>
      <c r="S75" s="188" t="str">
        <f>VLOOKUP(M75,'Team Info'!J:N,5,FALSE)</f>
        <v>ber10lezama@gmail.com</v>
      </c>
      <c r="T75" t="str">
        <f t="shared" si="6"/>
        <v>45549U-8 KW VortexU-8 HT Lions</v>
      </c>
    </row>
    <row r="76" spans="1:20" x14ac:dyDescent="0.3">
      <c r="A76" s="154" t="str">
        <f t="shared" si="18"/>
        <v>KW1104</v>
      </c>
      <c r="B76" s="154" t="str">
        <f>VLOOKUP(A76,'Team Info'!E:J,6,FALSE)</f>
        <v>U-8 KW Vortex</v>
      </c>
      <c r="C76" s="154" t="str">
        <f>VLOOKUP(A76,'Team Info'!E:L,8,FALSE)</f>
        <v>Lindsay Mirsberger</v>
      </c>
      <c r="D76" s="154" t="str">
        <f>VLOOKUP(A76,'Team Info'!E:M,9,FALSE)</f>
        <v>414-530-3489</v>
      </c>
      <c r="E76" s="154" t="str">
        <f>VLOOKUP(A76,'Team Info'!E:N,10,FALSE)</f>
        <v>lindsay.mirsberger@outlook.com</v>
      </c>
      <c r="F76" s="180" t="str">
        <f t="shared" si="13"/>
        <v>Wed</v>
      </c>
      <c r="G76" s="180">
        <v>238</v>
      </c>
      <c r="H76" s="184">
        <f>VLOOKUP(G76,'Master FINAL 2024 8-19-24'!A:G,7,FALSE)</f>
        <v>45553</v>
      </c>
      <c r="I76" s="153">
        <f>IF(ISBLANK((VLOOKUP(G76,'Master FINAL 2024 8-19-24'!A:H,8,FALSE)))=TRUE,"",VLOOKUP(G76,'Master FINAL 2024 8-19-24'!A:H,8,FALSE))</f>
        <v>4</v>
      </c>
      <c r="J76" s="183">
        <f>IF(ISBLANK((VLOOKUP(G76,'Master FINAL 2024 8-19-24'!A:I,9,FALSE)))=TRUE,"",VLOOKUP(G76,'Master FINAL 2024 8-19-24'!A:I,9,FALSE))</f>
        <v>0.73958333333333337</v>
      </c>
      <c r="K76" s="169" t="str">
        <f>VLOOKUP(G76,'Master FINAL 2024 8-19-24'!A:L,12,FALSE)</f>
        <v>U-8 KW Vortex</v>
      </c>
      <c r="L76" s="177" t="s">
        <v>849</v>
      </c>
      <c r="M76" s="177" t="str">
        <f>VLOOKUP(G76,'Master FINAL 2024 8-19-24'!A:O,15,FALSE)</f>
        <v>U-8 SL Hurricanes</v>
      </c>
      <c r="N76" s="154" t="str">
        <f>VLOOKUP(K76,'Team Info'!J:L,3,FALSE)</f>
        <v>Lindsay Mirsberger</v>
      </c>
      <c r="O76" s="154" t="str">
        <f>VLOOKUP(K76,'Team Info'!J:M,4,FALSE)</f>
        <v>414-530-3489</v>
      </c>
      <c r="P76" s="154" t="str">
        <f>VLOOKUP(K76,'Team Info'!J:N,5,FALSE)</f>
        <v>lindsay.mirsberger@outlook.com</v>
      </c>
      <c r="Q76" s="188" t="str">
        <f>VLOOKUP(M76,'Team Info'!J:L,3,FALSE)</f>
        <v>Kale Wenzel</v>
      </c>
      <c r="R76" s="188" t="str">
        <f>VLOOKUP(M76,'Team Info'!J:M,4,FALSE)</f>
        <v>262-891-2731</v>
      </c>
      <c r="S76" s="188" t="str">
        <f>VLOOKUP(M76,'Team Info'!J:N,5,FALSE)</f>
        <v>Kalewenzel@gmail.com</v>
      </c>
      <c r="T76" t="str">
        <f t="shared" si="6"/>
        <v>45553U-8 KW VortexU-8 SL Hurricanes</v>
      </c>
    </row>
    <row r="77" spans="1:20" x14ac:dyDescent="0.3">
      <c r="A77" s="154" t="str">
        <f t="shared" si="18"/>
        <v>KW1104</v>
      </c>
      <c r="B77" s="154" t="str">
        <f>VLOOKUP(A77,'Team Info'!E:J,6,FALSE)</f>
        <v>U-8 KW Vortex</v>
      </c>
      <c r="C77" s="154" t="str">
        <f>VLOOKUP(A77,'Team Info'!E:L,8,FALSE)</f>
        <v>Lindsay Mirsberger</v>
      </c>
      <c r="D77" s="154" t="str">
        <f>VLOOKUP(A77,'Team Info'!E:M,9,FALSE)</f>
        <v>414-530-3489</v>
      </c>
      <c r="E77" s="154" t="str">
        <f>VLOOKUP(A77,'Team Info'!E:N,10,FALSE)</f>
        <v>lindsay.mirsberger@outlook.com</v>
      </c>
      <c r="F77" s="180" t="str">
        <f t="shared" si="13"/>
        <v>Sat</v>
      </c>
      <c r="G77" s="180">
        <v>244</v>
      </c>
      <c r="H77" s="184">
        <f>VLOOKUP(G77,'Master FINAL 2024 8-19-24'!A:G,7,FALSE)</f>
        <v>45563</v>
      </c>
      <c r="I77" s="153" t="str">
        <f>IF(ISBLANK((VLOOKUP(G77,'Master FINAL 2024 8-19-24'!A:H,8,FALSE)))=TRUE,"",VLOOKUP(G77,'Master FINAL 2024 8-19-24'!A:H,8,FALSE))</f>
        <v>KW 2</v>
      </c>
      <c r="J77" s="183">
        <f>IF(ISBLANK((VLOOKUP(G77,'Master FINAL 2024 8-19-24'!A:I,9,FALSE)))=TRUE,"",VLOOKUP(G77,'Master FINAL 2024 8-19-24'!A:I,9,FALSE))</f>
        <v>0.5</v>
      </c>
      <c r="K77" s="169" t="str">
        <f>VLOOKUP(G77,'Master FINAL 2024 8-19-24'!A:L,12,FALSE)</f>
        <v>U-8 SL Hurricanes</v>
      </c>
      <c r="L77" s="177" t="s">
        <v>849</v>
      </c>
      <c r="M77" s="177" t="str">
        <f>VLOOKUP(G77,'Master FINAL 2024 8-19-24'!A:O,15,FALSE)</f>
        <v>U-8 KW Vortex</v>
      </c>
      <c r="N77" s="154" t="str">
        <f>VLOOKUP(K77,'Team Info'!J:L,3,FALSE)</f>
        <v>Kale Wenzel</v>
      </c>
      <c r="O77" s="154" t="str">
        <f>VLOOKUP(K77,'Team Info'!J:M,4,FALSE)</f>
        <v>262-891-2731</v>
      </c>
      <c r="P77" s="154" t="str">
        <f>VLOOKUP(K77,'Team Info'!J:N,5,FALSE)</f>
        <v>Kalewenzel@gmail.com</v>
      </c>
      <c r="Q77" s="188" t="str">
        <f>VLOOKUP(M77,'Team Info'!J:L,3,FALSE)</f>
        <v>Lindsay Mirsberger</v>
      </c>
      <c r="R77" s="188" t="str">
        <f>VLOOKUP(M77,'Team Info'!J:M,4,FALSE)</f>
        <v>414-530-3489</v>
      </c>
      <c r="S77" s="188" t="str">
        <f>VLOOKUP(M77,'Team Info'!J:N,5,FALSE)</f>
        <v>lindsay.mirsberger@outlook.com</v>
      </c>
      <c r="T77" t="str">
        <f t="shared" si="6"/>
        <v>45563U-8 SL HurricanesU-8 KW Vortex</v>
      </c>
    </row>
    <row r="78" spans="1:20" x14ac:dyDescent="0.3">
      <c r="A78" s="154" t="str">
        <f t="shared" si="18"/>
        <v>KW1104</v>
      </c>
      <c r="B78" s="154" t="str">
        <f>VLOOKUP(A78,'Team Info'!E:J,6,FALSE)</f>
        <v>U-8 KW Vortex</v>
      </c>
      <c r="C78" s="154" t="str">
        <f>VLOOKUP(A78,'Team Info'!E:L,8,FALSE)</f>
        <v>Lindsay Mirsberger</v>
      </c>
      <c r="D78" s="154" t="str">
        <f>VLOOKUP(A78,'Team Info'!E:M,9,FALSE)</f>
        <v>414-530-3489</v>
      </c>
      <c r="E78" s="154" t="str">
        <f>VLOOKUP(A78,'Team Info'!E:N,10,FALSE)</f>
        <v>lindsay.mirsberger@outlook.com</v>
      </c>
      <c r="F78" s="180" t="str">
        <f t="shared" si="13"/>
        <v>Sat</v>
      </c>
      <c r="G78" s="180">
        <v>248</v>
      </c>
      <c r="H78" s="184">
        <f>VLOOKUP(G78,'Master FINAL 2024 8-19-24'!A:G,7,FALSE)</f>
        <v>45570</v>
      </c>
      <c r="I78" s="153">
        <f>IF(ISBLANK((VLOOKUP(G78,'Master FINAL 2024 8-19-24'!A:H,8,FALSE)))=TRUE,"",VLOOKUP(G78,'Master FINAL 2024 8-19-24'!A:H,8,FALSE))</f>
        <v>4</v>
      </c>
      <c r="J78" s="183">
        <f>IF(ISBLANK((VLOOKUP(G78,'Master FINAL 2024 8-19-24'!A:I,9,FALSE)))=TRUE,"",VLOOKUP(G78,'Master FINAL 2024 8-19-24'!A:I,9,FALSE))</f>
        <v>0.41666666666666669</v>
      </c>
      <c r="K78" s="169" t="str">
        <f>VLOOKUP(G78,'Master FINAL 2024 8-19-24'!A:L,12,FALSE)</f>
        <v>U-8 KW Vortex</v>
      </c>
      <c r="L78" s="177" t="s">
        <v>849</v>
      </c>
      <c r="M78" s="177" t="str">
        <f>VLOOKUP(G78,'Master FINAL 2024 8-19-24'!A:O,15,FALSE)</f>
        <v>U-8 SL Blizzards</v>
      </c>
      <c r="N78" s="154" t="str">
        <f>VLOOKUP(K78,'Team Info'!J:L,3,FALSE)</f>
        <v>Lindsay Mirsberger</v>
      </c>
      <c r="O78" s="154" t="str">
        <f>VLOOKUP(K78,'Team Info'!J:M,4,FALSE)</f>
        <v>414-530-3489</v>
      </c>
      <c r="P78" s="154" t="str">
        <f>VLOOKUP(K78,'Team Info'!J:N,5,FALSE)</f>
        <v>lindsay.mirsberger@outlook.com</v>
      </c>
      <c r="Q78" s="188" t="str">
        <f>VLOOKUP(M78,'Team Info'!J:L,3,FALSE)</f>
        <v>Andrew Gradisher</v>
      </c>
      <c r="R78" s="188" t="str">
        <f>VLOOKUP(M78,'Team Info'!J:M,4,FALSE)</f>
        <v>262-388-1879</v>
      </c>
      <c r="S78" s="188" t="str">
        <f>VLOOKUP(M78,'Team Info'!J:N,5,FALSE)</f>
        <v>fishsfd@gmail.com</v>
      </c>
      <c r="T78" t="str">
        <f t="shared" si="6"/>
        <v>45570U-8 KW VortexU-8 SL Blizzards</v>
      </c>
    </row>
    <row r="79" spans="1:20" x14ac:dyDescent="0.3">
      <c r="A79" s="154" t="str">
        <f t="shared" si="18"/>
        <v>KW1104</v>
      </c>
      <c r="B79" s="154" t="str">
        <f>VLOOKUP(A79,'Team Info'!E:J,6,FALSE)</f>
        <v>U-8 KW Vortex</v>
      </c>
      <c r="C79" s="154" t="str">
        <f>VLOOKUP(A79,'Team Info'!E:L,8,FALSE)</f>
        <v>Lindsay Mirsberger</v>
      </c>
      <c r="D79" s="154" t="str">
        <f>VLOOKUP(A79,'Team Info'!E:M,9,FALSE)</f>
        <v>414-530-3489</v>
      </c>
      <c r="E79" s="154" t="str">
        <f>VLOOKUP(A79,'Team Info'!E:N,10,FALSE)</f>
        <v>lindsay.mirsberger@outlook.com</v>
      </c>
      <c r="F79" s="180" t="str">
        <f t="shared" si="13"/>
        <v>Sat</v>
      </c>
      <c r="G79" s="180">
        <v>252</v>
      </c>
      <c r="H79" s="184">
        <f>VLOOKUP(G79,'Master FINAL 2024 8-19-24'!A:G,7,FALSE)</f>
        <v>45577</v>
      </c>
      <c r="I79" s="153" t="str">
        <f>IF(ISBLANK((VLOOKUP(G79,'Master FINAL 2024 8-19-24'!A:H,8,FALSE)))=TRUE,"",VLOOKUP(G79,'Master FINAL 2024 8-19-24'!A:H,8,FALSE))</f>
        <v>KW 1</v>
      </c>
      <c r="J79" s="183">
        <f>IF(ISBLANK((VLOOKUP(G79,'Master FINAL 2024 8-19-24'!A:I,9,FALSE)))=TRUE,"",VLOOKUP(G79,'Master FINAL 2024 8-19-24'!A:I,9,FALSE))</f>
        <v>0.375</v>
      </c>
      <c r="K79" s="169" t="str">
        <f>VLOOKUP(G79,'Master FINAL 2024 8-19-24'!A:L,12,FALSE)</f>
        <v>U-8 RF Hornets</v>
      </c>
      <c r="L79" s="177" t="s">
        <v>849</v>
      </c>
      <c r="M79" s="177" t="str">
        <f>VLOOKUP(G79,'Master FINAL 2024 8-19-24'!A:O,15,FALSE)</f>
        <v>U-8 KW Vortex</v>
      </c>
      <c r="N79" s="154" t="str">
        <f>VLOOKUP(K79,'Team Info'!J:L,3,FALSE)</f>
        <v>Andrew Bindl</v>
      </c>
      <c r="O79" s="154" t="str">
        <f>VLOOKUP(K79,'Team Info'!J:M,4,FALSE)</f>
        <v>303-505-8409</v>
      </c>
      <c r="P79" s="154" t="str">
        <f>VLOOKUP(K79,'Team Info'!J:N,5,FALSE)</f>
        <v>coloradobindls@gmail.com</v>
      </c>
      <c r="Q79" s="188" t="str">
        <f>VLOOKUP(M79,'Team Info'!J:L,3,FALSE)</f>
        <v>Lindsay Mirsberger</v>
      </c>
      <c r="R79" s="188" t="str">
        <f>VLOOKUP(M79,'Team Info'!J:M,4,FALSE)</f>
        <v>414-530-3489</v>
      </c>
      <c r="S79" s="188" t="str">
        <f>VLOOKUP(M79,'Team Info'!J:N,5,FALSE)</f>
        <v>lindsay.mirsberger@outlook.com</v>
      </c>
      <c r="T79" t="str">
        <f t="shared" si="6"/>
        <v>45577U-8 RF HornetsU-8 KW Vortex</v>
      </c>
    </row>
    <row r="80" spans="1:20" x14ac:dyDescent="0.3">
      <c r="A80" s="154" t="str">
        <f t="shared" si="18"/>
        <v>KW1104</v>
      </c>
      <c r="B80" s="154" t="str">
        <f>VLOOKUP(A80,'Team Info'!E:J,6,FALSE)</f>
        <v>U-8 KW Vortex</v>
      </c>
      <c r="C80" s="154" t="str">
        <f>VLOOKUP(A80,'Team Info'!E:L,8,FALSE)</f>
        <v>Lindsay Mirsberger</v>
      </c>
      <c r="D80" s="154" t="str">
        <f>VLOOKUP(A80,'Team Info'!E:M,9,FALSE)</f>
        <v>414-530-3489</v>
      </c>
      <c r="E80" s="154" t="str">
        <f>VLOOKUP(A80,'Team Info'!E:N,10,FALSE)</f>
        <v>lindsay.mirsberger@outlook.com</v>
      </c>
      <c r="F80" s="180" t="str">
        <f t="shared" si="13"/>
        <v>Sat</v>
      </c>
      <c r="G80" s="180">
        <v>256</v>
      </c>
      <c r="H80" s="184">
        <f>VLOOKUP(G80,'Master FINAL 2024 8-19-24'!A:G,7,FALSE)</f>
        <v>45584</v>
      </c>
      <c r="I80" s="153" t="str">
        <f>IF(ISBLANK((VLOOKUP(G80,'Master FINAL 2024 8-19-24'!A:H,8,FALSE)))=TRUE,"",VLOOKUP(G80,'Master FINAL 2024 8-19-24'!A:H,8,FALSE))</f>
        <v>KW 1</v>
      </c>
      <c r="J80" s="183">
        <f>IF(ISBLANK((VLOOKUP(G80,'Master FINAL 2024 8-19-24'!A:I,9,FALSE)))=TRUE,"",VLOOKUP(G80,'Master FINAL 2024 8-19-24'!A:I,9,FALSE))</f>
        <v>0.41666666666666669</v>
      </c>
      <c r="K80" s="169" t="str">
        <f>VLOOKUP(G80,'Master FINAL 2024 8-19-24'!A:L,12,FALSE)</f>
        <v>U-8 RF Rich City</v>
      </c>
      <c r="L80" s="177" t="s">
        <v>849</v>
      </c>
      <c r="M80" s="177" t="str">
        <f>VLOOKUP(G80,'Master FINAL 2024 8-19-24'!A:O,15,FALSE)</f>
        <v>U-8 KW Vortex</v>
      </c>
      <c r="N80" s="154" t="str">
        <f>VLOOKUP(K80,'Team Info'!J:L,3,FALSE)</f>
        <v>Brad Peterson</v>
      </c>
      <c r="O80" s="154" t="str">
        <f>VLOOKUP(K80,'Team Info'!J:M,4,FALSE)</f>
        <v>920-217-6792</v>
      </c>
      <c r="P80" s="154" t="str">
        <f>VLOOKUP(K80,'Team Info'!J:N,5,FALSE)</f>
        <v>bradpeterson27@gmail.com</v>
      </c>
      <c r="Q80" s="188" t="str">
        <f>VLOOKUP(M80,'Team Info'!J:L,3,FALSE)</f>
        <v>Lindsay Mirsberger</v>
      </c>
      <c r="R80" s="188" t="str">
        <f>VLOOKUP(M80,'Team Info'!J:M,4,FALSE)</f>
        <v>414-530-3489</v>
      </c>
      <c r="S80" s="188" t="str">
        <f>VLOOKUP(M80,'Team Info'!J:N,5,FALSE)</f>
        <v>lindsay.mirsberger@outlook.com</v>
      </c>
      <c r="T80" t="str">
        <f t="shared" si="6"/>
        <v>45584U-8 RF Rich CityU-8 KW Vortex</v>
      </c>
    </row>
    <row r="81" spans="1:20" x14ac:dyDescent="0.3">
      <c r="A81" s="154" t="str">
        <f t="shared" si="18"/>
        <v>KW1104</v>
      </c>
      <c r="B81" s="154" t="str">
        <f>VLOOKUP(A81,'Team Info'!E:J,6,FALSE)</f>
        <v>U-8 KW Vortex</v>
      </c>
      <c r="C81" s="154" t="str">
        <f>VLOOKUP(A81,'Team Info'!E:L,8,FALSE)</f>
        <v>Lindsay Mirsberger</v>
      </c>
      <c r="D81" s="154" t="str">
        <f>VLOOKUP(A81,'Team Info'!E:M,9,FALSE)</f>
        <v>414-530-3489</v>
      </c>
      <c r="E81" s="154" t="str">
        <f>VLOOKUP(A81,'Team Info'!E:N,10,FALSE)</f>
        <v>lindsay.mirsberger@outlook.com</v>
      </c>
      <c r="F81" s="180" t="str">
        <f t="shared" si="13"/>
        <v>Sat</v>
      </c>
      <c r="G81" s="180">
        <v>257</v>
      </c>
      <c r="H81" s="184">
        <f>VLOOKUP(G81,'Master FINAL 2024 8-19-24'!A:G,7,FALSE)</f>
        <v>45591</v>
      </c>
      <c r="I81" s="153" t="str">
        <f>IF(ISBLANK((VLOOKUP(G81,'Master FINAL 2024 8-19-24'!A:H,8,FALSE)))=TRUE,"",VLOOKUP(G81,'Master FINAL 2024 8-19-24'!A:H,8,FALSE))</f>
        <v>KW 2</v>
      </c>
      <c r="J81" s="183">
        <f>IF(ISBLANK((VLOOKUP(G81,'Master FINAL 2024 8-19-24'!A:I,9,FALSE)))=TRUE,"",VLOOKUP(G81,'Master FINAL 2024 8-19-24'!A:I,9,FALSE))</f>
        <v>0.5</v>
      </c>
      <c r="K81" s="169" t="str">
        <f>VLOOKUP(G81,'Master FINAL 2024 8-19-24'!A:L,12,FALSE)</f>
        <v>U-8 HT Lions</v>
      </c>
      <c r="L81" s="177" t="s">
        <v>849</v>
      </c>
      <c r="M81" s="177" t="str">
        <f>VLOOKUP(G81,'Master FINAL 2024 8-19-24'!A:O,15,FALSE)</f>
        <v>U-8 KW Vortex</v>
      </c>
      <c r="N81" s="154" t="str">
        <f>VLOOKUP(K81,'Team Info'!J:L,3,FALSE)</f>
        <v>Bernardo Lezama</v>
      </c>
      <c r="O81" s="154" t="str">
        <f>VLOOKUP(K81,'Team Info'!J:M,4,FALSE)</f>
        <v>262-365-3089</v>
      </c>
      <c r="P81" s="154" t="str">
        <f>VLOOKUP(K81,'Team Info'!J:N,5,FALSE)</f>
        <v>ber10lezama@gmail.com</v>
      </c>
      <c r="Q81" s="188" t="str">
        <f>VLOOKUP(M81,'Team Info'!J:L,3,FALSE)</f>
        <v>Lindsay Mirsberger</v>
      </c>
      <c r="R81" s="188" t="str">
        <f>VLOOKUP(M81,'Team Info'!J:M,4,FALSE)</f>
        <v>414-530-3489</v>
      </c>
      <c r="S81" s="188" t="str">
        <f>VLOOKUP(M81,'Team Info'!J:N,5,FALSE)</f>
        <v>lindsay.mirsberger@outlook.com</v>
      </c>
      <c r="T81" t="str">
        <f t="shared" si="6"/>
        <v>45591U-8 HT LionsU-8 KW Vortex</v>
      </c>
    </row>
    <row r="82" spans="1:20" x14ac:dyDescent="0.3">
      <c r="A82" s="154" t="s">
        <v>1773</v>
      </c>
      <c r="B82" s="154" t="str">
        <f>VLOOKUP(A82,'Team Info'!E:J,6,FALSE)</f>
        <v>U-9 KW Cyclones</v>
      </c>
      <c r="C82" s="154" t="str">
        <f>VLOOKUP(A82,'Team Info'!E:L,8,FALSE)</f>
        <v>Michelle Kaehne</v>
      </c>
      <c r="D82" s="154" t="str">
        <f>VLOOKUP(A82,'Team Info'!E:M,9,FALSE)</f>
        <v>262-339-8817</v>
      </c>
      <c r="E82" s="154" t="str">
        <f>VLOOKUP(A82,'Team Info'!E:N,10,FALSE)</f>
        <v>mkaehne88@gmail.com</v>
      </c>
      <c r="F82" s="180" t="str">
        <f t="shared" ref="F82:F89" si="19">IF(WEEKDAY(H82)=7,"Sat",IF(WEEKDAY(H82)=6,"Fri",IF(WEEKDAY(H82)=5,"Thu",IF(WEEKDAY(H82)=4,"Wed",IF(WEEKDAY(H82)=3,"Tue",IF(WEEKDAY(H82)=2,"Mon",IF(WEEKDAY(H82)=1,"Sun")))))))</f>
        <v>Sat</v>
      </c>
      <c r="G82" s="180">
        <v>423</v>
      </c>
      <c r="H82" s="184">
        <f>VLOOKUP(G82,'Master FINAL 2024 8-19-24'!A:G,7,FALSE)</f>
        <v>45542</v>
      </c>
      <c r="I82" s="153" t="str">
        <f>IF(ISBLANK((VLOOKUP(G82,'Master FINAL 2024 8-19-24'!A:H,8,FALSE)))=TRUE,"",VLOOKUP(G82,'Master FINAL 2024 8-19-24'!A:H,8,FALSE))</f>
        <v>KW 3</v>
      </c>
      <c r="J82" s="183">
        <f>IF(ISBLANK((VLOOKUP(G82,'Master FINAL 2024 8-19-24'!A:I,9,FALSE)))=TRUE,"",VLOOKUP(G82,'Master FINAL 2024 8-19-24'!A:I,9,FALSE))</f>
        <v>0.625</v>
      </c>
      <c r="K82" s="169" t="str">
        <f>VLOOKUP(G82,'Master FINAL 2024 8-19-24'!A:L,12,FALSE)</f>
        <v>U-9 KW Cyclones</v>
      </c>
      <c r="L82" s="177" t="s">
        <v>849</v>
      </c>
      <c r="M82" s="177" t="str">
        <f>VLOOKUP(G82,'Master FINAL 2024 8-19-24'!A:O,15,FALSE)</f>
        <v>U-9 KW Lightning</v>
      </c>
      <c r="N82" s="154" t="str">
        <f>VLOOKUP(K82,'Team Info'!J:L,3,FALSE)</f>
        <v>Michelle Kaehne</v>
      </c>
      <c r="O82" s="154" t="str">
        <f>VLOOKUP(K82,'Team Info'!J:M,4,FALSE)</f>
        <v>262-339-8817</v>
      </c>
      <c r="P82" s="154" t="str">
        <f>VLOOKUP(K82,'Team Info'!J:N,5,FALSE)</f>
        <v>mkaehne88@gmail.com</v>
      </c>
      <c r="Q82" s="188" t="str">
        <f>VLOOKUP(M82,'Team Info'!J:L,3,FALSE)</f>
        <v>Sami Schoep</v>
      </c>
      <c r="R82" s="188" t="str">
        <f>VLOOKUP(M82,'Team Info'!J:M,4,FALSE)</f>
        <v>262-339-0131</v>
      </c>
      <c r="S82" s="188" t="str">
        <f>VLOOKUP(M82,'Team Info'!J:N,5,FALSE)</f>
        <v>samis12140@gmail.com</v>
      </c>
      <c r="T82" t="str">
        <f t="shared" ref="T82:T89" si="20">H82&amp;K82&amp;M82</f>
        <v>45542U-9 KW CyclonesU-9 KW Lightning</v>
      </c>
    </row>
    <row r="83" spans="1:20" x14ac:dyDescent="0.3">
      <c r="A83" s="154" t="str">
        <f t="shared" ref="A83:A89" si="21">A82</f>
        <v>KW1105</v>
      </c>
      <c r="B83" s="154" t="str">
        <f>VLOOKUP(A83,'Team Info'!E:J,6,FALSE)</f>
        <v>U-9 KW Cyclones</v>
      </c>
      <c r="C83" s="154" t="str">
        <f>VLOOKUP(A83,'Team Info'!E:L,8,FALSE)</f>
        <v>Michelle Kaehne</v>
      </c>
      <c r="D83" s="154" t="str">
        <f>VLOOKUP(A83,'Team Info'!E:M,9,FALSE)</f>
        <v>262-339-8817</v>
      </c>
      <c r="E83" s="154" t="str">
        <f>VLOOKUP(A83,'Team Info'!E:N,10,FALSE)</f>
        <v>mkaehne88@gmail.com</v>
      </c>
      <c r="F83" s="180" t="str">
        <f t="shared" si="19"/>
        <v>Sat</v>
      </c>
      <c r="G83" s="180">
        <v>427</v>
      </c>
      <c r="H83" s="184">
        <f>VLOOKUP(G83,'Master FINAL 2024 8-19-24'!A:G,7,FALSE)</f>
        <v>45549</v>
      </c>
      <c r="I83" s="153" t="str">
        <f>IF(ISBLANK((VLOOKUP(G83,'Master FINAL 2024 8-19-24'!A:H,8,FALSE)))=TRUE,"",VLOOKUP(G83,'Master FINAL 2024 8-19-24'!A:H,8,FALSE))</f>
        <v>KW 3</v>
      </c>
      <c r="J83" s="183">
        <f>IF(ISBLANK((VLOOKUP(G83,'Master FINAL 2024 8-19-24'!A:I,9,FALSE)))=TRUE,"",VLOOKUP(G83,'Master FINAL 2024 8-19-24'!A:I,9,FALSE))</f>
        <v>0.5</v>
      </c>
      <c r="K83" s="169" t="str">
        <f>VLOOKUP(G83,'Master FINAL 2024 8-19-24'!A:L,12,FALSE)</f>
        <v>U-9 JK Avalanche</v>
      </c>
      <c r="L83" s="177" t="s">
        <v>849</v>
      </c>
      <c r="M83" s="177" t="str">
        <f>VLOOKUP(G83,'Master FINAL 2024 8-19-24'!A:O,15,FALSE)</f>
        <v>U-9 KW Cyclones</v>
      </c>
      <c r="N83" s="154" t="str">
        <f>VLOOKUP(K83,'Team Info'!J:L,3,FALSE)</f>
        <v>Brian Kikkert</v>
      </c>
      <c r="O83" s="154" t="str">
        <f>VLOOKUP(K83,'Team Info'!J:M,4,FALSE)</f>
        <v>262-483-7543</v>
      </c>
      <c r="P83" s="154" t="str">
        <f>VLOOKUP(K83,'Team Info'!J:N,5,FALSE)</f>
        <v>brian.kikkert@gmail.com</v>
      </c>
      <c r="Q83" s="188" t="str">
        <f>VLOOKUP(M83,'Team Info'!J:L,3,FALSE)</f>
        <v>Michelle Kaehne</v>
      </c>
      <c r="R83" s="188" t="str">
        <f>VLOOKUP(M83,'Team Info'!J:M,4,FALSE)</f>
        <v>262-339-8817</v>
      </c>
      <c r="S83" s="188" t="str">
        <f>VLOOKUP(M83,'Team Info'!J:N,5,FALSE)</f>
        <v>mkaehne88@gmail.com</v>
      </c>
      <c r="T83" t="str">
        <f t="shared" si="20"/>
        <v>45549U-9 JK AvalancheU-9 KW Cyclones</v>
      </c>
    </row>
    <row r="84" spans="1:20" x14ac:dyDescent="0.3">
      <c r="A84" s="154" t="str">
        <f t="shared" si="21"/>
        <v>KW1105</v>
      </c>
      <c r="B84" s="154" t="str">
        <f>VLOOKUP(A84,'Team Info'!E:J,6,FALSE)</f>
        <v>U-9 KW Cyclones</v>
      </c>
      <c r="C84" s="154" t="str">
        <f>VLOOKUP(A84,'Team Info'!E:L,8,FALSE)</f>
        <v>Michelle Kaehne</v>
      </c>
      <c r="D84" s="154" t="str">
        <f>VLOOKUP(A84,'Team Info'!E:M,9,FALSE)</f>
        <v>262-339-8817</v>
      </c>
      <c r="E84" s="154" t="str">
        <f>VLOOKUP(A84,'Team Info'!E:N,10,FALSE)</f>
        <v>mkaehne88@gmail.com</v>
      </c>
      <c r="F84" s="180" t="str">
        <f t="shared" si="19"/>
        <v>Sat</v>
      </c>
      <c r="G84" s="180">
        <v>431</v>
      </c>
      <c r="H84" s="184">
        <f>VLOOKUP(G84,'Master FINAL 2024 8-19-24'!A:G,7,FALSE)</f>
        <v>45556</v>
      </c>
      <c r="I84" s="153" t="str">
        <f>IF(ISBLANK((VLOOKUP(G84,'Master FINAL 2024 8-19-24'!A:H,8,FALSE)))=TRUE,"",VLOOKUP(G84,'Master FINAL 2024 8-19-24'!A:H,8,FALSE))</f>
        <v>KW 3</v>
      </c>
      <c r="J84" s="183">
        <f>IF(ISBLANK((VLOOKUP(G84,'Master FINAL 2024 8-19-24'!A:I,9,FALSE)))=TRUE,"",VLOOKUP(G84,'Master FINAL 2024 8-19-24'!A:I,9,FALSE))</f>
        <v>0.5</v>
      </c>
      <c r="K84" s="169" t="str">
        <f>VLOOKUP(G84,'Master FINAL 2024 8-19-24'!A:L,12,FALSE)</f>
        <v>U-9 ER Cyclones</v>
      </c>
      <c r="L84" s="177" t="s">
        <v>849</v>
      </c>
      <c r="M84" s="177" t="str">
        <f>VLOOKUP(G84,'Master FINAL 2024 8-19-24'!A:O,15,FALSE)</f>
        <v>U-9 KW Cyclones</v>
      </c>
      <c r="N84" s="154" t="str">
        <f>VLOOKUP(K84,'Team Info'!J:L,3,FALSE)</f>
        <v>Paul Zimmer</v>
      </c>
      <c r="O84" s="154" t="str">
        <f>VLOOKUP(K84,'Team Info'!J:M,4,FALSE)</f>
        <v>608-769-4856</v>
      </c>
      <c r="P84" s="154" t="str">
        <f>VLOOKUP(K84,'Team Info'!J:N,5,FALSE)</f>
        <v>Paulwzimmer@gmail.com</v>
      </c>
      <c r="Q84" s="188" t="str">
        <f>VLOOKUP(M84,'Team Info'!J:L,3,FALSE)</f>
        <v>Michelle Kaehne</v>
      </c>
      <c r="R84" s="188" t="str">
        <f>VLOOKUP(M84,'Team Info'!J:M,4,FALSE)</f>
        <v>262-339-8817</v>
      </c>
      <c r="S84" s="188" t="str">
        <f>VLOOKUP(M84,'Team Info'!J:N,5,FALSE)</f>
        <v>mkaehne88@gmail.com</v>
      </c>
      <c r="T84" t="str">
        <f t="shared" si="20"/>
        <v>45556U-9 ER CyclonesU-9 KW Cyclones</v>
      </c>
    </row>
    <row r="85" spans="1:20" x14ac:dyDescent="0.3">
      <c r="A85" s="154" t="str">
        <f>A89</f>
        <v>KW1105</v>
      </c>
      <c r="B85" s="154" t="str">
        <f>VLOOKUP(A85,'Team Info'!E:J,6,FALSE)</f>
        <v>U-9 KW Cyclones</v>
      </c>
      <c r="C85" s="154" t="str">
        <f>VLOOKUP(A85,'Team Info'!E:L,8,FALSE)</f>
        <v>Michelle Kaehne</v>
      </c>
      <c r="D85" s="154" t="str">
        <f>VLOOKUP(A85,'Team Info'!E:M,9,FALSE)</f>
        <v>262-339-8817</v>
      </c>
      <c r="E85" s="154" t="str">
        <f>VLOOKUP(A85,'Team Info'!E:N,10,FALSE)</f>
        <v>mkaehne88@gmail.com</v>
      </c>
      <c r="F85" s="180" t="str">
        <f>IF(WEEKDAY(H85)=7,"Sat",IF(WEEKDAY(H85)=6,"Fri",IF(WEEKDAY(H85)=5,"Thu",IF(WEEKDAY(H85)=4,"Wed",IF(WEEKDAY(H85)=3,"Tue",IF(WEEKDAY(H85)=2,"Mon",IF(WEEKDAY(H85)=1,"Sun")))))))</f>
        <v>Wed</v>
      </c>
      <c r="G85" s="180">
        <v>440</v>
      </c>
      <c r="H85" s="184">
        <f>VLOOKUP(G85,'Master FINAL 2024 8-19-24'!A:G,7,FALSE)</f>
        <v>45567</v>
      </c>
      <c r="I85" s="153">
        <f>IF(ISBLANK((VLOOKUP(G85,'Master FINAL 2024 8-19-24'!A:H,8,FALSE)))=TRUE,"",VLOOKUP(G85,'Master FINAL 2024 8-19-24'!A:H,8,FALSE))</f>
        <v>1</v>
      </c>
      <c r="J85" s="183">
        <f>IF(ISBLANK((VLOOKUP(G85,'Master FINAL 2024 8-19-24'!A:I,9,FALSE)))=TRUE,"",VLOOKUP(G85,'Master FINAL 2024 8-19-24'!A:I,9,FALSE))</f>
        <v>0.73958333333333337</v>
      </c>
      <c r="K85" s="169" t="str">
        <f>VLOOKUP(G85,'Master FINAL 2024 8-19-24'!A:L,12,FALSE)</f>
        <v>U-9 KW Cyclones</v>
      </c>
      <c r="L85" s="177" t="s">
        <v>849</v>
      </c>
      <c r="M85" s="177" t="str">
        <f>VLOOKUP(G85,'Master FINAL 2024 8-19-24'!A:O,15,FALSE)</f>
        <v>U-9 SL Barcelona (Flames)</v>
      </c>
      <c r="N85" s="154" t="str">
        <f>VLOOKUP(K85,'Team Info'!J:L,3,FALSE)</f>
        <v>Michelle Kaehne</v>
      </c>
      <c r="O85" s="154" t="str">
        <f>VLOOKUP(K85,'Team Info'!J:M,4,FALSE)</f>
        <v>262-339-8817</v>
      </c>
      <c r="P85" s="154" t="str">
        <f>VLOOKUP(K85,'Team Info'!J:N,5,FALSE)</f>
        <v>mkaehne88@gmail.com</v>
      </c>
      <c r="Q85" s="188" t="str">
        <f>VLOOKUP(M85,'Team Info'!J:L,3,FALSE)</f>
        <v>Matt Schmitz</v>
      </c>
      <c r="R85" s="188" t="str">
        <f>VLOOKUP(M85,'Team Info'!J:M,4,FALSE)</f>
        <v>608-658-5156</v>
      </c>
      <c r="S85" s="188" t="str">
        <f>VLOOKUP(M85,'Team Info'!J:N,5,FALSE)</f>
        <v>schmitz.matthew@gmail.com</v>
      </c>
      <c r="T85" t="str">
        <f>H85&amp;K85&amp;M85</f>
        <v>45567U-9 KW CyclonesU-9 SL Barcelona (Flames)</v>
      </c>
    </row>
    <row r="86" spans="1:20" x14ac:dyDescent="0.3">
      <c r="A86" s="154" t="str">
        <f>A84</f>
        <v>KW1105</v>
      </c>
      <c r="B86" s="154" t="str">
        <f>VLOOKUP(A86,'Team Info'!E:J,6,FALSE)</f>
        <v>U-9 KW Cyclones</v>
      </c>
      <c r="C86" s="154" t="str">
        <f>VLOOKUP(A86,'Team Info'!E:L,8,FALSE)</f>
        <v>Michelle Kaehne</v>
      </c>
      <c r="D86" s="154" t="str">
        <f>VLOOKUP(A86,'Team Info'!E:M,9,FALSE)</f>
        <v>262-339-8817</v>
      </c>
      <c r="E86" s="154" t="str">
        <f>VLOOKUP(A86,'Team Info'!E:N,10,FALSE)</f>
        <v>mkaehne88@gmail.com</v>
      </c>
      <c r="F86" s="180" t="str">
        <f t="shared" si="19"/>
        <v>Sat</v>
      </c>
      <c r="G86" s="180">
        <v>441</v>
      </c>
      <c r="H86" s="184">
        <f>VLOOKUP(G86,'Master FINAL 2024 8-19-24'!A:G,7,FALSE)</f>
        <v>45570</v>
      </c>
      <c r="I86" s="153" t="str">
        <f>IF(ISBLANK((VLOOKUP(G86,'Master FINAL 2024 8-19-24'!A:H,8,FALSE)))=TRUE,"",VLOOKUP(G86,'Master FINAL 2024 8-19-24'!A:H,8,FALSE))</f>
        <v>RF 5</v>
      </c>
      <c r="J86" s="183">
        <f>IF(ISBLANK((VLOOKUP(G86,'Master FINAL 2024 8-19-24'!A:I,9,FALSE)))=TRUE,"",VLOOKUP(G86,'Master FINAL 2024 8-19-24'!A:I,9,FALSE))</f>
        <v>0.375</v>
      </c>
      <c r="K86" s="169" t="str">
        <f>VLOOKUP(G86,'Master FINAL 2024 8-19-24'!A:L,12,FALSE)</f>
        <v>U-9 KW Cyclones</v>
      </c>
      <c r="L86" s="177" t="s">
        <v>849</v>
      </c>
      <c r="M86" s="177" t="str">
        <f>VLOOKUP(G86,'Master FINAL 2024 8-19-24'!A:O,15,FALSE)</f>
        <v>U-9 RF Eagles</v>
      </c>
      <c r="N86" s="154" t="str">
        <f>VLOOKUP(K86,'Team Info'!J:L,3,FALSE)</f>
        <v>Michelle Kaehne</v>
      </c>
      <c r="O86" s="154" t="str">
        <f>VLOOKUP(K86,'Team Info'!J:M,4,FALSE)</f>
        <v>262-339-8817</v>
      </c>
      <c r="P86" s="154" t="str">
        <f>VLOOKUP(K86,'Team Info'!J:N,5,FALSE)</f>
        <v>mkaehne88@gmail.com</v>
      </c>
      <c r="Q86" s="188" t="str">
        <f>VLOOKUP(M86,'Team Info'!J:L,3,FALSE)</f>
        <v>Tyce Kearl</v>
      </c>
      <c r="R86" s="188" t="str">
        <f>VLOOKUP(M86,'Team Info'!J:M,4,FALSE)</f>
        <v>435-494-8529</v>
      </c>
      <c r="S86" s="188" t="str">
        <f>VLOOKUP(M86,'Team Info'!J:N,5,FALSE)</f>
        <v>docs_flat@hotmail.com</v>
      </c>
      <c r="T86" t="str">
        <f t="shared" si="20"/>
        <v>45570U-9 KW CyclonesU-9 RF Eagles</v>
      </c>
    </row>
    <row r="87" spans="1:20" x14ac:dyDescent="0.3">
      <c r="A87" s="154" t="str">
        <f t="shared" si="21"/>
        <v>KW1105</v>
      </c>
      <c r="B87" s="154" t="str">
        <f>VLOOKUP(A87,'Team Info'!E:J,6,FALSE)</f>
        <v>U-9 KW Cyclones</v>
      </c>
      <c r="C87" s="154" t="str">
        <f>VLOOKUP(A87,'Team Info'!E:L,8,FALSE)</f>
        <v>Michelle Kaehne</v>
      </c>
      <c r="D87" s="154" t="str">
        <f>VLOOKUP(A87,'Team Info'!E:M,9,FALSE)</f>
        <v>262-339-8817</v>
      </c>
      <c r="E87" s="154" t="str">
        <f>VLOOKUP(A87,'Team Info'!E:N,10,FALSE)</f>
        <v>mkaehne88@gmail.com</v>
      </c>
      <c r="F87" s="180" t="str">
        <f t="shared" si="19"/>
        <v>Sat</v>
      </c>
      <c r="G87" s="180">
        <v>448</v>
      </c>
      <c r="H87" s="184">
        <f>VLOOKUP(G87,'Master FINAL 2024 8-19-24'!A:G,7,FALSE)</f>
        <v>45577</v>
      </c>
      <c r="I87" s="153" t="str">
        <f>IF(ISBLANK((VLOOKUP(G87,'Master FINAL 2024 8-19-24'!A:H,8,FALSE)))=TRUE,"",VLOOKUP(G87,'Master FINAL 2024 8-19-24'!A:H,8,FALSE))</f>
        <v>KW 3</v>
      </c>
      <c r="J87" s="183">
        <f>IF(ISBLANK((VLOOKUP(G87,'Master FINAL 2024 8-19-24'!A:I,9,FALSE)))=TRUE,"",VLOOKUP(G87,'Master FINAL 2024 8-19-24'!A:I,9,FALSE))</f>
        <v>0.5625</v>
      </c>
      <c r="K87" s="169" t="str">
        <f>VLOOKUP(G87,'Master FINAL 2024 8-19-24'!A:L,12,FALSE)</f>
        <v>U-9 SL Cowboys (Bulldogs)</v>
      </c>
      <c r="L87" s="177" t="s">
        <v>849</v>
      </c>
      <c r="M87" s="177" t="str">
        <f>VLOOKUP(G87,'Master FINAL 2024 8-19-24'!A:O,15,FALSE)</f>
        <v>U-9 KW Cyclones</v>
      </c>
      <c r="N87" s="154" t="str">
        <f>VLOOKUP(K87,'Team Info'!J:L,3,FALSE)</f>
        <v>Nicole Knuckles</v>
      </c>
      <c r="O87" s="154" t="str">
        <f>VLOOKUP(K87,'Team Info'!J:M,4,FALSE)</f>
        <v>805-610-2531</v>
      </c>
      <c r="P87" s="154" t="str">
        <f>VLOOKUP(K87,'Team Info'!J:N,5,FALSE)</f>
        <v>nicolemragain@gmail.com</v>
      </c>
      <c r="Q87" s="188" t="str">
        <f>VLOOKUP(M87,'Team Info'!J:L,3,FALSE)</f>
        <v>Michelle Kaehne</v>
      </c>
      <c r="R87" s="188" t="str">
        <f>VLOOKUP(M87,'Team Info'!J:M,4,FALSE)</f>
        <v>262-339-8817</v>
      </c>
      <c r="S87" s="188" t="str">
        <f>VLOOKUP(M87,'Team Info'!J:N,5,FALSE)</f>
        <v>mkaehne88@gmail.com</v>
      </c>
      <c r="T87" t="str">
        <f t="shared" si="20"/>
        <v>45577U-9 SL Cowboys (Bulldogs)U-9 KW Cyclones</v>
      </c>
    </row>
    <row r="88" spans="1:20" x14ac:dyDescent="0.3">
      <c r="A88" s="154" t="str">
        <f t="shared" si="21"/>
        <v>KW1105</v>
      </c>
      <c r="B88" s="154" t="str">
        <f>VLOOKUP(A88,'Team Info'!E:J,6,FALSE)</f>
        <v>U-9 KW Cyclones</v>
      </c>
      <c r="C88" s="154" t="str">
        <f>VLOOKUP(A88,'Team Info'!E:L,8,FALSE)</f>
        <v>Michelle Kaehne</v>
      </c>
      <c r="D88" s="154" t="str">
        <f>VLOOKUP(A88,'Team Info'!E:M,9,FALSE)</f>
        <v>262-339-8817</v>
      </c>
      <c r="E88" s="154" t="str">
        <f>VLOOKUP(A88,'Team Info'!E:N,10,FALSE)</f>
        <v>mkaehne88@gmail.com</v>
      </c>
      <c r="F88" s="180" t="str">
        <f t="shared" si="19"/>
        <v>Sat</v>
      </c>
      <c r="G88" s="180">
        <v>452</v>
      </c>
      <c r="H88" s="184">
        <f>VLOOKUP(G88,'Master FINAL 2024 8-19-24'!A:G,7,FALSE)</f>
        <v>45584</v>
      </c>
      <c r="I88" s="153" t="str">
        <f>IF(ISBLANK((VLOOKUP(G88,'Master FINAL 2024 8-19-24'!A:H,8,FALSE)))=TRUE,"",VLOOKUP(G88,'Master FINAL 2024 8-19-24'!A:H,8,FALSE))</f>
        <v>RF 6</v>
      </c>
      <c r="J88" s="183">
        <f>IF(ISBLANK((VLOOKUP(G88,'Master FINAL 2024 8-19-24'!A:I,9,FALSE)))=TRUE,"",VLOOKUP(G88,'Master FINAL 2024 8-19-24'!A:I,9,FALSE))</f>
        <v>0.5</v>
      </c>
      <c r="K88" s="169" t="str">
        <f>VLOOKUP(G88,'Master FINAL 2024 8-19-24'!A:L,12,FALSE)</f>
        <v>U-9 KW Cyclones</v>
      </c>
      <c r="L88" s="177" t="s">
        <v>849</v>
      </c>
      <c r="M88" s="177" t="str">
        <f>VLOOKUP(G88,'Master FINAL 2024 8-19-24'!A:O,15,FALSE)</f>
        <v>U-9 RF Cheetahs</v>
      </c>
      <c r="N88" s="154" t="str">
        <f>VLOOKUP(K88,'Team Info'!J:L,3,FALSE)</f>
        <v>Michelle Kaehne</v>
      </c>
      <c r="O88" s="154" t="str">
        <f>VLOOKUP(K88,'Team Info'!J:M,4,FALSE)</f>
        <v>262-339-8817</v>
      </c>
      <c r="P88" s="154" t="str">
        <f>VLOOKUP(K88,'Team Info'!J:N,5,FALSE)</f>
        <v>mkaehne88@gmail.com</v>
      </c>
      <c r="Q88" s="188" t="str">
        <f>VLOOKUP(M88,'Team Info'!J:L,3,FALSE)</f>
        <v>Amanda Lee</v>
      </c>
      <c r="R88" s="188" t="str">
        <f>VLOOKUP(M88,'Team Info'!J:M,4,FALSE)</f>
        <v>608-215-1292</v>
      </c>
      <c r="S88" s="188" t="str">
        <f>VLOOKUP(M88,'Team Info'!J:N,5,FALSE)</f>
        <v>amanda.lee263@gmail.com</v>
      </c>
      <c r="T88" t="str">
        <f t="shared" si="20"/>
        <v>45584U-9 KW CyclonesU-9 RF Cheetahs</v>
      </c>
    </row>
    <row r="89" spans="1:20" x14ac:dyDescent="0.3">
      <c r="A89" s="154" t="str">
        <f t="shared" si="21"/>
        <v>KW1105</v>
      </c>
      <c r="B89" s="154" t="str">
        <f>VLOOKUP(A89,'Team Info'!E:J,6,FALSE)</f>
        <v>U-9 KW Cyclones</v>
      </c>
      <c r="C89" s="154" t="str">
        <f>VLOOKUP(A89,'Team Info'!E:L,8,FALSE)</f>
        <v>Michelle Kaehne</v>
      </c>
      <c r="D89" s="154" t="str">
        <f>VLOOKUP(A89,'Team Info'!E:M,9,FALSE)</f>
        <v>262-339-8817</v>
      </c>
      <c r="E89" s="154" t="str">
        <f>VLOOKUP(A89,'Team Info'!E:N,10,FALSE)</f>
        <v>mkaehne88@gmail.com</v>
      </c>
      <c r="F89" s="180" t="str">
        <f t="shared" si="19"/>
        <v>Sun</v>
      </c>
      <c r="G89" s="180">
        <v>456</v>
      </c>
      <c r="H89" s="184">
        <f>VLOOKUP(G89,'Master FINAL 2024 8-19-24'!A:G,7,FALSE)</f>
        <v>45592</v>
      </c>
      <c r="I89" s="153" t="str">
        <f>IF(ISBLANK((VLOOKUP(G89,'Master FINAL 2024 8-19-24'!A:H,8,FALSE)))=TRUE,"",VLOOKUP(G89,'Master FINAL 2024 8-19-24'!A:H,8,FALSE))</f>
        <v>KW 3</v>
      </c>
      <c r="J89" s="183">
        <f>IF(ISBLANK((VLOOKUP(G89,'Master FINAL 2024 8-19-24'!A:I,9,FALSE)))=TRUE,"",VLOOKUP(G89,'Master FINAL 2024 8-19-24'!A:I,9,FALSE))</f>
        <v>0.5</v>
      </c>
      <c r="K89" s="169" t="str">
        <f>VLOOKUP(G89,'Master FINAL 2024 8-19-24'!A:L,12,FALSE)</f>
        <v>U-9 RF Eagles</v>
      </c>
      <c r="L89" s="177" t="s">
        <v>849</v>
      </c>
      <c r="M89" s="177" t="str">
        <f>VLOOKUP(G89,'Master FINAL 2024 8-19-24'!A:O,15,FALSE)</f>
        <v>U-9 KW Cyclones</v>
      </c>
      <c r="N89" s="154" t="str">
        <f>VLOOKUP(K89,'Team Info'!J:L,3,FALSE)</f>
        <v>Tyce Kearl</v>
      </c>
      <c r="O89" s="154" t="str">
        <f>VLOOKUP(K89,'Team Info'!J:M,4,FALSE)</f>
        <v>435-494-8529</v>
      </c>
      <c r="P89" s="154" t="str">
        <f>VLOOKUP(K89,'Team Info'!J:N,5,FALSE)</f>
        <v>docs_flat@hotmail.com</v>
      </c>
      <c r="Q89" s="188" t="str">
        <f>VLOOKUP(M89,'Team Info'!J:L,3,FALSE)</f>
        <v>Michelle Kaehne</v>
      </c>
      <c r="R89" s="188" t="str">
        <f>VLOOKUP(M89,'Team Info'!J:M,4,FALSE)</f>
        <v>262-339-8817</v>
      </c>
      <c r="S89" s="188" t="str">
        <f>VLOOKUP(M89,'Team Info'!J:N,5,FALSE)</f>
        <v>mkaehne88@gmail.com</v>
      </c>
      <c r="T89" t="str">
        <f t="shared" si="20"/>
        <v>45592U-9 RF EaglesU-9 KW Cyclones</v>
      </c>
    </row>
    <row r="90" spans="1:20" x14ac:dyDescent="0.3">
      <c r="A90" s="154" t="s">
        <v>1774</v>
      </c>
      <c r="B90" s="154" t="str">
        <f>VLOOKUP(A90,'Team Info'!E:J,6,FALSE)</f>
        <v>U-9 KW Lightning</v>
      </c>
      <c r="C90" s="154" t="str">
        <f>VLOOKUP(A90,'Team Info'!E:L,8,FALSE)</f>
        <v>Sami Schoep</v>
      </c>
      <c r="D90" s="154" t="str">
        <f>VLOOKUP(A90,'Team Info'!E:M,9,FALSE)</f>
        <v>262-339-0131</v>
      </c>
      <c r="E90" s="154" t="str">
        <f>VLOOKUP(A90,'Team Info'!E:N,10,FALSE)</f>
        <v>samis12140@gmail.com</v>
      </c>
      <c r="F90" s="180" t="str">
        <f t="shared" ref="F90:F114" si="22">IF(WEEKDAY(H90)=7,"Sat",IF(WEEKDAY(H90)=6,"Fri",IF(WEEKDAY(H90)=5,"Thu",IF(WEEKDAY(H90)=4,"Wed",IF(WEEKDAY(H90)=3,"Tue",IF(WEEKDAY(H90)=2,"Mon",IF(WEEKDAY(H90)=1,"Sun")))))))</f>
        <v>Sat</v>
      </c>
      <c r="G90" s="180">
        <v>423</v>
      </c>
      <c r="H90" s="184">
        <f>VLOOKUP(G90,'Master FINAL 2024 8-19-24'!A:G,7,FALSE)</f>
        <v>45542</v>
      </c>
      <c r="I90" s="153" t="str">
        <f>IF(ISBLANK((VLOOKUP(G90,'Master FINAL 2024 8-19-24'!A:H,8,FALSE)))=TRUE,"",VLOOKUP(G90,'Master FINAL 2024 8-19-24'!A:H,8,FALSE))</f>
        <v>KW 3</v>
      </c>
      <c r="J90" s="183">
        <f>IF(ISBLANK((VLOOKUP(G90,'Master FINAL 2024 8-19-24'!A:I,9,FALSE)))=TRUE,"",VLOOKUP(G90,'Master FINAL 2024 8-19-24'!A:I,9,FALSE))</f>
        <v>0.625</v>
      </c>
      <c r="K90" s="169" t="str">
        <f>VLOOKUP(G90,'Master FINAL 2024 8-19-24'!A:L,12,FALSE)</f>
        <v>U-9 KW Cyclones</v>
      </c>
      <c r="L90" s="177" t="s">
        <v>849</v>
      </c>
      <c r="M90" s="177" t="str">
        <f>VLOOKUP(G90,'Master FINAL 2024 8-19-24'!A:O,15,FALSE)</f>
        <v>U-9 KW Lightning</v>
      </c>
      <c r="N90" s="154" t="str">
        <f>VLOOKUP(K90,'Team Info'!J:L,3,FALSE)</f>
        <v>Michelle Kaehne</v>
      </c>
      <c r="O90" s="154" t="str">
        <f>VLOOKUP(K90,'Team Info'!J:M,4,FALSE)</f>
        <v>262-339-8817</v>
      </c>
      <c r="P90" s="154" t="str">
        <f>VLOOKUP(K90,'Team Info'!J:N,5,FALSE)</f>
        <v>mkaehne88@gmail.com</v>
      </c>
      <c r="Q90" s="188" t="str">
        <f>VLOOKUP(M90,'Team Info'!J:L,3,FALSE)</f>
        <v>Sami Schoep</v>
      </c>
      <c r="R90" s="188" t="str">
        <f>VLOOKUP(M90,'Team Info'!J:M,4,FALSE)</f>
        <v>262-339-0131</v>
      </c>
      <c r="S90" s="188" t="str">
        <f>VLOOKUP(M90,'Team Info'!J:N,5,FALSE)</f>
        <v>samis12140@gmail.com</v>
      </c>
      <c r="T90" t="str">
        <f t="shared" ref="T90:T114" si="23">H90&amp;K90&amp;M90</f>
        <v>45542U-9 KW CyclonesU-9 KW Lightning</v>
      </c>
    </row>
    <row r="91" spans="1:20" x14ac:dyDescent="0.3">
      <c r="A91" s="154" t="str">
        <f t="shared" ref="A91:A98" si="24">A90</f>
        <v>KW1106</v>
      </c>
      <c r="B91" s="154" t="str">
        <f>VLOOKUP(A91,'Team Info'!E:J,6,FALSE)</f>
        <v>U-9 KW Lightning</v>
      </c>
      <c r="C91" s="154" t="str">
        <f>VLOOKUP(A91,'Team Info'!E:L,8,FALSE)</f>
        <v>Sami Schoep</v>
      </c>
      <c r="D91" s="154" t="str">
        <f>VLOOKUP(A91,'Team Info'!E:M,9,FALSE)</f>
        <v>262-339-0131</v>
      </c>
      <c r="E91" s="154" t="str">
        <f>VLOOKUP(A91,'Team Info'!E:N,10,FALSE)</f>
        <v>samis12140@gmail.com</v>
      </c>
      <c r="F91" s="180" t="str">
        <f t="shared" si="22"/>
        <v>Sat</v>
      </c>
      <c r="G91" s="180">
        <v>428</v>
      </c>
      <c r="H91" s="184">
        <f>VLOOKUP(G91,'Master FINAL 2024 8-19-24'!A:G,7,FALSE)</f>
        <v>45549</v>
      </c>
      <c r="I91" s="153" t="str">
        <f>IF(ISBLANK((VLOOKUP(G91,'Master FINAL 2024 8-19-24'!A:H,8,FALSE)))=TRUE,"",VLOOKUP(G91,'Master FINAL 2024 8-19-24'!A:H,8,FALSE))</f>
        <v>RF 6</v>
      </c>
      <c r="J91" s="183">
        <f>IF(ISBLANK((VLOOKUP(G91,'Master FINAL 2024 8-19-24'!A:I,9,FALSE)))=TRUE,"",VLOOKUP(G91,'Master FINAL 2024 8-19-24'!A:I,9,FALSE))</f>
        <v>0.5</v>
      </c>
      <c r="K91" s="169" t="str">
        <f>VLOOKUP(G91,'Master FINAL 2024 8-19-24'!A:L,12,FALSE)</f>
        <v>U-9 KW Lightning</v>
      </c>
      <c r="L91" s="177" t="s">
        <v>849</v>
      </c>
      <c r="M91" s="177" t="str">
        <f>VLOOKUP(G91,'Master FINAL 2024 8-19-24'!A:O,15,FALSE)</f>
        <v>U-9 RF Cheetahs</v>
      </c>
      <c r="N91" s="154" t="str">
        <f>VLOOKUP(K91,'Team Info'!J:L,3,FALSE)</f>
        <v>Sami Schoep</v>
      </c>
      <c r="O91" s="154" t="str">
        <f>VLOOKUP(K91,'Team Info'!J:M,4,FALSE)</f>
        <v>262-339-0131</v>
      </c>
      <c r="P91" s="154" t="str">
        <f>VLOOKUP(K91,'Team Info'!J:N,5,FALSE)</f>
        <v>samis12140@gmail.com</v>
      </c>
      <c r="Q91" s="188" t="str">
        <f>VLOOKUP(M91,'Team Info'!J:L,3,FALSE)</f>
        <v>Amanda Lee</v>
      </c>
      <c r="R91" s="188" t="str">
        <f>VLOOKUP(M91,'Team Info'!J:M,4,FALSE)</f>
        <v>608-215-1292</v>
      </c>
      <c r="S91" s="188" t="str">
        <f>VLOOKUP(M91,'Team Info'!J:N,5,FALSE)</f>
        <v>amanda.lee263@gmail.com</v>
      </c>
      <c r="T91" t="str">
        <f t="shared" si="23"/>
        <v>45549U-9 KW LightningU-9 RF Cheetahs</v>
      </c>
    </row>
    <row r="92" spans="1:20" x14ac:dyDescent="0.3">
      <c r="A92" s="154" t="str">
        <f>A98</f>
        <v>KW1106</v>
      </c>
      <c r="B92" s="154" t="str">
        <f>VLOOKUP(A92,'Team Info'!E:J,6,FALSE)</f>
        <v>U-9 KW Lightning</v>
      </c>
      <c r="C92" s="154" t="str">
        <f>VLOOKUP(A92,'Team Info'!E:L,8,FALSE)</f>
        <v>Sami Schoep</v>
      </c>
      <c r="D92" s="154" t="str">
        <f>VLOOKUP(A92,'Team Info'!E:M,9,FALSE)</f>
        <v>262-339-0131</v>
      </c>
      <c r="E92" s="154" t="str">
        <f>VLOOKUP(A92,'Team Info'!E:N,10,FALSE)</f>
        <v>samis12140@gmail.com</v>
      </c>
      <c r="F92" s="180" t="str">
        <f>IF(WEEKDAY(H92)=7,"Sat",IF(WEEKDAY(H92)=6,"Fri",IF(WEEKDAY(H92)=5,"Thu",IF(WEEKDAY(H92)=4,"Wed",IF(WEEKDAY(H92)=3,"Tue",IF(WEEKDAY(H92)=2,"Mon",IF(WEEKDAY(H92)=1,"Sun")))))))</f>
        <v>Wed</v>
      </c>
      <c r="G92" s="180">
        <v>446</v>
      </c>
      <c r="H92" s="184">
        <f>VLOOKUP(G92,'Master FINAL 2024 8-19-24'!A:G,7,FALSE)</f>
        <v>45553</v>
      </c>
      <c r="I92" s="153" t="str">
        <f>IF(ISBLANK((VLOOKUP(G92,'Master FINAL 2024 8-19-24'!A:H,8,FALSE)))=TRUE,"",VLOOKUP(G92,'Master FINAL 2024 8-19-24'!A:H,8,FALSE))</f>
        <v>HT #5B</v>
      </c>
      <c r="J92" s="183">
        <f>IF(ISBLANK((VLOOKUP(G92,'Master FINAL 2024 8-19-24'!A:I,9,FALSE)))=TRUE,"",VLOOKUP(G92,'Master FINAL 2024 8-19-24'!A:I,9,FALSE))</f>
        <v>0.73958333333333337</v>
      </c>
      <c r="K92" s="169" t="str">
        <f>VLOOKUP(G92,'Master FINAL 2024 8-19-24'!A:L,12,FALSE)</f>
        <v>U-9 KW Lightning</v>
      </c>
      <c r="L92" s="177" t="s">
        <v>849</v>
      </c>
      <c r="M92" s="177" t="str">
        <f>VLOOKUP(G92,'Master FINAL 2024 8-19-24'!A:O,15,FALSE)</f>
        <v>U-9 HT Warriors</v>
      </c>
      <c r="N92" s="154" t="str">
        <f>VLOOKUP(K92,'Team Info'!J:L,3,FALSE)</f>
        <v>Sami Schoep</v>
      </c>
      <c r="O92" s="154" t="str">
        <f>VLOOKUP(K92,'Team Info'!J:M,4,FALSE)</f>
        <v>262-339-0131</v>
      </c>
      <c r="P92" s="154" t="str">
        <f>VLOOKUP(K92,'Team Info'!J:N,5,FALSE)</f>
        <v>samis12140@gmail.com</v>
      </c>
      <c r="Q92" s="188" t="str">
        <f>VLOOKUP(M92,'Team Info'!J:L,3,FALSE)</f>
        <v>Brandon Bishop</v>
      </c>
      <c r="R92" s="188" t="str">
        <f>VLOOKUP(M92,'Team Info'!J:M,4,FALSE)</f>
        <v>414-719-8187</v>
      </c>
      <c r="S92" s="188" t="str">
        <f>VLOOKUP(M92,'Team Info'!J:N,5,FALSE)</f>
        <v>USAF_Bishop89@outlook.com</v>
      </c>
      <c r="T92" t="str">
        <f>H92&amp;K92&amp;M92</f>
        <v>45553U-9 KW LightningU-9 HT Warriors</v>
      </c>
    </row>
    <row r="93" spans="1:20" x14ac:dyDescent="0.3">
      <c r="A93" s="154" t="str">
        <f>A91</f>
        <v>KW1106</v>
      </c>
      <c r="B93" s="154" t="str">
        <f>VLOOKUP(A93,'Team Info'!E:J,6,FALSE)</f>
        <v>U-9 KW Lightning</v>
      </c>
      <c r="C93" s="154" t="str">
        <f>VLOOKUP(A93,'Team Info'!E:L,8,FALSE)</f>
        <v>Sami Schoep</v>
      </c>
      <c r="D93" s="154" t="str">
        <f>VLOOKUP(A93,'Team Info'!E:M,9,FALSE)</f>
        <v>262-339-0131</v>
      </c>
      <c r="E93" s="154" t="str">
        <f>VLOOKUP(A93,'Team Info'!E:N,10,FALSE)</f>
        <v>samis12140@gmail.com</v>
      </c>
      <c r="F93" s="180" t="str">
        <f t="shared" si="22"/>
        <v>Sat</v>
      </c>
      <c r="G93" s="180">
        <v>435</v>
      </c>
      <c r="H93" s="184">
        <f>VLOOKUP(G93,'Master FINAL 2024 8-19-24'!A:G,7,FALSE)</f>
        <v>45556</v>
      </c>
      <c r="I93" s="153" t="str">
        <f>IF(ISBLANK((VLOOKUP(G93,'Master FINAL 2024 8-19-24'!A:H,8,FALSE)))=TRUE,"",VLOOKUP(G93,'Master FINAL 2024 8-19-24'!A:H,8,FALSE))</f>
        <v>RF 5</v>
      </c>
      <c r="J93" s="183">
        <f>IF(ISBLANK((VLOOKUP(G93,'Master FINAL 2024 8-19-24'!A:I,9,FALSE)))=TRUE,"",VLOOKUP(G93,'Master FINAL 2024 8-19-24'!A:I,9,FALSE))</f>
        <v>0.4375</v>
      </c>
      <c r="K93" s="169" t="str">
        <f>VLOOKUP(G93,'Master FINAL 2024 8-19-24'!A:L,12,FALSE)</f>
        <v>U-9 KW Lightning</v>
      </c>
      <c r="L93" s="177" t="s">
        <v>849</v>
      </c>
      <c r="M93" s="177" t="str">
        <f>VLOOKUP(G93,'Master FINAL 2024 8-19-24'!A:O,15,FALSE)</f>
        <v>U-9 RF Eagles</v>
      </c>
      <c r="N93" s="154" t="str">
        <f>VLOOKUP(K93,'Team Info'!J:L,3,FALSE)</f>
        <v>Sami Schoep</v>
      </c>
      <c r="O93" s="154" t="str">
        <f>VLOOKUP(K93,'Team Info'!J:M,4,FALSE)</f>
        <v>262-339-0131</v>
      </c>
      <c r="P93" s="154" t="str">
        <f>VLOOKUP(K93,'Team Info'!J:N,5,FALSE)</f>
        <v>samis12140@gmail.com</v>
      </c>
      <c r="Q93" s="188" t="str">
        <f>VLOOKUP(M93,'Team Info'!J:L,3,FALSE)</f>
        <v>Tyce Kearl</v>
      </c>
      <c r="R93" s="188" t="str">
        <f>VLOOKUP(M93,'Team Info'!J:M,4,FALSE)</f>
        <v>435-494-8529</v>
      </c>
      <c r="S93" s="188" t="str">
        <f>VLOOKUP(M93,'Team Info'!J:N,5,FALSE)</f>
        <v>docs_flat@hotmail.com</v>
      </c>
      <c r="T93" t="str">
        <f t="shared" si="23"/>
        <v>45556U-9 KW LightningU-9 RF Eagles</v>
      </c>
    </row>
    <row r="94" spans="1:20" x14ac:dyDescent="0.3">
      <c r="A94" s="154" t="str">
        <f t="shared" si="24"/>
        <v>KW1106</v>
      </c>
      <c r="B94" s="154" t="str">
        <f>VLOOKUP(A94,'Team Info'!E:J,6,FALSE)</f>
        <v>U-9 KW Lightning</v>
      </c>
      <c r="C94" s="154" t="str">
        <f>VLOOKUP(A94,'Team Info'!E:L,8,FALSE)</f>
        <v>Sami Schoep</v>
      </c>
      <c r="D94" s="154" t="str">
        <f>VLOOKUP(A94,'Team Info'!E:M,9,FALSE)</f>
        <v>262-339-0131</v>
      </c>
      <c r="E94" s="154" t="str">
        <f>VLOOKUP(A94,'Team Info'!E:N,10,FALSE)</f>
        <v>samis12140@gmail.com</v>
      </c>
      <c r="F94" s="180" t="str">
        <f t="shared" si="22"/>
        <v>Sat</v>
      </c>
      <c r="G94" s="180">
        <v>436</v>
      </c>
      <c r="H94" s="184">
        <f>VLOOKUP(G94,'Master FINAL 2024 8-19-24'!A:G,7,FALSE)</f>
        <v>45563</v>
      </c>
      <c r="I94" s="153" t="str">
        <f>IF(ISBLANK((VLOOKUP(G94,'Master FINAL 2024 8-19-24'!A:H,8,FALSE)))=TRUE,"",VLOOKUP(G94,'Master FINAL 2024 8-19-24'!A:H,8,FALSE))</f>
        <v>KW 3</v>
      </c>
      <c r="J94" s="183">
        <f>IF(ISBLANK((VLOOKUP(G94,'Master FINAL 2024 8-19-24'!A:I,9,FALSE)))=TRUE,"",VLOOKUP(G94,'Master FINAL 2024 8-19-24'!A:I,9,FALSE))</f>
        <v>0.4375</v>
      </c>
      <c r="K94" s="169" t="str">
        <f>VLOOKUP(G94,'Master FINAL 2024 8-19-24'!A:L,12,FALSE)</f>
        <v>U-9 JK Avalanche</v>
      </c>
      <c r="L94" s="177" t="s">
        <v>849</v>
      </c>
      <c r="M94" s="177" t="str">
        <f>VLOOKUP(G94,'Master FINAL 2024 8-19-24'!A:O,15,FALSE)</f>
        <v>U-9 KW Lightning</v>
      </c>
      <c r="N94" s="154" t="str">
        <f>VLOOKUP(K94,'Team Info'!J:L,3,FALSE)</f>
        <v>Brian Kikkert</v>
      </c>
      <c r="O94" s="154" t="str">
        <f>VLOOKUP(K94,'Team Info'!J:M,4,FALSE)</f>
        <v>262-483-7543</v>
      </c>
      <c r="P94" s="154" t="str">
        <f>VLOOKUP(K94,'Team Info'!J:N,5,FALSE)</f>
        <v>brian.kikkert@gmail.com</v>
      </c>
      <c r="Q94" s="188" t="str">
        <f>VLOOKUP(M94,'Team Info'!J:L,3,FALSE)</f>
        <v>Sami Schoep</v>
      </c>
      <c r="R94" s="188" t="str">
        <f>VLOOKUP(M94,'Team Info'!J:M,4,FALSE)</f>
        <v>262-339-0131</v>
      </c>
      <c r="S94" s="188" t="str">
        <f>VLOOKUP(M94,'Team Info'!J:N,5,FALSE)</f>
        <v>samis12140@gmail.com</v>
      </c>
      <c r="T94" t="str">
        <f t="shared" si="23"/>
        <v>45563U-9 JK AvalancheU-9 KW Lightning</v>
      </c>
    </row>
    <row r="95" spans="1:20" x14ac:dyDescent="0.3">
      <c r="A95" s="154" t="str">
        <f t="shared" si="24"/>
        <v>KW1106</v>
      </c>
      <c r="B95" s="154" t="str">
        <f>VLOOKUP(A95,'Team Info'!E:J,6,FALSE)</f>
        <v>U-9 KW Lightning</v>
      </c>
      <c r="C95" s="154" t="str">
        <f>VLOOKUP(A95,'Team Info'!E:L,8,FALSE)</f>
        <v>Sami Schoep</v>
      </c>
      <c r="D95" s="154" t="str">
        <f>VLOOKUP(A95,'Team Info'!E:M,9,FALSE)</f>
        <v>262-339-0131</v>
      </c>
      <c r="E95" s="154" t="str">
        <f>VLOOKUP(A95,'Team Info'!E:N,10,FALSE)</f>
        <v>samis12140@gmail.com</v>
      </c>
      <c r="F95" s="180" t="str">
        <f t="shared" si="22"/>
        <v>Sat</v>
      </c>
      <c r="G95" s="180">
        <v>442</v>
      </c>
      <c r="H95" s="184">
        <f>VLOOKUP(G95,'Master FINAL 2024 8-19-24'!A:G,7,FALSE)</f>
        <v>45570</v>
      </c>
      <c r="I95" s="153">
        <f>IF(ISBLANK((VLOOKUP(G95,'Master FINAL 2024 8-19-24'!A:H,8,FALSE)))=TRUE,"",VLOOKUP(G95,'Master FINAL 2024 8-19-24'!A:H,8,FALSE))</f>
        <v>2</v>
      </c>
      <c r="J95" s="183">
        <f>IF(ISBLANK((VLOOKUP(G95,'Master FINAL 2024 8-19-24'!A:I,9,FALSE)))=TRUE,"",VLOOKUP(G95,'Master FINAL 2024 8-19-24'!A:I,9,FALSE))</f>
        <v>0.4375</v>
      </c>
      <c r="K95" s="169" t="str">
        <f>VLOOKUP(G95,'Master FINAL 2024 8-19-24'!A:L,12,FALSE)</f>
        <v>U-9 KW Lightning</v>
      </c>
      <c r="L95" s="177" t="s">
        <v>849</v>
      </c>
      <c r="M95" s="177" t="str">
        <f>VLOOKUP(G95,'Master FINAL 2024 8-19-24'!A:O,15,FALSE)</f>
        <v>U-9 SL Cowboys (Bulldogs)</v>
      </c>
      <c r="N95" s="154" t="str">
        <f>VLOOKUP(K95,'Team Info'!J:L,3,FALSE)</f>
        <v>Sami Schoep</v>
      </c>
      <c r="O95" s="154" t="str">
        <f>VLOOKUP(K95,'Team Info'!J:M,4,FALSE)</f>
        <v>262-339-0131</v>
      </c>
      <c r="P95" s="154" t="str">
        <f>VLOOKUP(K95,'Team Info'!J:N,5,FALSE)</f>
        <v>samis12140@gmail.com</v>
      </c>
      <c r="Q95" s="188" t="str">
        <f>VLOOKUP(M95,'Team Info'!J:L,3,FALSE)</f>
        <v>Nicole Knuckles</v>
      </c>
      <c r="R95" s="188" t="str">
        <f>VLOOKUP(M95,'Team Info'!J:M,4,FALSE)</f>
        <v>805-610-2531</v>
      </c>
      <c r="S95" s="188" t="str">
        <f>VLOOKUP(M95,'Team Info'!J:N,5,FALSE)</f>
        <v>nicolemragain@gmail.com</v>
      </c>
      <c r="T95" t="str">
        <f t="shared" si="23"/>
        <v>45570U-9 KW LightningU-9 SL Cowboys (Bulldogs)</v>
      </c>
    </row>
    <row r="96" spans="1:20" x14ac:dyDescent="0.3">
      <c r="A96" s="154" t="str">
        <f>A94</f>
        <v>KW1106</v>
      </c>
      <c r="B96" s="154" t="str">
        <f>VLOOKUP(A96,'Team Info'!E:J,6,FALSE)</f>
        <v>U-9 KW Lightning</v>
      </c>
      <c r="C96" s="154" t="str">
        <f>VLOOKUP(A96,'Team Info'!E:L,8,FALSE)</f>
        <v>Sami Schoep</v>
      </c>
      <c r="D96" s="154" t="str">
        <f>VLOOKUP(A96,'Team Info'!E:M,9,FALSE)</f>
        <v>262-339-0131</v>
      </c>
      <c r="E96" s="154" t="str">
        <f>VLOOKUP(A96,'Team Info'!E:N,10,FALSE)</f>
        <v>samis12140@gmail.com</v>
      </c>
      <c r="F96" s="180" t="str">
        <f t="shared" ref="F96" si="25">IF(WEEKDAY(H96)=7,"Sat",IF(WEEKDAY(H96)=6,"Fri",IF(WEEKDAY(H96)=5,"Thu",IF(WEEKDAY(H96)=4,"Wed",IF(WEEKDAY(H96)=3,"Tue",IF(WEEKDAY(H96)=2,"Mon",IF(WEEKDAY(H96)=1,"Sun")))))))</f>
        <v>Sat</v>
      </c>
      <c r="G96" s="180">
        <v>1005</v>
      </c>
      <c r="H96" s="184">
        <f>VLOOKUP(G96,'Master FINAL 2024 8-19-24'!A:G,7,FALSE)</f>
        <v>45577</v>
      </c>
      <c r="I96" s="153" t="str">
        <f>IF(ISBLANK((VLOOKUP(G96,'Master FINAL 2024 8-19-24'!A:H,8,FALSE)))=TRUE,"",VLOOKUP(G96,'Master FINAL 2024 8-19-24'!A:H,8,FALSE))</f>
        <v>KW 3</v>
      </c>
      <c r="J96" s="183">
        <f>IF(ISBLANK((VLOOKUP(G96,'Master FINAL 2024 8-19-24'!A:I,9,FALSE)))=TRUE,"",VLOOKUP(G96,'Master FINAL 2024 8-19-24'!A:I,9,FALSE))</f>
        <v>0.375</v>
      </c>
      <c r="K96" s="169" t="str">
        <f>VLOOKUP(G96,'Master FINAL 2024 8-19-24'!A:L,12,FALSE)</f>
        <v>U-9 JK Adrenaline</v>
      </c>
      <c r="L96" s="177" t="s">
        <v>849</v>
      </c>
      <c r="M96" s="177" t="str">
        <f>VLOOKUP(G96,'Master FINAL 2024 8-19-24'!A:O,15,FALSE)</f>
        <v>U-9 KW Lightning</v>
      </c>
      <c r="N96" s="154" t="str">
        <f>VLOOKUP(K96,'Team Info'!J:L,3,FALSE)</f>
        <v>Steven Samuel</v>
      </c>
      <c r="O96" s="154" t="str">
        <f>VLOOKUP(K96,'Team Info'!J:M,4,FALSE)</f>
        <v>262-844-5749</v>
      </c>
      <c r="P96" s="154" t="str">
        <f>VLOOKUP(K96,'Team Info'!J:N,5,FALSE)</f>
        <v>sds5617@gmail.com</v>
      </c>
      <c r="Q96" s="188" t="str">
        <f>VLOOKUP(M96,'Team Info'!J:L,3,FALSE)</f>
        <v>Sami Schoep</v>
      </c>
      <c r="R96" s="188" t="str">
        <f>VLOOKUP(M96,'Team Info'!J:M,4,FALSE)</f>
        <v>262-339-0131</v>
      </c>
      <c r="S96" s="188" t="str">
        <f>VLOOKUP(M96,'Team Info'!J:N,5,FALSE)</f>
        <v>samis12140@gmail.com</v>
      </c>
      <c r="T96" t="str">
        <f t="shared" ref="T96" si="26">H96&amp;K96&amp;M96</f>
        <v>45577U-9 JK AdrenalineU-9 KW Lightning</v>
      </c>
    </row>
    <row r="97" spans="1:20" x14ac:dyDescent="0.3">
      <c r="A97" s="154" t="str">
        <f>A95</f>
        <v>KW1106</v>
      </c>
      <c r="B97" s="154" t="str">
        <f>VLOOKUP(A97,'Team Info'!E:J,6,FALSE)</f>
        <v>U-9 KW Lightning</v>
      </c>
      <c r="C97" s="154" t="str">
        <f>VLOOKUP(A97,'Team Info'!E:L,8,FALSE)</f>
        <v>Sami Schoep</v>
      </c>
      <c r="D97" s="154" t="str">
        <f>VLOOKUP(A97,'Team Info'!E:M,9,FALSE)</f>
        <v>262-339-0131</v>
      </c>
      <c r="E97" s="154" t="str">
        <f>VLOOKUP(A97,'Team Info'!E:N,10,FALSE)</f>
        <v>samis12140@gmail.com</v>
      </c>
      <c r="F97" s="180" t="str">
        <f t="shared" si="22"/>
        <v>Sat</v>
      </c>
      <c r="G97" s="180">
        <v>454</v>
      </c>
      <c r="H97" s="184">
        <f>VLOOKUP(G97,'Master FINAL 2024 8-19-24'!A:G,7,FALSE)</f>
        <v>45584</v>
      </c>
      <c r="I97" s="153" t="str">
        <f>IF(ISBLANK((VLOOKUP(G97,'Master FINAL 2024 8-19-24'!A:H,8,FALSE)))=TRUE,"",VLOOKUP(G97,'Master FINAL 2024 8-19-24'!A:H,8,FALSE))</f>
        <v>KW 3</v>
      </c>
      <c r="J97" s="183">
        <f>IF(ISBLANK((VLOOKUP(G97,'Master FINAL 2024 8-19-24'!A:I,9,FALSE)))=TRUE,"",VLOOKUP(G97,'Master FINAL 2024 8-19-24'!A:I,9,FALSE))</f>
        <v>0.375</v>
      </c>
      <c r="K97" s="169" t="str">
        <f>VLOOKUP(G97,'Master FINAL 2024 8-19-24'!A:L,12,FALSE)</f>
        <v>U-9 ER Cyclones</v>
      </c>
      <c r="L97" s="177" t="s">
        <v>849</v>
      </c>
      <c r="M97" s="177" t="str">
        <f>VLOOKUP(G97,'Master FINAL 2024 8-19-24'!A:O,15,FALSE)</f>
        <v>U-9 KW Lightning</v>
      </c>
      <c r="N97" s="154" t="str">
        <f>VLOOKUP(K97,'Team Info'!J:L,3,FALSE)</f>
        <v>Paul Zimmer</v>
      </c>
      <c r="O97" s="154" t="str">
        <f>VLOOKUP(K97,'Team Info'!J:M,4,FALSE)</f>
        <v>608-769-4856</v>
      </c>
      <c r="P97" s="154" t="str">
        <f>VLOOKUP(K97,'Team Info'!J:N,5,FALSE)</f>
        <v>Paulwzimmer@gmail.com</v>
      </c>
      <c r="Q97" s="188" t="str">
        <f>VLOOKUP(M97,'Team Info'!J:L,3,FALSE)</f>
        <v>Sami Schoep</v>
      </c>
      <c r="R97" s="188" t="str">
        <f>VLOOKUP(M97,'Team Info'!J:M,4,FALSE)</f>
        <v>262-339-0131</v>
      </c>
      <c r="S97" s="188" t="str">
        <f>VLOOKUP(M97,'Team Info'!J:N,5,FALSE)</f>
        <v>samis12140@gmail.com</v>
      </c>
      <c r="T97" t="str">
        <f t="shared" si="23"/>
        <v>45584U-9 ER CyclonesU-9 KW Lightning</v>
      </c>
    </row>
    <row r="98" spans="1:20" x14ac:dyDescent="0.3">
      <c r="A98" s="154" t="str">
        <f t="shared" si="24"/>
        <v>KW1106</v>
      </c>
      <c r="B98" s="154" t="str">
        <f>VLOOKUP(A98,'Team Info'!E:J,6,FALSE)</f>
        <v>U-9 KW Lightning</v>
      </c>
      <c r="C98" s="154" t="str">
        <f>VLOOKUP(A98,'Team Info'!E:L,8,FALSE)</f>
        <v>Sami Schoep</v>
      </c>
      <c r="D98" s="154" t="str">
        <f>VLOOKUP(A98,'Team Info'!E:M,9,FALSE)</f>
        <v>262-339-0131</v>
      </c>
      <c r="E98" s="154" t="str">
        <f>VLOOKUP(A98,'Team Info'!E:N,10,FALSE)</f>
        <v>samis12140@gmail.com</v>
      </c>
      <c r="F98" s="180" t="str">
        <f t="shared" si="22"/>
        <v>Sat</v>
      </c>
      <c r="G98" s="180">
        <v>457</v>
      </c>
      <c r="H98" s="184">
        <f>VLOOKUP(G98,'Master FINAL 2024 8-19-24'!A:G,7,FALSE)</f>
        <v>45591</v>
      </c>
      <c r="I98" s="153" t="str">
        <f>IF(ISBLANK((VLOOKUP(G98,'Master FINAL 2024 8-19-24'!A:H,8,FALSE)))=TRUE,"",VLOOKUP(G98,'Master FINAL 2024 8-19-24'!A:H,8,FALSE))</f>
        <v>KW 3</v>
      </c>
      <c r="J98" s="183">
        <f>IF(ISBLANK((VLOOKUP(G98,'Master FINAL 2024 8-19-24'!A:I,9,FALSE)))=TRUE,"",VLOOKUP(G98,'Master FINAL 2024 8-19-24'!A:I,9,FALSE))</f>
        <v>0.5625</v>
      </c>
      <c r="K98" s="169" t="str">
        <f>VLOOKUP(G98,'Master FINAL 2024 8-19-24'!A:L,12,FALSE)</f>
        <v>U-9 SL Cowboys (Bulldogs)</v>
      </c>
      <c r="L98" s="177" t="s">
        <v>849</v>
      </c>
      <c r="M98" s="177" t="str">
        <f>VLOOKUP(G98,'Master FINAL 2024 8-19-24'!A:O,15,FALSE)</f>
        <v>U-9 KW Lightning</v>
      </c>
      <c r="N98" s="154" t="str">
        <f>VLOOKUP(K98,'Team Info'!J:L,3,FALSE)</f>
        <v>Nicole Knuckles</v>
      </c>
      <c r="O98" s="154" t="str">
        <f>VLOOKUP(K98,'Team Info'!J:M,4,FALSE)</f>
        <v>805-610-2531</v>
      </c>
      <c r="P98" s="154" t="str">
        <f>VLOOKUP(K98,'Team Info'!J:N,5,FALSE)</f>
        <v>nicolemragain@gmail.com</v>
      </c>
      <c r="Q98" s="188" t="str">
        <f>VLOOKUP(M98,'Team Info'!J:L,3,FALSE)</f>
        <v>Sami Schoep</v>
      </c>
      <c r="R98" s="188" t="str">
        <f>VLOOKUP(M98,'Team Info'!J:M,4,FALSE)</f>
        <v>262-339-0131</v>
      </c>
      <c r="S98" s="188" t="str">
        <f>VLOOKUP(M98,'Team Info'!J:N,5,FALSE)</f>
        <v>samis12140@gmail.com</v>
      </c>
      <c r="T98" t="str">
        <f t="shared" si="23"/>
        <v>45591U-9 SL Cowboys (Bulldogs)U-9 KW Lightning</v>
      </c>
    </row>
    <row r="99" spans="1:20" x14ac:dyDescent="0.3">
      <c r="A99" s="154" t="s">
        <v>1775</v>
      </c>
      <c r="B99" s="154" t="str">
        <f>VLOOKUP(A99,'Team Info'!E:J,6,FALSE)</f>
        <v>U-9 KW Thunder</v>
      </c>
      <c r="C99" s="154" t="str">
        <f>VLOOKUP(A99,'Team Info'!E:L,8,FALSE)</f>
        <v>Christine Steinmetz</v>
      </c>
      <c r="D99" s="154" t="str">
        <f>VLOOKUP(A99,'Team Info'!E:M,9,FALSE)</f>
        <v>608-797-1110</v>
      </c>
      <c r="E99" s="154" t="str">
        <f>VLOOKUP(A99,'Team Info'!E:N,10,FALSE)</f>
        <v>cehrlich29@gmail.com</v>
      </c>
      <c r="F99" s="180" t="str">
        <f t="shared" si="22"/>
        <v>Sat</v>
      </c>
      <c r="G99" s="180">
        <v>376</v>
      </c>
      <c r="H99" s="184">
        <f>VLOOKUP(G99,'Master FINAL 2024 8-19-24'!A:G,7,FALSE)</f>
        <v>45542</v>
      </c>
      <c r="I99" s="153" t="str">
        <f>IF(ISBLANK((VLOOKUP(G99,'Master FINAL 2024 8-19-24'!A:H,8,FALSE)))=TRUE,"",VLOOKUP(G99,'Master FINAL 2024 8-19-24'!A:H,8,FALSE))</f>
        <v>KW 3</v>
      </c>
      <c r="J99" s="183">
        <f>IF(ISBLANK((VLOOKUP(G99,'Master FINAL 2024 8-19-24'!A:I,9,FALSE)))=TRUE,"",VLOOKUP(G99,'Master FINAL 2024 8-19-24'!A:I,9,FALSE))</f>
        <v>0.5625</v>
      </c>
      <c r="K99" s="169" t="str">
        <f>VLOOKUP(G99,'Master FINAL 2024 8-19-24'!A:L,12,FALSE)</f>
        <v>U-9 SL Raptors</v>
      </c>
      <c r="L99" s="177" t="s">
        <v>849</v>
      </c>
      <c r="M99" s="177" t="str">
        <f>VLOOKUP(G99,'Master FINAL 2024 8-19-24'!A:O,15,FALSE)</f>
        <v>U-9 KW Thunder</v>
      </c>
      <c r="N99" s="154" t="str">
        <f>VLOOKUP(K99,'Team Info'!J:L,3,FALSE)</f>
        <v>Kate Steedman</v>
      </c>
      <c r="O99" s="154" t="str">
        <f>VLOOKUP(K99,'Team Info'!J:M,4,FALSE)</f>
        <v>608-345-1077</v>
      </c>
      <c r="P99" s="154" t="str">
        <f>VLOOKUP(K99,'Team Info'!J:N,5,FALSE)</f>
        <v>katy.steedman@gmail.com</v>
      </c>
      <c r="Q99" s="188" t="str">
        <f>VLOOKUP(M99,'Team Info'!J:L,3,FALSE)</f>
        <v>Christine Steinmetz</v>
      </c>
      <c r="R99" s="188" t="str">
        <f>VLOOKUP(M99,'Team Info'!J:M,4,FALSE)</f>
        <v>608-797-1110</v>
      </c>
      <c r="S99" s="188" t="str">
        <f>VLOOKUP(M99,'Team Info'!J:N,5,FALSE)</f>
        <v>cehrlich29@gmail.com</v>
      </c>
      <c r="T99" t="str">
        <f t="shared" si="23"/>
        <v>45542U-9 SL RaptorsU-9 KW Thunder</v>
      </c>
    </row>
    <row r="100" spans="1:20" x14ac:dyDescent="0.3">
      <c r="A100" s="154" t="str">
        <f t="shared" ref="A100:A106" si="27">A99</f>
        <v>KW1107</v>
      </c>
      <c r="B100" s="154" t="str">
        <f>VLOOKUP(A100,'Team Info'!E:J,6,FALSE)</f>
        <v>U-9 KW Thunder</v>
      </c>
      <c r="C100" s="154" t="str">
        <f>VLOOKUP(A100,'Team Info'!E:L,8,FALSE)</f>
        <v>Christine Steinmetz</v>
      </c>
      <c r="D100" s="154" t="str">
        <f>VLOOKUP(A100,'Team Info'!E:M,9,FALSE)</f>
        <v>608-797-1110</v>
      </c>
      <c r="E100" s="154" t="str">
        <f>VLOOKUP(A100,'Team Info'!E:N,10,FALSE)</f>
        <v>cehrlich29@gmail.com</v>
      </c>
      <c r="F100" s="180" t="str">
        <f t="shared" si="22"/>
        <v>Sat</v>
      </c>
      <c r="G100" s="180">
        <v>380</v>
      </c>
      <c r="H100" s="184">
        <f>VLOOKUP(G100,'Master FINAL 2024 8-19-24'!A:G,7,FALSE)</f>
        <v>45549</v>
      </c>
      <c r="I100" s="153">
        <f>IF(ISBLANK((VLOOKUP(G100,'Master FINAL 2024 8-19-24'!A:H,8,FALSE)))=TRUE,"",VLOOKUP(G100,'Master FINAL 2024 8-19-24'!A:H,8,FALSE))</f>
        <v>1</v>
      </c>
      <c r="J100" s="183">
        <f>IF(ISBLANK((VLOOKUP(G100,'Master FINAL 2024 8-19-24'!A:I,9,FALSE)))=TRUE,"",VLOOKUP(G100,'Master FINAL 2024 8-19-24'!A:I,9,FALSE))</f>
        <v>0.375</v>
      </c>
      <c r="K100" s="169" t="str">
        <f>VLOOKUP(G100,'Master FINAL 2024 8-19-24'!A:L,12,FALSE)</f>
        <v>U-9 KW Thunder</v>
      </c>
      <c r="L100" s="177" t="s">
        <v>849</v>
      </c>
      <c r="M100" s="177" t="str">
        <f>VLOOKUP(G100,'Master FINAL 2024 8-19-24'!A:O,15,FALSE)</f>
        <v>U-9 SL Chelsea (Anacondas)</v>
      </c>
      <c r="N100" s="154" t="str">
        <f>VLOOKUP(K100,'Team Info'!J:L,3,FALSE)</f>
        <v>Christine Steinmetz</v>
      </c>
      <c r="O100" s="154" t="str">
        <f>VLOOKUP(K100,'Team Info'!J:M,4,FALSE)</f>
        <v>608-797-1110</v>
      </c>
      <c r="P100" s="154" t="str">
        <f>VLOOKUP(K100,'Team Info'!J:N,5,FALSE)</f>
        <v>cehrlich29@gmail.com</v>
      </c>
      <c r="Q100" s="188" t="str">
        <f>VLOOKUP(M100,'Team Info'!J:L,3,FALSE)</f>
        <v>Nathaniel Becker</v>
      </c>
      <c r="R100" s="188" t="str">
        <f>VLOOKUP(M100,'Team Info'!J:M,4,FALSE)</f>
        <v>262-224-3110</v>
      </c>
      <c r="S100" s="188" t="str">
        <f>VLOOKUP(M100,'Team Info'!J:N,5,FALSE)</f>
        <v>dcsbecker@hotmail.com</v>
      </c>
      <c r="T100" t="str">
        <f t="shared" si="23"/>
        <v>45549U-9 KW ThunderU-9 SL Chelsea (Anacondas)</v>
      </c>
    </row>
    <row r="101" spans="1:20" x14ac:dyDescent="0.3">
      <c r="A101" s="154" t="str">
        <f t="shared" si="27"/>
        <v>KW1107</v>
      </c>
      <c r="B101" s="154" t="str">
        <f>VLOOKUP(A101,'Team Info'!E:J,6,FALSE)</f>
        <v>U-9 KW Thunder</v>
      </c>
      <c r="C101" s="154" t="str">
        <f>VLOOKUP(A101,'Team Info'!E:L,8,FALSE)</f>
        <v>Christine Steinmetz</v>
      </c>
      <c r="D101" s="154" t="str">
        <f>VLOOKUP(A101,'Team Info'!E:M,9,FALSE)</f>
        <v>608-797-1110</v>
      </c>
      <c r="E101" s="154" t="str">
        <f>VLOOKUP(A101,'Team Info'!E:N,10,FALSE)</f>
        <v>cehrlich29@gmail.com</v>
      </c>
      <c r="F101" s="180" t="str">
        <f t="shared" si="22"/>
        <v>Sat</v>
      </c>
      <c r="G101" s="180">
        <v>387</v>
      </c>
      <c r="H101" s="184">
        <f>VLOOKUP(G101,'Master FINAL 2024 8-19-24'!A:G,7,FALSE)</f>
        <v>45556</v>
      </c>
      <c r="I101" s="153" t="str">
        <f>IF(ISBLANK((VLOOKUP(G101,'Master FINAL 2024 8-19-24'!A:H,8,FALSE)))=TRUE,"",VLOOKUP(G101,'Master FINAL 2024 8-19-24'!A:H,8,FALSE))</f>
        <v>KW 3</v>
      </c>
      <c r="J101" s="183">
        <f>IF(ISBLANK((VLOOKUP(G101,'Master FINAL 2024 8-19-24'!A:I,9,FALSE)))=TRUE,"",VLOOKUP(G101,'Master FINAL 2024 8-19-24'!A:I,9,FALSE))</f>
        <v>0.375</v>
      </c>
      <c r="K101" s="169" t="str">
        <f>VLOOKUP(G101,'Master FINAL 2024 8-19-24'!A:L,12,FALSE)</f>
        <v>U-9 RF Gladiators</v>
      </c>
      <c r="L101" s="177" t="s">
        <v>849</v>
      </c>
      <c r="M101" s="177" t="str">
        <f>VLOOKUP(G101,'Master FINAL 2024 8-19-24'!A:O,15,FALSE)</f>
        <v>U-9 KW Thunder</v>
      </c>
      <c r="N101" s="154" t="str">
        <f>VLOOKUP(K101,'Team Info'!J:L,3,FALSE)</f>
        <v>Joseph Daniels</v>
      </c>
      <c r="O101" s="154" t="str">
        <f>VLOOKUP(K101,'Team Info'!J:M,4,FALSE)</f>
        <v>262-339-0155</v>
      </c>
      <c r="P101" s="154" t="str">
        <f>VLOOKUP(K101,'Team Info'!J:N,5,FALSE)</f>
        <v>jdaniels@directs.com</v>
      </c>
      <c r="Q101" s="188" t="str">
        <f>VLOOKUP(M101,'Team Info'!J:L,3,FALSE)</f>
        <v>Christine Steinmetz</v>
      </c>
      <c r="R101" s="188" t="str">
        <f>VLOOKUP(M101,'Team Info'!J:M,4,FALSE)</f>
        <v>608-797-1110</v>
      </c>
      <c r="S101" s="188" t="str">
        <f>VLOOKUP(M101,'Team Info'!J:N,5,FALSE)</f>
        <v>cehrlich29@gmail.com</v>
      </c>
      <c r="T101" t="str">
        <f t="shared" si="23"/>
        <v>45556U-9 RF GladiatorsU-9 KW Thunder</v>
      </c>
    </row>
    <row r="102" spans="1:20" x14ac:dyDescent="0.3">
      <c r="A102" s="154" t="str">
        <f t="shared" si="27"/>
        <v>KW1107</v>
      </c>
      <c r="B102" s="154" t="str">
        <f>VLOOKUP(A102,'Team Info'!E:J,6,FALSE)</f>
        <v>U-9 KW Thunder</v>
      </c>
      <c r="C102" s="154" t="str">
        <f>VLOOKUP(A102,'Team Info'!E:L,8,FALSE)</f>
        <v>Christine Steinmetz</v>
      </c>
      <c r="D102" s="154" t="str">
        <f>VLOOKUP(A102,'Team Info'!E:M,9,FALSE)</f>
        <v>608-797-1110</v>
      </c>
      <c r="E102" s="154" t="str">
        <f>VLOOKUP(A102,'Team Info'!E:N,10,FALSE)</f>
        <v>cehrlich29@gmail.com</v>
      </c>
      <c r="F102" s="180" t="str">
        <f t="shared" si="22"/>
        <v>Sat</v>
      </c>
      <c r="G102" s="180">
        <v>392</v>
      </c>
      <c r="H102" s="184">
        <f>VLOOKUP(G102,'Master FINAL 2024 8-19-24'!A:G,7,FALSE)</f>
        <v>45563</v>
      </c>
      <c r="I102" s="153" t="str">
        <f>IF(ISBLANK((VLOOKUP(G102,'Master FINAL 2024 8-19-24'!A:H,8,FALSE)))=TRUE,"",VLOOKUP(G102,'Master FINAL 2024 8-19-24'!A:H,8,FALSE))</f>
        <v>Hickory Lane #2</v>
      </c>
      <c r="J102" s="183">
        <f>IF(ISBLANK((VLOOKUP(G102,'Master FINAL 2024 8-19-24'!A:I,9,FALSE)))=TRUE,"",VLOOKUP(G102,'Master FINAL 2024 8-19-24'!A:I,9,FALSE))</f>
        <v>0.41666666666666669</v>
      </c>
      <c r="K102" s="169" t="str">
        <f>VLOOKUP(G102,'Master FINAL 2024 8-19-24'!A:L,12,FALSE)</f>
        <v>U-9 KW Thunder</v>
      </c>
      <c r="L102" s="177" t="s">
        <v>849</v>
      </c>
      <c r="M102" s="177" t="str">
        <f>VLOOKUP(G102,'Master FINAL 2024 8-19-24'!A:O,15,FALSE)</f>
        <v>U-9 JK Rattlesnakes</v>
      </c>
      <c r="N102" s="154" t="str">
        <f>VLOOKUP(K102,'Team Info'!J:L,3,FALSE)</f>
        <v>Christine Steinmetz</v>
      </c>
      <c r="O102" s="154" t="str">
        <f>VLOOKUP(K102,'Team Info'!J:M,4,FALSE)</f>
        <v>608-797-1110</v>
      </c>
      <c r="P102" s="154" t="str">
        <f>VLOOKUP(K102,'Team Info'!J:N,5,FALSE)</f>
        <v>cehrlich29@gmail.com</v>
      </c>
      <c r="Q102" s="188" t="str">
        <f>VLOOKUP(M102,'Team Info'!J:L,3,FALSE)</f>
        <v>Clark Schultz</v>
      </c>
      <c r="R102" s="188" t="str">
        <f>VLOOKUP(M102,'Team Info'!J:M,4,FALSE)</f>
        <v>920-248-1115</v>
      </c>
      <c r="S102" s="188" t="str">
        <f>VLOOKUP(M102,'Team Info'!J:N,5,FALSE)</f>
        <v>pastorclark6@gmail.com</v>
      </c>
      <c r="T102" t="str">
        <f t="shared" si="23"/>
        <v>45563U-9 KW ThunderU-9 JK Rattlesnakes</v>
      </c>
    </row>
    <row r="103" spans="1:20" x14ac:dyDescent="0.3">
      <c r="A103" s="154" t="str">
        <f t="shared" si="27"/>
        <v>KW1107</v>
      </c>
      <c r="B103" s="154" t="str">
        <f>VLOOKUP(A103,'Team Info'!E:J,6,FALSE)</f>
        <v>U-9 KW Thunder</v>
      </c>
      <c r="C103" s="154" t="str">
        <f>VLOOKUP(A103,'Team Info'!E:L,8,FALSE)</f>
        <v>Christine Steinmetz</v>
      </c>
      <c r="D103" s="154" t="str">
        <f>VLOOKUP(A103,'Team Info'!E:M,9,FALSE)</f>
        <v>608-797-1110</v>
      </c>
      <c r="E103" s="154" t="str">
        <f>VLOOKUP(A103,'Team Info'!E:N,10,FALSE)</f>
        <v>cehrlich29@gmail.com</v>
      </c>
      <c r="F103" s="180" t="str">
        <f t="shared" si="22"/>
        <v>Sat</v>
      </c>
      <c r="G103" s="180">
        <v>400</v>
      </c>
      <c r="H103" s="184">
        <f>VLOOKUP(G103,'Master FINAL 2024 8-19-24'!A:G,7,FALSE)</f>
        <v>45570</v>
      </c>
      <c r="I103" s="153" t="str">
        <f>IF(ISBLANK((VLOOKUP(G103,'Master FINAL 2024 8-19-24'!A:H,8,FALSE)))=TRUE,"",VLOOKUP(G103,'Master FINAL 2024 8-19-24'!A:H,8,FALSE))</f>
        <v>HT #5B</v>
      </c>
      <c r="J103" s="183">
        <f>IF(ISBLANK((VLOOKUP(G103,'Master FINAL 2024 8-19-24'!A:I,9,FALSE)))=TRUE,"",VLOOKUP(G103,'Master FINAL 2024 8-19-24'!A:I,9,FALSE))</f>
        <v>0.41666666666666669</v>
      </c>
      <c r="K103" s="169" t="str">
        <f>VLOOKUP(G103,'Master FINAL 2024 8-19-24'!A:L,12,FALSE)</f>
        <v>U-9 KW Thunder</v>
      </c>
      <c r="L103" s="177" t="s">
        <v>849</v>
      </c>
      <c r="M103" s="177" t="str">
        <f>VLOOKUP(G103,'Master FINAL 2024 8-19-24'!A:O,15,FALSE)</f>
        <v>U-9 HT Tigers</v>
      </c>
      <c r="N103" s="154" t="str">
        <f>VLOOKUP(K103,'Team Info'!J:L,3,FALSE)</f>
        <v>Christine Steinmetz</v>
      </c>
      <c r="O103" s="154" t="str">
        <f>VLOOKUP(K103,'Team Info'!J:M,4,FALSE)</f>
        <v>608-797-1110</v>
      </c>
      <c r="P103" s="154" t="str">
        <f>VLOOKUP(K103,'Team Info'!J:N,5,FALSE)</f>
        <v>cehrlich29@gmail.com</v>
      </c>
      <c r="Q103" s="188" t="str">
        <f>VLOOKUP(M103,'Team Info'!J:L,3,FALSE)</f>
        <v>Jessica Theisen</v>
      </c>
      <c r="R103" s="188" t="str">
        <f>VLOOKUP(M103,'Team Info'!J:M,4,FALSE)</f>
        <v>608-575-6475</v>
      </c>
      <c r="S103" s="188" t="str">
        <f>VLOOKUP(M103,'Team Info'!J:N,5,FALSE)</f>
        <v xml:space="preserve">jrm4213@gmail.com </v>
      </c>
      <c r="T103" t="str">
        <f t="shared" si="23"/>
        <v>45570U-9 KW ThunderU-9 HT Tigers</v>
      </c>
    </row>
    <row r="104" spans="1:20" x14ac:dyDescent="0.3">
      <c r="A104" s="154" t="str">
        <f t="shared" si="27"/>
        <v>KW1107</v>
      </c>
      <c r="B104" s="154" t="str">
        <f>VLOOKUP(A104,'Team Info'!E:J,6,FALSE)</f>
        <v>U-9 KW Thunder</v>
      </c>
      <c r="C104" s="154" t="str">
        <f>VLOOKUP(A104,'Team Info'!E:L,8,FALSE)</f>
        <v>Christine Steinmetz</v>
      </c>
      <c r="D104" s="154" t="str">
        <f>VLOOKUP(A104,'Team Info'!E:M,9,FALSE)</f>
        <v>608-797-1110</v>
      </c>
      <c r="E104" s="154" t="str">
        <f>VLOOKUP(A104,'Team Info'!E:N,10,FALSE)</f>
        <v>cehrlich29@gmail.com</v>
      </c>
      <c r="F104" s="180" t="str">
        <f t="shared" si="22"/>
        <v>Sat</v>
      </c>
      <c r="G104" s="180">
        <v>405</v>
      </c>
      <c r="H104" s="184">
        <f>VLOOKUP(G104,'Master FINAL 2024 8-19-24'!A:G,7,FALSE)</f>
        <v>45577</v>
      </c>
      <c r="I104" s="153" t="str">
        <f>IF(ISBLANK((VLOOKUP(G104,'Master FINAL 2024 8-19-24'!A:H,8,FALSE)))=TRUE,"",VLOOKUP(G104,'Master FINAL 2024 8-19-24'!A:H,8,FALSE))</f>
        <v>ER #8</v>
      </c>
      <c r="J104" s="183">
        <f>IF(ISBLANK((VLOOKUP(G104,'Master FINAL 2024 8-19-24'!A:I,9,FALSE)))=TRUE,"",VLOOKUP(G104,'Master FINAL 2024 8-19-24'!A:I,9,FALSE))</f>
        <v>0.375</v>
      </c>
      <c r="K104" s="169" t="str">
        <f>VLOOKUP(G104,'Master FINAL 2024 8-19-24'!A:L,12,FALSE)</f>
        <v>U-9 KW Thunder</v>
      </c>
      <c r="L104" s="177" t="s">
        <v>849</v>
      </c>
      <c r="M104" s="177" t="str">
        <f>VLOOKUP(G104,'Master FINAL 2024 8-19-24'!A:O,15,FALSE)</f>
        <v>U-9 ER Lucky Charms</v>
      </c>
      <c r="N104" s="154" t="str">
        <f>VLOOKUP(K104,'Team Info'!J:L,3,FALSE)</f>
        <v>Christine Steinmetz</v>
      </c>
      <c r="O104" s="154" t="str">
        <f>VLOOKUP(K104,'Team Info'!J:M,4,FALSE)</f>
        <v>608-797-1110</v>
      </c>
      <c r="P104" s="154" t="str">
        <f>VLOOKUP(K104,'Team Info'!J:N,5,FALSE)</f>
        <v>cehrlich29@gmail.com</v>
      </c>
      <c r="Q104" s="188" t="str">
        <f>VLOOKUP(M104,'Team Info'!J:L,3,FALSE)</f>
        <v>Mike Jensen</v>
      </c>
      <c r="R104" s="188" t="str">
        <f>VLOOKUP(M104,'Team Info'!J:M,4,FALSE)</f>
        <v>630-797-0654</v>
      </c>
      <c r="S104" s="188" t="str">
        <f>VLOOKUP(M104,'Team Info'!J:N,5,FALSE)</f>
        <v>mvjensen712@gmail.com</v>
      </c>
      <c r="T104" t="str">
        <f t="shared" si="23"/>
        <v>45577U-9 KW ThunderU-9 ER Lucky Charms</v>
      </c>
    </row>
    <row r="105" spans="1:20" x14ac:dyDescent="0.3">
      <c r="A105" s="154" t="str">
        <f t="shared" si="27"/>
        <v>KW1107</v>
      </c>
      <c r="B105" s="154" t="str">
        <f>VLOOKUP(A105,'Team Info'!E:J,6,FALSE)</f>
        <v>U-9 KW Thunder</v>
      </c>
      <c r="C105" s="154" t="str">
        <f>VLOOKUP(A105,'Team Info'!E:L,8,FALSE)</f>
        <v>Christine Steinmetz</v>
      </c>
      <c r="D105" s="154" t="str">
        <f>VLOOKUP(A105,'Team Info'!E:M,9,FALSE)</f>
        <v>608-797-1110</v>
      </c>
      <c r="E105" s="154" t="str">
        <f>VLOOKUP(A105,'Team Info'!E:N,10,FALSE)</f>
        <v>cehrlich29@gmail.com</v>
      </c>
      <c r="F105" s="180" t="str">
        <f t="shared" si="22"/>
        <v>Sat</v>
      </c>
      <c r="G105" s="180">
        <v>414</v>
      </c>
      <c r="H105" s="184">
        <f>VLOOKUP(G105,'Master FINAL 2024 8-19-24'!A:G,7,FALSE)</f>
        <v>45584</v>
      </c>
      <c r="I105" s="153" t="str">
        <f>IF(ISBLANK((VLOOKUP(G105,'Master FINAL 2024 8-19-24'!A:H,8,FALSE)))=TRUE,"",VLOOKUP(G105,'Master FINAL 2024 8-19-24'!A:H,8,FALSE))</f>
        <v>KW 3</v>
      </c>
      <c r="J105" s="183">
        <f>IF(ISBLANK((VLOOKUP(G105,'Master FINAL 2024 8-19-24'!A:I,9,FALSE)))=TRUE,"",VLOOKUP(G105,'Master FINAL 2024 8-19-24'!A:I,9,FALSE))</f>
        <v>0.4375</v>
      </c>
      <c r="K105" s="169" t="str">
        <f>VLOOKUP(G105,'Master FINAL 2024 8-19-24'!A:L,12,FALSE)</f>
        <v>U-9 WB Magic</v>
      </c>
      <c r="L105" s="177" t="s">
        <v>849</v>
      </c>
      <c r="M105" s="177" t="str">
        <f>VLOOKUP(G105,'Master FINAL 2024 8-19-24'!A:O,15,FALSE)</f>
        <v>U-9 KW Thunder</v>
      </c>
      <c r="N105" s="154" t="str">
        <f>VLOOKUP(K105,'Team Info'!J:L,3,FALSE)</f>
        <v>Brittany Boyer (Director)</v>
      </c>
      <c r="O105" s="154" t="str">
        <f>VLOOKUP(K105,'Team Info'!J:M,4,FALSE)</f>
        <v>262-247-1029</v>
      </c>
      <c r="P105" s="154" t="str">
        <f>VLOOKUP(K105,'Team Info'!J:N,5,FALSE)</f>
        <v>bboyer@kmymca.org</v>
      </c>
      <c r="Q105" s="188" t="str">
        <f>VLOOKUP(M105,'Team Info'!J:L,3,FALSE)</f>
        <v>Christine Steinmetz</v>
      </c>
      <c r="R105" s="188" t="str">
        <f>VLOOKUP(M105,'Team Info'!J:M,4,FALSE)</f>
        <v>608-797-1110</v>
      </c>
      <c r="S105" s="188" t="str">
        <f>VLOOKUP(M105,'Team Info'!J:N,5,FALSE)</f>
        <v>cehrlich29@gmail.com</v>
      </c>
      <c r="T105" t="str">
        <f t="shared" si="23"/>
        <v>45584U-9 WB MagicU-9 KW Thunder</v>
      </c>
    </row>
    <row r="106" spans="1:20" x14ac:dyDescent="0.3">
      <c r="A106" s="154" t="str">
        <f t="shared" si="27"/>
        <v>KW1107</v>
      </c>
      <c r="B106" s="154" t="str">
        <f>VLOOKUP(A106,'Team Info'!E:J,6,FALSE)</f>
        <v>U-9 KW Thunder</v>
      </c>
      <c r="C106" s="154" t="str">
        <f>VLOOKUP(A106,'Team Info'!E:L,8,FALSE)</f>
        <v>Christine Steinmetz</v>
      </c>
      <c r="D106" s="154" t="str">
        <f>VLOOKUP(A106,'Team Info'!E:M,9,FALSE)</f>
        <v>608-797-1110</v>
      </c>
      <c r="E106" s="154" t="str">
        <f>VLOOKUP(A106,'Team Info'!E:N,10,FALSE)</f>
        <v>cehrlich29@gmail.com</v>
      </c>
      <c r="F106" s="180" t="str">
        <f t="shared" si="22"/>
        <v>Sat</v>
      </c>
      <c r="G106" s="180">
        <v>418</v>
      </c>
      <c r="H106" s="184">
        <f>VLOOKUP(G106,'Master FINAL 2024 8-19-24'!A:G,7,FALSE)</f>
        <v>45591</v>
      </c>
      <c r="I106" s="153" t="str">
        <f>IF(ISBLANK((VLOOKUP(G106,'Master FINAL 2024 8-19-24'!A:H,8,FALSE)))=TRUE,"",VLOOKUP(G106,'Master FINAL 2024 8-19-24'!A:H,8,FALSE))</f>
        <v>KW 3</v>
      </c>
      <c r="J106" s="183">
        <f>IF(ISBLANK((VLOOKUP(G106,'Master FINAL 2024 8-19-24'!A:I,9,FALSE)))=TRUE,"",VLOOKUP(G106,'Master FINAL 2024 8-19-24'!A:I,9,FALSE))</f>
        <v>0.5</v>
      </c>
      <c r="K106" s="169" t="str">
        <f>VLOOKUP(G106,'Master FINAL 2024 8-19-24'!A:L,12,FALSE)</f>
        <v>U-9 HT Tigers</v>
      </c>
      <c r="L106" s="177" t="s">
        <v>849</v>
      </c>
      <c r="M106" s="177" t="str">
        <f>VLOOKUP(G106,'Master FINAL 2024 8-19-24'!A:O,15,FALSE)</f>
        <v>U-9 KW Thunder</v>
      </c>
      <c r="N106" s="154" t="str">
        <f>VLOOKUP(K106,'Team Info'!J:L,3,FALSE)</f>
        <v>Jessica Theisen</v>
      </c>
      <c r="O106" s="154" t="str">
        <f>VLOOKUP(K106,'Team Info'!J:M,4,FALSE)</f>
        <v>608-575-6475</v>
      </c>
      <c r="P106" s="154" t="str">
        <f>VLOOKUP(K106,'Team Info'!J:N,5,FALSE)</f>
        <v xml:space="preserve">jrm4213@gmail.com </v>
      </c>
      <c r="Q106" s="188" t="str">
        <f>VLOOKUP(M106,'Team Info'!J:L,3,FALSE)</f>
        <v>Christine Steinmetz</v>
      </c>
      <c r="R106" s="188" t="str">
        <f>VLOOKUP(M106,'Team Info'!J:M,4,FALSE)</f>
        <v>608-797-1110</v>
      </c>
      <c r="S106" s="188" t="str">
        <f>VLOOKUP(M106,'Team Info'!J:N,5,FALSE)</f>
        <v>cehrlich29@gmail.com</v>
      </c>
      <c r="T106" t="str">
        <f t="shared" si="23"/>
        <v>45591U-9 HT TigersU-9 KW Thunder</v>
      </c>
    </row>
    <row r="107" spans="1:20" x14ac:dyDescent="0.3">
      <c r="A107" s="154" t="s">
        <v>1776</v>
      </c>
      <c r="B107" s="154" t="str">
        <f>VLOOKUP(A107,'Team Info'!E:J,6,FALSE)</f>
        <v>U-9 KW Twisters</v>
      </c>
      <c r="C107" s="154" t="str">
        <f>VLOOKUP(A107,'Team Info'!E:L,8,FALSE)</f>
        <v>Jim Stippich</v>
      </c>
      <c r="D107" s="154" t="str">
        <f>VLOOKUP(A107,'Team Info'!E:M,9,FALSE)</f>
        <v>414-484-6634</v>
      </c>
      <c r="E107" s="154" t="str">
        <f>VLOOKUP(A107,'Team Info'!E:N,10,FALSE)</f>
        <v>stippich.jim@icloud.com</v>
      </c>
      <c r="F107" s="180" t="str">
        <f t="shared" si="22"/>
        <v>Sat</v>
      </c>
      <c r="G107" s="180">
        <v>374</v>
      </c>
      <c r="H107" s="184">
        <f>VLOOKUP(G107,'Master FINAL 2024 8-19-24'!A:G,7,FALSE)</f>
        <v>45542</v>
      </c>
      <c r="I107" s="153" t="str">
        <f>IF(ISBLANK((VLOOKUP(G107,'Master FINAL 2024 8-19-24'!A:H,8,FALSE)))=TRUE,"",VLOOKUP(G107,'Master FINAL 2024 8-19-24'!A:H,8,FALSE))</f>
        <v>KW 3</v>
      </c>
      <c r="J107" s="183">
        <f>IF(ISBLANK((VLOOKUP(G107,'Master FINAL 2024 8-19-24'!A:I,9,FALSE)))=TRUE,"",VLOOKUP(G107,'Master FINAL 2024 8-19-24'!A:I,9,FALSE))</f>
        <v>0.375</v>
      </c>
      <c r="K107" s="169" t="str">
        <f>VLOOKUP(G107,'Master FINAL 2024 8-19-24'!A:L,12,FALSE)</f>
        <v>U-9 HT Tigers</v>
      </c>
      <c r="L107" s="177" t="s">
        <v>849</v>
      </c>
      <c r="M107" s="177" t="str">
        <f>VLOOKUP(G107,'Master FINAL 2024 8-19-24'!A:O,15,FALSE)</f>
        <v>U-9 KW Twisters</v>
      </c>
      <c r="N107" s="154" t="str">
        <f>VLOOKUP(K107,'Team Info'!J:L,3,FALSE)</f>
        <v>Jessica Theisen</v>
      </c>
      <c r="O107" s="154" t="str">
        <f>VLOOKUP(K107,'Team Info'!J:M,4,FALSE)</f>
        <v>608-575-6475</v>
      </c>
      <c r="P107" s="154" t="str">
        <f>VLOOKUP(K107,'Team Info'!J:N,5,FALSE)</f>
        <v xml:space="preserve">jrm4213@gmail.com </v>
      </c>
      <c r="Q107" s="188" t="str">
        <f>VLOOKUP(M107,'Team Info'!J:L,3,FALSE)</f>
        <v>Jim Stippich</v>
      </c>
      <c r="R107" s="188" t="str">
        <f>VLOOKUP(M107,'Team Info'!J:M,4,FALSE)</f>
        <v>414-484-6634</v>
      </c>
      <c r="S107" s="188" t="str">
        <f>VLOOKUP(M107,'Team Info'!J:N,5,FALSE)</f>
        <v>stippich.jim@icloud.com</v>
      </c>
      <c r="T107" t="str">
        <f t="shared" si="23"/>
        <v>45542U-9 HT TigersU-9 KW Twisters</v>
      </c>
    </row>
    <row r="108" spans="1:20" x14ac:dyDescent="0.3">
      <c r="A108" s="154" t="str">
        <f t="shared" ref="A108:A114" si="28">A107</f>
        <v>KW1108</v>
      </c>
      <c r="B108" s="154" t="str">
        <f>VLOOKUP(A108,'Team Info'!E:J,6,FALSE)</f>
        <v>U-9 KW Twisters</v>
      </c>
      <c r="C108" s="154" t="str">
        <f>VLOOKUP(A108,'Team Info'!E:L,8,FALSE)</f>
        <v>Jim Stippich</v>
      </c>
      <c r="D108" s="154" t="str">
        <f>VLOOKUP(A108,'Team Info'!E:M,9,FALSE)</f>
        <v>414-484-6634</v>
      </c>
      <c r="E108" s="154" t="str">
        <f>VLOOKUP(A108,'Team Info'!E:N,10,FALSE)</f>
        <v>stippich.jim@icloud.com</v>
      </c>
      <c r="F108" s="180" t="str">
        <f t="shared" si="22"/>
        <v>Sat</v>
      </c>
      <c r="G108" s="180">
        <v>382</v>
      </c>
      <c r="H108" s="184">
        <f>VLOOKUP(G108,'Master FINAL 2024 8-19-24'!A:G,7,FALSE)</f>
        <v>45549</v>
      </c>
      <c r="I108" s="153" t="str">
        <f>IF(ISBLANK((VLOOKUP(G108,'Master FINAL 2024 8-19-24'!A:H,8,FALSE)))=TRUE,"",VLOOKUP(G108,'Master FINAL 2024 8-19-24'!A:H,8,FALSE))</f>
        <v>KW 3</v>
      </c>
      <c r="J108" s="183">
        <f>IF(ISBLANK((VLOOKUP(G108,'Master FINAL 2024 8-19-24'!A:I,9,FALSE)))=TRUE,"",VLOOKUP(G108,'Master FINAL 2024 8-19-24'!A:I,9,FALSE))</f>
        <v>0.625</v>
      </c>
      <c r="K108" s="169" t="str">
        <f>VLOOKUP(G108,'Master FINAL 2024 8-19-24'!A:L,12,FALSE)</f>
        <v>U-9 RF Gladiators</v>
      </c>
      <c r="L108" s="177" t="s">
        <v>849</v>
      </c>
      <c r="M108" s="177" t="str">
        <f>VLOOKUP(G108,'Master FINAL 2024 8-19-24'!A:O,15,FALSE)</f>
        <v>U-9 KW Twisters</v>
      </c>
      <c r="N108" s="154" t="str">
        <f>VLOOKUP(K108,'Team Info'!J:L,3,FALSE)</f>
        <v>Joseph Daniels</v>
      </c>
      <c r="O108" s="154" t="str">
        <f>VLOOKUP(K108,'Team Info'!J:M,4,FALSE)</f>
        <v>262-339-0155</v>
      </c>
      <c r="P108" s="154" t="str">
        <f>VLOOKUP(K108,'Team Info'!J:N,5,FALSE)</f>
        <v>jdaniels@directs.com</v>
      </c>
      <c r="Q108" s="188" t="str">
        <f>VLOOKUP(M108,'Team Info'!J:L,3,FALSE)</f>
        <v>Jim Stippich</v>
      </c>
      <c r="R108" s="188" t="str">
        <f>VLOOKUP(M108,'Team Info'!J:M,4,FALSE)</f>
        <v>414-484-6634</v>
      </c>
      <c r="S108" s="188" t="str">
        <f>VLOOKUP(M108,'Team Info'!J:N,5,FALSE)</f>
        <v>stippich.jim@icloud.com</v>
      </c>
      <c r="T108" t="str">
        <f t="shared" si="23"/>
        <v>45549U-9 RF GladiatorsU-9 KW Twisters</v>
      </c>
    </row>
    <row r="109" spans="1:20" x14ac:dyDescent="0.3">
      <c r="A109" s="154" t="str">
        <f t="shared" si="28"/>
        <v>KW1108</v>
      </c>
      <c r="B109" s="154" t="str">
        <f>VLOOKUP(A109,'Team Info'!E:J,6,FALSE)</f>
        <v>U-9 KW Twisters</v>
      </c>
      <c r="C109" s="154" t="str">
        <f>VLOOKUP(A109,'Team Info'!E:L,8,FALSE)</f>
        <v>Jim Stippich</v>
      </c>
      <c r="D109" s="154" t="str">
        <f>VLOOKUP(A109,'Team Info'!E:M,9,FALSE)</f>
        <v>414-484-6634</v>
      </c>
      <c r="E109" s="154" t="str">
        <f>VLOOKUP(A109,'Team Info'!E:N,10,FALSE)</f>
        <v>stippich.jim@icloud.com</v>
      </c>
      <c r="F109" s="180" t="str">
        <f t="shared" si="22"/>
        <v>Sat</v>
      </c>
      <c r="G109" s="180">
        <v>388</v>
      </c>
      <c r="H109" s="184">
        <f>VLOOKUP(G109,'Master FINAL 2024 8-19-24'!A:G,7,FALSE)</f>
        <v>45556</v>
      </c>
      <c r="I109" s="153">
        <f>IF(ISBLANK((VLOOKUP(G109,'Master FINAL 2024 8-19-24'!A:H,8,FALSE)))=TRUE,"",VLOOKUP(G109,'Master FINAL 2024 8-19-24'!A:H,8,FALSE))</f>
        <v>2</v>
      </c>
      <c r="J109" s="183">
        <f>IF(ISBLANK((VLOOKUP(G109,'Master FINAL 2024 8-19-24'!A:I,9,FALSE)))=TRUE,"",VLOOKUP(G109,'Master FINAL 2024 8-19-24'!A:I,9,FALSE))</f>
        <v>0.4375</v>
      </c>
      <c r="K109" s="169" t="str">
        <f>VLOOKUP(G109,'Master FINAL 2024 8-19-24'!A:L,12,FALSE)</f>
        <v>U-9 KW Twisters</v>
      </c>
      <c r="L109" s="177" t="s">
        <v>849</v>
      </c>
      <c r="M109" s="177" t="str">
        <f>VLOOKUP(G109,'Master FINAL 2024 8-19-24'!A:O,15,FALSE)</f>
        <v>U-9 SL Raptors</v>
      </c>
      <c r="N109" s="154" t="str">
        <f>VLOOKUP(K109,'Team Info'!J:L,3,FALSE)</f>
        <v>Jim Stippich</v>
      </c>
      <c r="O109" s="154" t="str">
        <f>VLOOKUP(K109,'Team Info'!J:M,4,FALSE)</f>
        <v>414-484-6634</v>
      </c>
      <c r="P109" s="154" t="str">
        <f>VLOOKUP(K109,'Team Info'!J:N,5,FALSE)</f>
        <v>stippich.jim@icloud.com</v>
      </c>
      <c r="Q109" s="188" t="str">
        <f>VLOOKUP(M109,'Team Info'!J:L,3,FALSE)</f>
        <v>Kate Steedman</v>
      </c>
      <c r="R109" s="188" t="str">
        <f>VLOOKUP(M109,'Team Info'!J:M,4,FALSE)</f>
        <v>608-345-1077</v>
      </c>
      <c r="S109" s="188" t="str">
        <f>VLOOKUP(M109,'Team Info'!J:N,5,FALSE)</f>
        <v>katy.steedman@gmail.com</v>
      </c>
      <c r="T109" t="str">
        <f t="shared" si="23"/>
        <v>45556U-9 KW TwistersU-9 SL Raptors</v>
      </c>
    </row>
    <row r="110" spans="1:20" x14ac:dyDescent="0.3">
      <c r="A110" s="154" t="str">
        <f t="shared" si="28"/>
        <v>KW1108</v>
      </c>
      <c r="B110" s="154" t="str">
        <f>VLOOKUP(A110,'Team Info'!E:J,6,FALSE)</f>
        <v>U-9 KW Twisters</v>
      </c>
      <c r="C110" s="154" t="str">
        <f>VLOOKUP(A110,'Team Info'!E:L,8,FALSE)</f>
        <v>Jim Stippich</v>
      </c>
      <c r="D110" s="154" t="str">
        <f>VLOOKUP(A110,'Team Info'!E:M,9,FALSE)</f>
        <v>414-484-6634</v>
      </c>
      <c r="E110" s="154" t="str">
        <f>VLOOKUP(A110,'Team Info'!E:N,10,FALSE)</f>
        <v>stippich.jim@icloud.com</v>
      </c>
      <c r="F110" s="180" t="str">
        <f t="shared" si="22"/>
        <v>Sat</v>
      </c>
      <c r="G110" s="180">
        <v>393</v>
      </c>
      <c r="H110" s="184">
        <f>VLOOKUP(G110,'Master FINAL 2024 8-19-24'!A:G,7,FALSE)</f>
        <v>45563</v>
      </c>
      <c r="I110" s="153" t="str">
        <f>IF(ISBLANK((VLOOKUP(G110,'Master FINAL 2024 8-19-24'!A:H,8,FALSE)))=TRUE,"",VLOOKUP(G110,'Master FINAL 2024 8-19-24'!A:H,8,FALSE))</f>
        <v>KW 3</v>
      </c>
      <c r="J110" s="183">
        <f>IF(ISBLANK((VLOOKUP(G110,'Master FINAL 2024 8-19-24'!A:I,9,FALSE)))=TRUE,"",VLOOKUP(G110,'Master FINAL 2024 8-19-24'!A:I,9,FALSE))</f>
        <v>0.57291666666666663</v>
      </c>
      <c r="K110" s="169" t="str">
        <f>VLOOKUP(G110,'Master FINAL 2024 8-19-24'!A:L,12,FALSE)</f>
        <v>U-9 RF Timberwolves</v>
      </c>
      <c r="L110" s="177" t="s">
        <v>849</v>
      </c>
      <c r="M110" s="177" t="str">
        <f>VLOOKUP(G110,'Master FINAL 2024 8-19-24'!A:O,15,FALSE)</f>
        <v>U-9 KW Twisters</v>
      </c>
      <c r="N110" s="154" t="str">
        <f>VLOOKUP(K110,'Team Info'!J:L,3,FALSE)</f>
        <v>Sarah Baumann</v>
      </c>
      <c r="O110" s="154" t="str">
        <f>VLOOKUP(K110,'Team Info'!J:M,4,FALSE)</f>
        <v>262-339-3434</v>
      </c>
      <c r="P110" s="154" t="str">
        <f>VLOOKUP(K110,'Team Info'!J:N,5,FALSE)</f>
        <v>sarahgenebaumann@outlook.com</v>
      </c>
      <c r="Q110" s="188" t="str">
        <f>VLOOKUP(M110,'Team Info'!J:L,3,FALSE)</f>
        <v>Jim Stippich</v>
      </c>
      <c r="R110" s="188" t="str">
        <f>VLOOKUP(M110,'Team Info'!J:M,4,FALSE)</f>
        <v>414-484-6634</v>
      </c>
      <c r="S110" s="188" t="str">
        <f>VLOOKUP(M110,'Team Info'!J:N,5,FALSE)</f>
        <v>stippich.jim@icloud.com</v>
      </c>
      <c r="T110" t="str">
        <f t="shared" si="23"/>
        <v>45563U-9 RF TimberwolvesU-9 KW Twisters</v>
      </c>
    </row>
    <row r="111" spans="1:20" x14ac:dyDescent="0.3">
      <c r="A111" s="154" t="str">
        <f t="shared" si="28"/>
        <v>KW1108</v>
      </c>
      <c r="B111" s="154" t="str">
        <f>VLOOKUP(A111,'Team Info'!E:J,6,FALSE)</f>
        <v>U-9 KW Twisters</v>
      </c>
      <c r="C111" s="154" t="str">
        <f>VLOOKUP(A111,'Team Info'!E:L,8,FALSE)</f>
        <v>Jim Stippich</v>
      </c>
      <c r="D111" s="154" t="str">
        <f>VLOOKUP(A111,'Team Info'!E:M,9,FALSE)</f>
        <v>414-484-6634</v>
      </c>
      <c r="E111" s="154" t="str">
        <f>VLOOKUP(A111,'Team Info'!E:N,10,FALSE)</f>
        <v>stippich.jim@icloud.com</v>
      </c>
      <c r="F111" s="180" t="str">
        <f t="shared" si="22"/>
        <v>Sat</v>
      </c>
      <c r="G111" s="180">
        <v>397</v>
      </c>
      <c r="H111" s="184">
        <f>VLOOKUP(G111,'Master FINAL 2024 8-19-24'!A:G,7,FALSE)</f>
        <v>45570</v>
      </c>
      <c r="I111" s="153" t="str">
        <f>IF(ISBLANK((VLOOKUP(G111,'Master FINAL 2024 8-19-24'!A:H,8,FALSE)))=TRUE,"",VLOOKUP(G111,'Master FINAL 2024 8-19-24'!A:H,8,FALSE))</f>
        <v>KW 3</v>
      </c>
      <c r="J111" s="183">
        <f>IF(ISBLANK((VLOOKUP(G111,'Master FINAL 2024 8-19-24'!A:I,9,FALSE)))=TRUE,"",VLOOKUP(G111,'Master FINAL 2024 8-19-24'!A:I,9,FALSE))</f>
        <v>0.4375</v>
      </c>
      <c r="K111" s="169" t="str">
        <f>VLOOKUP(G111,'Master FINAL 2024 8-19-24'!A:L,12,FALSE)</f>
        <v>U-9 JU Juneau Rage U9</v>
      </c>
      <c r="L111" s="177" t="s">
        <v>849</v>
      </c>
      <c r="M111" s="177" t="str">
        <f>VLOOKUP(G111,'Master FINAL 2024 8-19-24'!A:O,15,FALSE)</f>
        <v>U-9 KW Twisters</v>
      </c>
      <c r="N111" s="154" t="str">
        <f>VLOOKUP(K111,'Team Info'!J:L,3,FALSE)</f>
        <v>Paul Shanks</v>
      </c>
      <c r="O111" s="154" t="str">
        <f>VLOOKUP(K111,'Team Info'!J:M,4,FALSE)</f>
        <v>608-509-6452</v>
      </c>
      <c r="P111" s="154" t="str">
        <f>VLOOKUP(K111,'Team Info'!J:N,5,FALSE)</f>
        <v>Paul@javisind.com</v>
      </c>
      <c r="Q111" s="188" t="str">
        <f>VLOOKUP(M111,'Team Info'!J:L,3,FALSE)</f>
        <v>Jim Stippich</v>
      </c>
      <c r="R111" s="188" t="str">
        <f>VLOOKUP(M111,'Team Info'!J:M,4,FALSE)</f>
        <v>414-484-6634</v>
      </c>
      <c r="S111" s="188" t="str">
        <f>VLOOKUP(M111,'Team Info'!J:N,5,FALSE)</f>
        <v>stippich.jim@icloud.com</v>
      </c>
      <c r="T111" t="str">
        <f t="shared" si="23"/>
        <v>45570U-9 JU Juneau Rage U9U-9 KW Twisters</v>
      </c>
    </row>
    <row r="112" spans="1:20" x14ac:dyDescent="0.3">
      <c r="A112" s="154" t="str">
        <f t="shared" si="28"/>
        <v>KW1108</v>
      </c>
      <c r="B112" s="154" t="str">
        <f>VLOOKUP(A112,'Team Info'!E:J,6,FALSE)</f>
        <v>U-9 KW Twisters</v>
      </c>
      <c r="C112" s="154" t="str">
        <f>VLOOKUP(A112,'Team Info'!E:L,8,FALSE)</f>
        <v>Jim Stippich</v>
      </c>
      <c r="D112" s="154" t="str">
        <f>VLOOKUP(A112,'Team Info'!E:M,9,FALSE)</f>
        <v>414-484-6634</v>
      </c>
      <c r="E112" s="154" t="str">
        <f>VLOOKUP(A112,'Team Info'!E:N,10,FALSE)</f>
        <v>stippich.jim@icloud.com</v>
      </c>
      <c r="F112" s="180" t="str">
        <f t="shared" si="22"/>
        <v>Sat</v>
      </c>
      <c r="G112" s="180">
        <v>403</v>
      </c>
      <c r="H112" s="184">
        <f>VLOOKUP(G112,'Master FINAL 2024 8-19-24'!A:G,7,FALSE)</f>
        <v>45577</v>
      </c>
      <c r="I112" s="153" t="str">
        <f>IF(ISBLANK((VLOOKUP(G112,'Master FINAL 2024 8-19-24'!A:H,8,FALSE)))=TRUE,"",VLOOKUP(G112,'Master FINAL 2024 8-19-24'!A:H,8,FALSE))</f>
        <v>WB Regal Ware #3</v>
      </c>
      <c r="J112" s="183">
        <f>IF(ISBLANK((VLOOKUP(G112,'Master FINAL 2024 8-19-24'!A:I,9,FALSE)))=TRUE,"",VLOOKUP(G112,'Master FINAL 2024 8-19-24'!A:I,9,FALSE))</f>
        <v>0.375</v>
      </c>
      <c r="K112" s="169" t="str">
        <f>VLOOKUP(G112,'Master FINAL 2024 8-19-24'!A:L,12,FALSE)</f>
        <v>U-9 KW Twisters</v>
      </c>
      <c r="L112" s="177" t="s">
        <v>849</v>
      </c>
      <c r="M112" s="177" t="str">
        <f>VLOOKUP(G112,'Master FINAL 2024 8-19-24'!A:O,15,FALSE)</f>
        <v>U-9 WB Magic</v>
      </c>
      <c r="N112" s="154" t="str">
        <f>VLOOKUP(K112,'Team Info'!J:L,3,FALSE)</f>
        <v>Jim Stippich</v>
      </c>
      <c r="O112" s="154" t="str">
        <f>VLOOKUP(K112,'Team Info'!J:M,4,FALSE)</f>
        <v>414-484-6634</v>
      </c>
      <c r="P112" s="154" t="str">
        <f>VLOOKUP(K112,'Team Info'!J:N,5,FALSE)</f>
        <v>stippich.jim@icloud.com</v>
      </c>
      <c r="Q112" s="188" t="str">
        <f>VLOOKUP(M112,'Team Info'!J:L,3,FALSE)</f>
        <v>Brittany Boyer (Director)</v>
      </c>
      <c r="R112" s="188" t="str">
        <f>VLOOKUP(M112,'Team Info'!J:M,4,FALSE)</f>
        <v>262-247-1029</v>
      </c>
      <c r="S112" s="188" t="str">
        <f>VLOOKUP(M112,'Team Info'!J:N,5,FALSE)</f>
        <v>bboyer@kmymca.org</v>
      </c>
      <c r="T112" t="str">
        <f t="shared" si="23"/>
        <v>45577U-9 KW TwistersU-9 WB Magic</v>
      </c>
    </row>
    <row r="113" spans="1:20" x14ac:dyDescent="0.3">
      <c r="A113" s="154" t="str">
        <f t="shared" si="28"/>
        <v>KW1108</v>
      </c>
      <c r="B113" s="154" t="str">
        <f>VLOOKUP(A113,'Team Info'!E:J,6,FALSE)</f>
        <v>U-9 KW Twisters</v>
      </c>
      <c r="C113" s="154" t="str">
        <f>VLOOKUP(A113,'Team Info'!E:L,8,FALSE)</f>
        <v>Jim Stippich</v>
      </c>
      <c r="D113" s="154" t="str">
        <f>VLOOKUP(A113,'Team Info'!E:M,9,FALSE)</f>
        <v>414-484-6634</v>
      </c>
      <c r="E113" s="154" t="str">
        <f>VLOOKUP(A113,'Team Info'!E:N,10,FALSE)</f>
        <v>stippich.jim@icloud.com</v>
      </c>
      <c r="F113" s="180" t="str">
        <f t="shared" si="22"/>
        <v>Sat</v>
      </c>
      <c r="G113" s="180">
        <v>412</v>
      </c>
      <c r="H113" s="184">
        <f>VLOOKUP(G113,'Master FINAL 2024 8-19-24'!A:G,7,FALSE)</f>
        <v>45584</v>
      </c>
      <c r="I113" s="153" t="str">
        <f>IF(ISBLANK((VLOOKUP(G113,'Master FINAL 2024 8-19-24'!A:H,8,FALSE)))=TRUE,"",VLOOKUP(G113,'Master FINAL 2024 8-19-24'!A:H,8,FALSE))</f>
        <v>Hickory Lane #2</v>
      </c>
      <c r="J113" s="183">
        <f>IF(ISBLANK((VLOOKUP(G113,'Master FINAL 2024 8-19-24'!A:I,9,FALSE)))=TRUE,"",VLOOKUP(G113,'Master FINAL 2024 8-19-24'!A:I,9,FALSE))</f>
        <v>0.33333333333333331</v>
      </c>
      <c r="K113" s="169" t="str">
        <f>VLOOKUP(G113,'Master FINAL 2024 8-19-24'!A:L,12,FALSE)</f>
        <v>U-9 KW Twisters</v>
      </c>
      <c r="L113" s="177" t="s">
        <v>849</v>
      </c>
      <c r="M113" s="177" t="str">
        <f>VLOOKUP(G113,'Master FINAL 2024 8-19-24'!A:O,15,FALSE)</f>
        <v>U-9 JK Rattlesnakes</v>
      </c>
      <c r="N113" s="154" t="str">
        <f>VLOOKUP(K113,'Team Info'!J:L,3,FALSE)</f>
        <v>Jim Stippich</v>
      </c>
      <c r="O113" s="154" t="str">
        <f>VLOOKUP(K113,'Team Info'!J:M,4,FALSE)</f>
        <v>414-484-6634</v>
      </c>
      <c r="P113" s="154" t="str">
        <f>VLOOKUP(K113,'Team Info'!J:N,5,FALSE)</f>
        <v>stippich.jim@icloud.com</v>
      </c>
      <c r="Q113" s="188" t="str">
        <f>VLOOKUP(M113,'Team Info'!J:L,3,FALSE)</f>
        <v>Clark Schultz</v>
      </c>
      <c r="R113" s="188" t="str">
        <f>VLOOKUP(M113,'Team Info'!J:M,4,FALSE)</f>
        <v>920-248-1115</v>
      </c>
      <c r="S113" s="188" t="str">
        <f>VLOOKUP(M113,'Team Info'!J:N,5,FALSE)</f>
        <v>pastorclark6@gmail.com</v>
      </c>
      <c r="T113" t="str">
        <f t="shared" si="23"/>
        <v>45584U-9 KW TwistersU-9 JK Rattlesnakes</v>
      </c>
    </row>
    <row r="114" spans="1:20" x14ac:dyDescent="0.3">
      <c r="A114" s="154" t="str">
        <f t="shared" si="28"/>
        <v>KW1108</v>
      </c>
      <c r="B114" s="154" t="str">
        <f>VLOOKUP(A114,'Team Info'!E:J,6,FALSE)</f>
        <v>U-9 KW Twisters</v>
      </c>
      <c r="C114" s="154" t="str">
        <f>VLOOKUP(A114,'Team Info'!E:L,8,FALSE)</f>
        <v>Jim Stippich</v>
      </c>
      <c r="D114" s="154" t="str">
        <f>VLOOKUP(A114,'Team Info'!E:M,9,FALSE)</f>
        <v>414-484-6634</v>
      </c>
      <c r="E114" s="154" t="str">
        <f>VLOOKUP(A114,'Team Info'!E:N,10,FALSE)</f>
        <v>stippich.jim@icloud.com</v>
      </c>
      <c r="F114" s="180" t="str">
        <f t="shared" si="22"/>
        <v>Sat</v>
      </c>
      <c r="G114" s="180">
        <v>415</v>
      </c>
      <c r="H114" s="184">
        <f>VLOOKUP(G114,'Master FINAL 2024 8-19-24'!A:G,7,FALSE)</f>
        <v>45591</v>
      </c>
      <c r="I114" s="153" t="str">
        <f>IF(ISBLANK((VLOOKUP(G114,'Master FINAL 2024 8-19-24'!A:H,8,FALSE)))=TRUE,"",VLOOKUP(G114,'Master FINAL 2024 8-19-24'!A:H,8,FALSE))</f>
        <v>Field 3</v>
      </c>
      <c r="J114" s="183">
        <f>IF(ISBLANK((VLOOKUP(G114,'Master FINAL 2024 8-19-24'!A:I,9,FALSE)))=TRUE,"",VLOOKUP(G114,'Master FINAL 2024 8-19-24'!A:I,9,FALSE))</f>
        <v>0.375</v>
      </c>
      <c r="K114" s="169" t="str">
        <f>VLOOKUP(G114,'Master FINAL 2024 8-19-24'!A:L,12,FALSE)</f>
        <v>U-9 KW Twisters</v>
      </c>
      <c r="L114" s="177" t="s">
        <v>849</v>
      </c>
      <c r="M114" s="177" t="str">
        <f>VLOOKUP(G114,'Master FINAL 2024 8-19-24'!A:O,15,FALSE)</f>
        <v>U-9 JU Juneau Rage U9</v>
      </c>
      <c r="N114" s="154" t="str">
        <f>VLOOKUP(K114,'Team Info'!J:L,3,FALSE)</f>
        <v>Jim Stippich</v>
      </c>
      <c r="O114" s="154" t="str">
        <f>VLOOKUP(K114,'Team Info'!J:M,4,FALSE)</f>
        <v>414-484-6634</v>
      </c>
      <c r="P114" s="154" t="str">
        <f>VLOOKUP(K114,'Team Info'!J:N,5,FALSE)</f>
        <v>stippich.jim@icloud.com</v>
      </c>
      <c r="Q114" s="188" t="str">
        <f>VLOOKUP(M114,'Team Info'!J:L,3,FALSE)</f>
        <v>Paul Shanks</v>
      </c>
      <c r="R114" s="188" t="str">
        <f>VLOOKUP(M114,'Team Info'!J:M,4,FALSE)</f>
        <v>608-509-6452</v>
      </c>
      <c r="S114" s="188" t="str">
        <f>VLOOKUP(M114,'Team Info'!J:N,5,FALSE)</f>
        <v>Paul@javisind.com</v>
      </c>
      <c r="T114" t="str">
        <f t="shared" si="23"/>
        <v>45591U-9 KW TwistersU-9 JU Juneau Rage U9</v>
      </c>
    </row>
    <row r="115" spans="1:20" x14ac:dyDescent="0.3">
      <c r="A115" s="154" t="s">
        <v>1757</v>
      </c>
      <c r="B115" s="154" t="str">
        <f>VLOOKUP(A115,'Team Info'!E:J,6,FALSE)</f>
        <v>U10 KW Galaxy</v>
      </c>
      <c r="C115" s="154" t="str">
        <f>VLOOKUP(A115,'Team Info'!E:L,8,FALSE)</f>
        <v>Sarah Darmody</v>
      </c>
      <c r="D115" s="154" t="str">
        <f>VLOOKUP(A115,'Team Info'!E:M,9,FALSE)</f>
        <v>262-573-7992</v>
      </c>
      <c r="E115" s="154" t="str">
        <f>VLOOKUP(A115,'Team Info'!E:N,10,FALSE)</f>
        <v>sdarmody8@gmail.com</v>
      </c>
      <c r="F115" s="180" t="str">
        <f t="shared" ref="F115:F142" si="29">IF(WEEKDAY(H115)=7,"Sat",IF(WEEKDAY(H115)=6,"Fri",IF(WEEKDAY(H115)=5,"Thu",IF(WEEKDAY(H115)=4,"Wed",IF(WEEKDAY(H115)=3,"Tue",IF(WEEKDAY(H115)=2,"Mon",IF(WEEKDAY(H115)=1,"Sun")))))))</f>
        <v>Sat</v>
      </c>
      <c r="G115" s="180">
        <v>571</v>
      </c>
      <c r="H115" s="184">
        <f>VLOOKUP(G115,'Master FINAL 2024 8-19-24'!A:G,7,FALSE)</f>
        <v>45542</v>
      </c>
      <c r="I115" s="153" t="str">
        <f>IF(ISBLANK((VLOOKUP(G115,'Master FINAL 2024 8-19-24'!A:H,8,FALSE)))=TRUE,"",VLOOKUP(G115,'Master FINAL 2024 8-19-24'!A:H,8,FALSE))</f>
        <v>KW 3</v>
      </c>
      <c r="J115" s="183">
        <f>IF(ISBLANK((VLOOKUP(G115,'Master FINAL 2024 8-19-24'!A:I,9,FALSE)))=TRUE,"",VLOOKUP(G115,'Master FINAL 2024 8-19-24'!A:I,9,FALSE))</f>
        <v>0.4375</v>
      </c>
      <c r="K115" s="169" t="str">
        <f>VLOOKUP(G115,'Master FINAL 2024 8-19-24'!A:L,12,FALSE)</f>
        <v>U10 JU Juneau Rage U10</v>
      </c>
      <c r="L115" s="177" t="s">
        <v>849</v>
      </c>
      <c r="M115" s="177" t="str">
        <f>VLOOKUP(G115,'Master FINAL 2024 8-19-24'!A:O,15,FALSE)</f>
        <v>U10 KW Galaxy</v>
      </c>
      <c r="N115" s="154" t="str">
        <f>VLOOKUP(K115,'Team Info'!J:L,3,FALSE)</f>
        <v>Jenny Wolter</v>
      </c>
      <c r="O115" s="154" t="str">
        <f>VLOOKUP(K115,'Team Info'!J:M,4,FALSE)</f>
        <v>262-224-3482</v>
      </c>
      <c r="P115" s="154" t="str">
        <f>VLOOKUP(K115,'Team Info'!J:N,5,FALSE)</f>
        <v>Jenwolter@hotmail.com</v>
      </c>
      <c r="Q115" s="188" t="str">
        <f>VLOOKUP(M115,'Team Info'!J:L,3,FALSE)</f>
        <v>Sarah Darmody</v>
      </c>
      <c r="R115" s="188" t="str">
        <f>VLOOKUP(M115,'Team Info'!J:M,4,FALSE)</f>
        <v>262-573-7992</v>
      </c>
      <c r="S115" s="188" t="str">
        <f>VLOOKUP(M115,'Team Info'!J:N,5,FALSE)</f>
        <v>sdarmody8@gmail.com</v>
      </c>
      <c r="T115" t="str">
        <f t="shared" ref="T115:T170" si="30">H115&amp;K115&amp;M115</f>
        <v>45542U10 JU Juneau Rage U10U10 KW Galaxy</v>
      </c>
    </row>
    <row r="116" spans="1:20" x14ac:dyDescent="0.3">
      <c r="A116" s="154" t="str">
        <f t="shared" ref="A116:A122" si="31">A115</f>
        <v>KW1084</v>
      </c>
      <c r="B116" s="154" t="str">
        <f>VLOOKUP(A116,'Team Info'!E:J,6,FALSE)</f>
        <v>U10 KW Galaxy</v>
      </c>
      <c r="C116" s="154" t="str">
        <f>VLOOKUP(A116,'Team Info'!E:L,8,FALSE)</f>
        <v>Sarah Darmody</v>
      </c>
      <c r="D116" s="154" t="str">
        <f>VLOOKUP(A116,'Team Info'!E:M,9,FALSE)</f>
        <v>262-573-7992</v>
      </c>
      <c r="E116" s="154" t="str">
        <f>VLOOKUP(A116,'Team Info'!E:N,10,FALSE)</f>
        <v>sdarmody8@gmail.com</v>
      </c>
      <c r="F116" s="180" t="str">
        <f t="shared" si="29"/>
        <v>Sat</v>
      </c>
      <c r="G116" s="180">
        <v>575</v>
      </c>
      <c r="H116" s="184">
        <f>VLOOKUP(G116,'Master FINAL 2024 8-19-24'!A:G,7,FALSE)</f>
        <v>45549</v>
      </c>
      <c r="I116" s="153" t="str">
        <f>IF(ISBLANK((VLOOKUP(G116,'Master FINAL 2024 8-19-24'!A:H,8,FALSE)))=TRUE,"",VLOOKUP(G116,'Master FINAL 2024 8-19-24'!A:H,8,FALSE))</f>
        <v>KW 3</v>
      </c>
      <c r="J116" s="183">
        <f>IF(ISBLANK((VLOOKUP(G116,'Master FINAL 2024 8-19-24'!A:I,9,FALSE)))=TRUE,"",VLOOKUP(G116,'Master FINAL 2024 8-19-24'!A:I,9,FALSE))</f>
        <v>0.4375</v>
      </c>
      <c r="K116" s="169" t="str">
        <f>VLOOKUP(G116,'Master FINAL 2024 8-19-24'!A:L,12,FALSE)</f>
        <v>U10 KW Galaxy</v>
      </c>
      <c r="L116" s="177" t="s">
        <v>849</v>
      </c>
      <c r="M116" s="177" t="str">
        <f>VLOOKUP(G116,'Master FINAL 2024 8-19-24'!A:O,15,FALSE)</f>
        <v>U10 KW Rays</v>
      </c>
      <c r="N116" s="154" t="str">
        <f>VLOOKUP(K116,'Team Info'!J:L,3,FALSE)</f>
        <v>Sarah Darmody</v>
      </c>
      <c r="O116" s="154" t="str">
        <f>VLOOKUP(K116,'Team Info'!J:M,4,FALSE)</f>
        <v>262-573-7992</v>
      </c>
      <c r="P116" s="154" t="str">
        <f>VLOOKUP(K116,'Team Info'!J:N,5,FALSE)</f>
        <v>sdarmody8@gmail.com</v>
      </c>
      <c r="Q116" s="188" t="str">
        <f>VLOOKUP(M116,'Team Info'!J:L,3,FALSE)</f>
        <v>Jamison Meister</v>
      </c>
      <c r="R116" s="188" t="str">
        <f>VLOOKUP(M116,'Team Info'!J:M,4,FALSE)</f>
        <v>262-388-5119</v>
      </c>
      <c r="S116" s="188" t="str">
        <f>VLOOKUP(M116,'Team Info'!J:N,5,FALSE)</f>
        <v>jamison.meister08@gmail.com</v>
      </c>
      <c r="T116" t="str">
        <f t="shared" si="30"/>
        <v>45549U10 KW GalaxyU10 KW Rays</v>
      </c>
    </row>
    <row r="117" spans="1:20" x14ac:dyDescent="0.3">
      <c r="A117" s="154" t="str">
        <f t="shared" si="31"/>
        <v>KW1084</v>
      </c>
      <c r="B117" s="154" t="str">
        <f>VLOOKUP(A117,'Team Info'!E:J,6,FALSE)</f>
        <v>U10 KW Galaxy</v>
      </c>
      <c r="C117" s="154" t="str">
        <f>VLOOKUP(A117,'Team Info'!E:L,8,FALSE)</f>
        <v>Sarah Darmody</v>
      </c>
      <c r="D117" s="154" t="str">
        <f>VLOOKUP(A117,'Team Info'!E:M,9,FALSE)</f>
        <v>262-573-7992</v>
      </c>
      <c r="E117" s="154" t="str">
        <f>VLOOKUP(A117,'Team Info'!E:N,10,FALSE)</f>
        <v>sdarmody8@gmail.com</v>
      </c>
      <c r="F117" s="180" t="str">
        <f t="shared" si="29"/>
        <v>Sat</v>
      </c>
      <c r="G117" s="180">
        <v>580</v>
      </c>
      <c r="H117" s="184">
        <f>VLOOKUP(G117,'Master FINAL 2024 8-19-24'!A:G,7,FALSE)</f>
        <v>45556</v>
      </c>
      <c r="I117" s="153">
        <f>IF(ISBLANK((VLOOKUP(G117,'Master FINAL 2024 8-19-24'!A:H,8,FALSE)))=TRUE,"",VLOOKUP(G117,'Master FINAL 2024 8-19-24'!A:H,8,FALSE))</f>
        <v>1</v>
      </c>
      <c r="J117" s="183">
        <f>IF(ISBLANK((VLOOKUP(G117,'Master FINAL 2024 8-19-24'!A:I,9,FALSE)))=TRUE,"",VLOOKUP(G117,'Master FINAL 2024 8-19-24'!A:I,9,FALSE))</f>
        <v>0.4375</v>
      </c>
      <c r="K117" s="169" t="str">
        <f>VLOOKUP(G117,'Master FINAL 2024 8-19-24'!A:L,12,FALSE)</f>
        <v>U10 KW Galaxy</v>
      </c>
      <c r="L117" s="177" t="s">
        <v>849</v>
      </c>
      <c r="M117" s="177" t="str">
        <f>VLOOKUP(G117,'Master FINAL 2024 8-19-24'!A:O,15,FALSE)</f>
        <v>U10 SL Aletico Madrid (Rangers)</v>
      </c>
      <c r="N117" s="154" t="str">
        <f>VLOOKUP(K117,'Team Info'!J:L,3,FALSE)</f>
        <v>Sarah Darmody</v>
      </c>
      <c r="O117" s="154" t="str">
        <f>VLOOKUP(K117,'Team Info'!J:M,4,FALSE)</f>
        <v>262-573-7992</v>
      </c>
      <c r="P117" s="154" t="str">
        <f>VLOOKUP(K117,'Team Info'!J:N,5,FALSE)</f>
        <v>sdarmody8@gmail.com</v>
      </c>
      <c r="Q117" s="188" t="str">
        <f>VLOOKUP(M117,'Team Info'!J:L,3,FALSE)</f>
        <v>Jason Holz</v>
      </c>
      <c r="R117" s="188" t="str">
        <f>VLOOKUP(M117,'Team Info'!J:M,4,FALSE)</f>
        <v>262-308-6964</v>
      </c>
      <c r="S117" s="188" t="str">
        <f>VLOOKUP(M117,'Team Info'!J:N,5,FALSE)</f>
        <v>jaholz@yahoo.com</v>
      </c>
      <c r="T117" t="str">
        <f t="shared" si="30"/>
        <v>45556U10 KW GalaxyU10 SL Aletico Madrid (Rangers)</v>
      </c>
    </row>
    <row r="118" spans="1:20" x14ac:dyDescent="0.3">
      <c r="A118" s="154" t="str">
        <f t="shared" si="31"/>
        <v>KW1084</v>
      </c>
      <c r="B118" s="154" t="str">
        <f>VLOOKUP(A118,'Team Info'!E:J,6,FALSE)</f>
        <v>U10 KW Galaxy</v>
      </c>
      <c r="C118" s="154" t="str">
        <f>VLOOKUP(A118,'Team Info'!E:L,8,FALSE)</f>
        <v>Sarah Darmody</v>
      </c>
      <c r="D118" s="154" t="str">
        <f>VLOOKUP(A118,'Team Info'!E:M,9,FALSE)</f>
        <v>262-573-7992</v>
      </c>
      <c r="E118" s="154" t="str">
        <f>VLOOKUP(A118,'Team Info'!E:N,10,FALSE)</f>
        <v>sdarmody8@gmail.com</v>
      </c>
      <c r="F118" s="180" t="str">
        <f t="shared" si="29"/>
        <v>Sat</v>
      </c>
      <c r="G118" s="180">
        <v>581</v>
      </c>
      <c r="H118" s="184">
        <f>VLOOKUP(G118,'Master FINAL 2024 8-19-24'!A:G,7,FALSE)</f>
        <v>45563</v>
      </c>
      <c r="I118" s="153" t="str">
        <f>IF(ISBLANK((VLOOKUP(G118,'Master FINAL 2024 8-19-24'!A:H,8,FALSE)))=TRUE,"",VLOOKUP(G118,'Master FINAL 2024 8-19-24'!A:H,8,FALSE))</f>
        <v>KW 3</v>
      </c>
      <c r="J118" s="183">
        <f>IF(ISBLANK((VLOOKUP(G118,'Master FINAL 2024 8-19-24'!A:I,9,FALSE)))=TRUE,"",VLOOKUP(G118,'Master FINAL 2024 8-19-24'!A:I,9,FALSE))</f>
        <v>0.5</v>
      </c>
      <c r="K118" s="169" t="str">
        <f>VLOOKUP(G118,'Master FINAL 2024 8-19-24'!A:L,12,FALSE)</f>
        <v>U10 JK Black Widows</v>
      </c>
      <c r="L118" s="177" t="s">
        <v>849</v>
      </c>
      <c r="M118" s="177" t="str">
        <f>VLOOKUP(G118,'Master FINAL 2024 8-19-24'!A:O,15,FALSE)</f>
        <v>U10 KW Galaxy</v>
      </c>
      <c r="N118" s="154" t="str">
        <f>VLOOKUP(K118,'Team Info'!J:L,3,FALSE)</f>
        <v>Erika Zarenana</v>
      </c>
      <c r="O118" s="154" t="str">
        <f>VLOOKUP(K118,'Team Info'!J:M,4,FALSE)</f>
        <v>262-808-9771</v>
      </c>
      <c r="P118" s="154" t="str">
        <f>VLOOKUP(K118,'Team Info'!J:N,5,FALSE)</f>
        <v>e.zarenana91@gmail.com</v>
      </c>
      <c r="Q118" s="188" t="str">
        <f>VLOOKUP(M118,'Team Info'!J:L,3,FALSE)</f>
        <v>Sarah Darmody</v>
      </c>
      <c r="R118" s="188" t="str">
        <f>VLOOKUP(M118,'Team Info'!J:M,4,FALSE)</f>
        <v>262-573-7992</v>
      </c>
      <c r="S118" s="188" t="str">
        <f>VLOOKUP(M118,'Team Info'!J:N,5,FALSE)</f>
        <v>sdarmody8@gmail.com</v>
      </c>
      <c r="T118" t="str">
        <f t="shared" si="30"/>
        <v>45563U10 JK Black WidowsU10 KW Galaxy</v>
      </c>
    </row>
    <row r="119" spans="1:20" x14ac:dyDescent="0.3">
      <c r="A119" s="154" t="str">
        <f t="shared" si="31"/>
        <v>KW1084</v>
      </c>
      <c r="B119" s="154" t="str">
        <f>VLOOKUP(A119,'Team Info'!E:J,6,FALSE)</f>
        <v>U10 KW Galaxy</v>
      </c>
      <c r="C119" s="154" t="str">
        <f>VLOOKUP(A119,'Team Info'!E:L,8,FALSE)</f>
        <v>Sarah Darmody</v>
      </c>
      <c r="D119" s="154" t="str">
        <f>VLOOKUP(A119,'Team Info'!E:M,9,FALSE)</f>
        <v>262-573-7992</v>
      </c>
      <c r="E119" s="154" t="str">
        <f>VLOOKUP(A119,'Team Info'!E:N,10,FALSE)</f>
        <v>sdarmody8@gmail.com</v>
      </c>
      <c r="F119" s="180" t="str">
        <f>IF(WEEKDAY(H119)=7,"Sat",IF(WEEKDAY(H119)=6,"Fri",IF(WEEKDAY(H119)=5,"Thu",IF(WEEKDAY(H119)=4,"Wed",IF(WEEKDAY(H119)=3,"Tue",IF(WEEKDAY(H119)=2,"Mon",IF(WEEKDAY(H119)=1,"Sun")))))))</f>
        <v>Sat</v>
      </c>
      <c r="G119" s="180">
        <v>586</v>
      </c>
      <c r="H119" s="184">
        <f>VLOOKUP(G119,'Master FINAL 2024 8-19-24'!A:G,7,FALSE)</f>
        <v>45570</v>
      </c>
      <c r="I119" s="153">
        <f>IF(ISBLANK((VLOOKUP(G119,'Master FINAL 2024 8-19-24'!A:H,8,FALSE)))=TRUE,"",VLOOKUP(G119,'Master FINAL 2024 8-19-24'!A:H,8,FALSE))</f>
        <v>2</v>
      </c>
      <c r="J119" s="183">
        <f>IF(ISBLANK((VLOOKUP(G119,'Master FINAL 2024 8-19-24'!A:I,9,FALSE)))=TRUE,"",VLOOKUP(G119,'Master FINAL 2024 8-19-24'!A:I,9,FALSE))</f>
        <v>0.5625</v>
      </c>
      <c r="K119" s="169" t="str">
        <f>VLOOKUP(G119,'Master FINAL 2024 8-19-24'!A:L,12,FALSE)</f>
        <v>U10 KW Galaxy</v>
      </c>
      <c r="L119" s="177" t="s">
        <v>849</v>
      </c>
      <c r="M119" s="177" t="str">
        <f>VLOOKUP(G119,'Master FINAL 2024 8-19-24'!A:O,15,FALSE)</f>
        <v>U10 SL Manchester City (Chargers)</v>
      </c>
      <c r="N119" s="154" t="str">
        <f>VLOOKUP(K119,'Team Info'!J:L,3,FALSE)</f>
        <v>Sarah Darmody</v>
      </c>
      <c r="O119" s="154" t="str">
        <f>VLOOKUP(K119,'Team Info'!J:M,4,FALSE)</f>
        <v>262-573-7992</v>
      </c>
      <c r="P119" s="154" t="str">
        <f>VLOOKUP(K119,'Team Info'!J:N,5,FALSE)</f>
        <v>sdarmody8@gmail.com</v>
      </c>
      <c r="Q119" s="188" t="str">
        <f>VLOOKUP(M119,'Team Info'!J:L,3,FALSE)</f>
        <v>Ben Herman</v>
      </c>
      <c r="R119" s="188" t="str">
        <f>VLOOKUP(M119,'Team Info'!J:M,4,FALSE)</f>
        <v>262-305-4773</v>
      </c>
      <c r="S119" s="188" t="str">
        <f>VLOOKUP(M119,'Team Info'!J:N,5,FALSE)</f>
        <v>ben.obc@gamil.com</v>
      </c>
      <c r="T119" t="str">
        <f>H119&amp;K119&amp;M119</f>
        <v>45570U10 KW GalaxyU10 SL Manchester City (Chargers)</v>
      </c>
    </row>
    <row r="120" spans="1:20" x14ac:dyDescent="0.3">
      <c r="A120" s="154" t="str">
        <f t="shared" si="31"/>
        <v>KW1084</v>
      </c>
      <c r="B120" s="154" t="str">
        <f>VLOOKUP(A120,'Team Info'!E:J,6,FALSE)</f>
        <v>U10 KW Galaxy</v>
      </c>
      <c r="C120" s="154" t="str">
        <f>VLOOKUP(A120,'Team Info'!E:L,8,FALSE)</f>
        <v>Sarah Darmody</v>
      </c>
      <c r="D120" s="154" t="str">
        <f>VLOOKUP(A120,'Team Info'!E:M,9,FALSE)</f>
        <v>262-573-7992</v>
      </c>
      <c r="E120" s="154" t="str">
        <f>VLOOKUP(A120,'Team Info'!E:N,10,FALSE)</f>
        <v>sdarmody8@gmail.com</v>
      </c>
      <c r="F120" s="180" t="str">
        <f t="shared" si="29"/>
        <v>Sat</v>
      </c>
      <c r="G120" s="180">
        <v>589</v>
      </c>
      <c r="H120" s="184">
        <f>VLOOKUP(G120,'Master FINAL 2024 8-19-24'!A:G,7,FALSE)</f>
        <v>45577</v>
      </c>
      <c r="I120" s="153" t="str">
        <f>IF(ISBLANK((VLOOKUP(G120,'Master FINAL 2024 8-19-24'!A:H,8,FALSE)))=TRUE,"",VLOOKUP(G120,'Master FINAL 2024 8-19-24'!A:H,8,FALSE))</f>
        <v>HT #5B</v>
      </c>
      <c r="J120" s="183">
        <f>IF(ISBLANK((VLOOKUP(G120,'Master FINAL 2024 8-19-24'!A:I,9,FALSE)))=TRUE,"",VLOOKUP(G120,'Master FINAL 2024 8-19-24'!A:I,9,FALSE))</f>
        <v>0.5</v>
      </c>
      <c r="K120" s="169" t="str">
        <f>VLOOKUP(G120,'Master FINAL 2024 8-19-24'!A:L,12,FALSE)</f>
        <v>U10 KW Galaxy</v>
      </c>
      <c r="L120" s="177" t="s">
        <v>849</v>
      </c>
      <c r="M120" s="177" t="str">
        <f>VLOOKUP(G120,'Master FINAL 2024 8-19-24'!A:O,15,FALSE)</f>
        <v>U10 HT Bolts</v>
      </c>
      <c r="N120" s="154" t="str">
        <f>VLOOKUP(K120,'Team Info'!J:L,3,FALSE)</f>
        <v>Sarah Darmody</v>
      </c>
      <c r="O120" s="154" t="str">
        <f>VLOOKUP(K120,'Team Info'!J:M,4,FALSE)</f>
        <v>262-573-7992</v>
      </c>
      <c r="P120" s="154" t="str">
        <f>VLOOKUP(K120,'Team Info'!J:N,5,FALSE)</f>
        <v>sdarmody8@gmail.com</v>
      </c>
      <c r="Q120" s="188" t="str">
        <f>VLOOKUP(M120,'Team Info'!J:L,3,FALSE)</f>
        <v>Allison Hejdak</v>
      </c>
      <c r="R120" s="188" t="str">
        <f>VLOOKUP(M120,'Team Info'!J:M,4,FALSE)</f>
        <v>414-520-2145</v>
      </c>
      <c r="S120" s="188" t="str">
        <f>VLOOKUP(M120,'Team Info'!J:N,5,FALSE)</f>
        <v>allisonhejdak@yahoo.com</v>
      </c>
      <c r="T120" t="str">
        <f t="shared" si="30"/>
        <v>45577U10 KW GalaxyU10 HT Bolts</v>
      </c>
    </row>
    <row r="121" spans="1:20" x14ac:dyDescent="0.3">
      <c r="A121" s="154" t="str">
        <f t="shared" si="31"/>
        <v>KW1084</v>
      </c>
      <c r="B121" s="154" t="str">
        <f>VLOOKUP(A121,'Team Info'!E:J,6,FALSE)</f>
        <v>U10 KW Galaxy</v>
      </c>
      <c r="C121" s="154" t="str">
        <f>VLOOKUP(A121,'Team Info'!E:L,8,FALSE)</f>
        <v>Sarah Darmody</v>
      </c>
      <c r="D121" s="154" t="str">
        <f>VLOOKUP(A121,'Team Info'!E:M,9,FALSE)</f>
        <v>262-573-7992</v>
      </c>
      <c r="E121" s="154" t="str">
        <f>VLOOKUP(A121,'Team Info'!E:N,10,FALSE)</f>
        <v>sdarmody8@gmail.com</v>
      </c>
      <c r="F121" s="180" t="str">
        <f t="shared" si="29"/>
        <v>Sat</v>
      </c>
      <c r="G121" s="180">
        <v>595</v>
      </c>
      <c r="H121" s="184">
        <f>VLOOKUP(G121,'Master FINAL 2024 8-19-24'!A:G,7,FALSE)</f>
        <v>45584</v>
      </c>
      <c r="I121" s="153" t="str">
        <f>IF(ISBLANK((VLOOKUP(G121,'Master FINAL 2024 8-19-24'!A:H,8,FALSE)))=TRUE,"",VLOOKUP(G121,'Master FINAL 2024 8-19-24'!A:H,8,FALSE))</f>
        <v>KW 3</v>
      </c>
      <c r="J121" s="183">
        <f>IF(ISBLANK((VLOOKUP(G121,'Master FINAL 2024 8-19-24'!A:I,9,FALSE)))=TRUE,"",VLOOKUP(G121,'Master FINAL 2024 8-19-24'!A:I,9,FALSE))</f>
        <v>0.5625</v>
      </c>
      <c r="K121" s="169" t="str">
        <f>VLOOKUP(G121,'Master FINAL 2024 8-19-24'!A:L,12,FALSE)</f>
        <v>U10 HU Panthers</v>
      </c>
      <c r="L121" s="177" t="s">
        <v>849</v>
      </c>
      <c r="M121" s="177" t="str">
        <f>VLOOKUP(G121,'Master FINAL 2024 8-19-24'!A:O,15,FALSE)</f>
        <v>U10 KW Galaxy</v>
      </c>
      <c r="N121" s="154" t="str">
        <f>VLOOKUP(K121,'Team Info'!J:L,3,FALSE)</f>
        <v>Kale Falkenthal</v>
      </c>
      <c r="O121" s="154" t="str">
        <f>VLOOKUP(K121,'Team Info'!J:M,4,FALSE)</f>
        <v>920-988-9589</v>
      </c>
      <c r="P121" s="154" t="str">
        <f>VLOOKUP(K121,'Team Info'!J:N,5,FALSE)</f>
        <v>kale.falkenthal@gmail.com</v>
      </c>
      <c r="Q121" s="188" t="str">
        <f>VLOOKUP(M121,'Team Info'!J:L,3,FALSE)</f>
        <v>Sarah Darmody</v>
      </c>
      <c r="R121" s="188" t="str">
        <f>VLOOKUP(M121,'Team Info'!J:M,4,FALSE)</f>
        <v>262-573-7992</v>
      </c>
      <c r="S121" s="188" t="str">
        <f>VLOOKUP(M121,'Team Info'!J:N,5,FALSE)</f>
        <v>sdarmody8@gmail.com</v>
      </c>
      <c r="T121" t="str">
        <f t="shared" si="30"/>
        <v>45584U10 HU PanthersU10 KW Galaxy</v>
      </c>
    </row>
    <row r="122" spans="1:20" x14ac:dyDescent="0.3">
      <c r="A122" s="154" t="str">
        <f t="shared" si="31"/>
        <v>KW1084</v>
      </c>
      <c r="B122" s="154" t="str">
        <f>VLOOKUP(A122,'Team Info'!E:J,6,FALSE)</f>
        <v>U10 KW Galaxy</v>
      </c>
      <c r="C122" s="154" t="str">
        <f>VLOOKUP(A122,'Team Info'!E:L,8,FALSE)</f>
        <v>Sarah Darmody</v>
      </c>
      <c r="D122" s="154" t="str">
        <f>VLOOKUP(A122,'Team Info'!E:M,9,FALSE)</f>
        <v>262-573-7992</v>
      </c>
      <c r="E122" s="154" t="str">
        <f>VLOOKUP(A122,'Team Info'!E:N,10,FALSE)</f>
        <v>sdarmody8@gmail.com</v>
      </c>
      <c r="F122" s="180" t="str">
        <f t="shared" si="29"/>
        <v>Sat</v>
      </c>
      <c r="G122" s="180">
        <v>602</v>
      </c>
      <c r="H122" s="184">
        <f>VLOOKUP(G122,'Master FINAL 2024 8-19-24'!A:G,7,FALSE)</f>
        <v>45591</v>
      </c>
      <c r="I122" s="153" t="str">
        <f>IF(ISBLANK((VLOOKUP(G122,'Master FINAL 2024 8-19-24'!A:H,8,FALSE)))=TRUE,"",VLOOKUP(G122,'Master FINAL 2024 8-19-24'!A:H,8,FALSE))</f>
        <v>KW 3</v>
      </c>
      <c r="J122" s="183">
        <f>IF(ISBLANK((VLOOKUP(G122,'Master FINAL 2024 8-19-24'!A:I,9,FALSE)))=TRUE,"",VLOOKUP(G122,'Master FINAL 2024 8-19-24'!A:I,9,FALSE))</f>
        <v>0.375</v>
      </c>
      <c r="K122" s="169" t="str">
        <f>VLOOKUP(G122,'Master FINAL 2024 8-19-24'!A:L,12,FALSE)</f>
        <v>U10 SL Manchester City (Chargers)</v>
      </c>
      <c r="L122" s="177" t="s">
        <v>849</v>
      </c>
      <c r="M122" s="177" t="str">
        <f>VLOOKUP(G122,'Master FINAL 2024 8-19-24'!A:O,15,FALSE)</f>
        <v>U10 KW Galaxy</v>
      </c>
      <c r="N122" s="154" t="str">
        <f>VLOOKUP(K122,'Team Info'!J:L,3,FALSE)</f>
        <v>Ben Herman</v>
      </c>
      <c r="O122" s="154" t="str">
        <f>VLOOKUP(K122,'Team Info'!J:M,4,FALSE)</f>
        <v>262-305-4773</v>
      </c>
      <c r="P122" s="154" t="str">
        <f>VLOOKUP(K122,'Team Info'!J:N,5,FALSE)</f>
        <v>ben.obc@gamil.com</v>
      </c>
      <c r="Q122" s="188" t="str">
        <f>VLOOKUP(M122,'Team Info'!J:L,3,FALSE)</f>
        <v>Sarah Darmody</v>
      </c>
      <c r="R122" s="188" t="str">
        <f>VLOOKUP(M122,'Team Info'!J:M,4,FALSE)</f>
        <v>262-573-7992</v>
      </c>
      <c r="S122" s="188" t="str">
        <f>VLOOKUP(M122,'Team Info'!J:N,5,FALSE)</f>
        <v>sdarmody8@gmail.com</v>
      </c>
      <c r="T122" t="str">
        <f t="shared" si="30"/>
        <v>45591U10 SL Manchester City (Chargers)U10 KW Galaxy</v>
      </c>
    </row>
    <row r="123" spans="1:20" x14ac:dyDescent="0.3">
      <c r="A123" s="154" t="s">
        <v>1758</v>
      </c>
      <c r="B123" s="154" t="str">
        <f>VLOOKUP(A123,'Team Info'!E:J,6,FALSE)</f>
        <v>U10 KW Rays</v>
      </c>
      <c r="C123" s="154" t="str">
        <f>VLOOKUP(A123,'Team Info'!E:L,8,FALSE)</f>
        <v>Jamison Meister</v>
      </c>
      <c r="D123" s="154" t="str">
        <f>VLOOKUP(A123,'Team Info'!E:M,9,FALSE)</f>
        <v>262-388-5119</v>
      </c>
      <c r="E123" s="154" t="str">
        <f>VLOOKUP(A123,'Team Info'!E:N,10,FALSE)</f>
        <v>jamison.meister08@gmail.com</v>
      </c>
      <c r="F123" s="180" t="str">
        <f t="shared" si="29"/>
        <v>Sat</v>
      </c>
      <c r="G123" s="180">
        <v>572</v>
      </c>
      <c r="H123" s="184">
        <f>VLOOKUP(G123,'Master FINAL 2024 8-19-24'!A:G,7,FALSE)</f>
        <v>45542</v>
      </c>
      <c r="I123" s="153">
        <f>IF(ISBLANK((VLOOKUP(G123,'Master FINAL 2024 8-19-24'!A:H,8,FALSE)))=TRUE,"",VLOOKUP(G123,'Master FINAL 2024 8-19-24'!A:H,8,FALSE))</f>
        <v>1</v>
      </c>
      <c r="J123" s="183">
        <f>IF(ISBLANK((VLOOKUP(G123,'Master FINAL 2024 8-19-24'!A:I,9,FALSE)))=TRUE,"",VLOOKUP(G123,'Master FINAL 2024 8-19-24'!A:I,9,FALSE))</f>
        <v>0.4375</v>
      </c>
      <c r="K123" s="169" t="str">
        <f>VLOOKUP(G123,'Master FINAL 2024 8-19-24'!A:L,12,FALSE)</f>
        <v>U10 KW Rays</v>
      </c>
      <c r="L123" s="177" t="s">
        <v>849</v>
      </c>
      <c r="M123" s="177" t="str">
        <f>VLOOKUP(G123,'Master FINAL 2024 8-19-24'!A:O,15,FALSE)</f>
        <v>U10 SL Aletico Madrid (Rangers)</v>
      </c>
      <c r="N123" s="154" t="str">
        <f>VLOOKUP(K123,'Team Info'!J:L,3,FALSE)</f>
        <v>Jamison Meister</v>
      </c>
      <c r="O123" s="154" t="str">
        <f>VLOOKUP(K123,'Team Info'!J:M,4,FALSE)</f>
        <v>262-388-5119</v>
      </c>
      <c r="P123" s="154" t="str">
        <f>VLOOKUP(K123,'Team Info'!J:N,5,FALSE)</f>
        <v>jamison.meister08@gmail.com</v>
      </c>
      <c r="Q123" s="188" t="str">
        <f>VLOOKUP(M123,'Team Info'!J:L,3,FALSE)</f>
        <v>Jason Holz</v>
      </c>
      <c r="R123" s="188" t="str">
        <f>VLOOKUP(M123,'Team Info'!J:M,4,FALSE)</f>
        <v>262-308-6964</v>
      </c>
      <c r="S123" s="188" t="str">
        <f>VLOOKUP(M123,'Team Info'!J:N,5,FALSE)</f>
        <v>jaholz@yahoo.com</v>
      </c>
      <c r="T123" t="str">
        <f t="shared" si="30"/>
        <v>45542U10 KW RaysU10 SL Aletico Madrid (Rangers)</v>
      </c>
    </row>
    <row r="124" spans="1:20" x14ac:dyDescent="0.3">
      <c r="A124" s="154" t="str">
        <f t="shared" ref="A124:A130" si="32">A123</f>
        <v>KW1085</v>
      </c>
      <c r="B124" s="154" t="str">
        <f>VLOOKUP(A124,'Team Info'!E:J,6,FALSE)</f>
        <v>U10 KW Rays</v>
      </c>
      <c r="C124" s="154" t="str">
        <f>VLOOKUP(A124,'Team Info'!E:L,8,FALSE)</f>
        <v>Jamison Meister</v>
      </c>
      <c r="D124" s="154" t="str">
        <f>VLOOKUP(A124,'Team Info'!E:M,9,FALSE)</f>
        <v>262-388-5119</v>
      </c>
      <c r="E124" s="154" t="str">
        <f>VLOOKUP(A124,'Team Info'!E:N,10,FALSE)</f>
        <v>jamison.meister08@gmail.com</v>
      </c>
      <c r="F124" s="180" t="str">
        <f t="shared" si="29"/>
        <v>Sat</v>
      </c>
      <c r="G124" s="180">
        <v>575</v>
      </c>
      <c r="H124" s="184">
        <f>VLOOKUP(G124,'Master FINAL 2024 8-19-24'!A:G,7,FALSE)</f>
        <v>45549</v>
      </c>
      <c r="I124" s="153" t="str">
        <f>IF(ISBLANK((VLOOKUP(G124,'Master FINAL 2024 8-19-24'!A:H,8,FALSE)))=TRUE,"",VLOOKUP(G124,'Master FINAL 2024 8-19-24'!A:H,8,FALSE))</f>
        <v>KW 3</v>
      </c>
      <c r="J124" s="183">
        <f>IF(ISBLANK((VLOOKUP(G124,'Master FINAL 2024 8-19-24'!A:I,9,FALSE)))=TRUE,"",VLOOKUP(G124,'Master FINAL 2024 8-19-24'!A:I,9,FALSE))</f>
        <v>0.4375</v>
      </c>
      <c r="K124" s="169" t="str">
        <f>VLOOKUP(G124,'Master FINAL 2024 8-19-24'!A:L,12,FALSE)</f>
        <v>U10 KW Galaxy</v>
      </c>
      <c r="L124" s="177" t="s">
        <v>849</v>
      </c>
      <c r="M124" s="177" t="str">
        <f>VLOOKUP(G124,'Master FINAL 2024 8-19-24'!A:O,15,FALSE)</f>
        <v>U10 KW Rays</v>
      </c>
      <c r="N124" s="154" t="str">
        <f>VLOOKUP(K124,'Team Info'!J:L,3,FALSE)</f>
        <v>Sarah Darmody</v>
      </c>
      <c r="O124" s="154" t="str">
        <f>VLOOKUP(K124,'Team Info'!J:M,4,FALSE)</f>
        <v>262-573-7992</v>
      </c>
      <c r="P124" s="154" t="str">
        <f>VLOOKUP(K124,'Team Info'!J:N,5,FALSE)</f>
        <v>sdarmody8@gmail.com</v>
      </c>
      <c r="Q124" s="188" t="str">
        <f>VLOOKUP(M124,'Team Info'!J:L,3,FALSE)</f>
        <v>Jamison Meister</v>
      </c>
      <c r="R124" s="188" t="str">
        <f>VLOOKUP(M124,'Team Info'!J:M,4,FALSE)</f>
        <v>262-388-5119</v>
      </c>
      <c r="S124" s="188" t="str">
        <f>VLOOKUP(M124,'Team Info'!J:N,5,FALSE)</f>
        <v>jamison.meister08@gmail.com</v>
      </c>
      <c r="T124" t="str">
        <f t="shared" si="30"/>
        <v>45549U10 KW GalaxyU10 KW Rays</v>
      </c>
    </row>
    <row r="125" spans="1:20" x14ac:dyDescent="0.3">
      <c r="A125" s="154" t="str">
        <f>A130</f>
        <v>KW1085</v>
      </c>
      <c r="B125" s="154" t="str">
        <f>VLOOKUP(A125,'Team Info'!E:J,6,FALSE)</f>
        <v>U10 KW Rays</v>
      </c>
      <c r="C125" s="154" t="str">
        <f>VLOOKUP(A125,'Team Info'!E:L,8,FALSE)</f>
        <v>Jamison Meister</v>
      </c>
      <c r="D125" s="154" t="str">
        <f>VLOOKUP(A125,'Team Info'!E:M,9,FALSE)</f>
        <v>262-388-5119</v>
      </c>
      <c r="E125" s="154" t="str">
        <f>VLOOKUP(A125,'Team Info'!E:N,10,FALSE)</f>
        <v>jamison.meister08@gmail.com</v>
      </c>
      <c r="F125" s="180" t="str">
        <f>IF(WEEKDAY(H125)=7,"Sat",IF(WEEKDAY(H125)=6,"Fri",IF(WEEKDAY(H125)=5,"Thu",IF(WEEKDAY(H125)=4,"Wed",IF(WEEKDAY(H125)=3,"Tue",IF(WEEKDAY(H125)=2,"Mon",IF(WEEKDAY(H125)=1,"Sun")))))))</f>
        <v>Thu</v>
      </c>
      <c r="G125" s="180">
        <v>597</v>
      </c>
      <c r="H125" s="184">
        <f>VLOOKUP(G125,'Master FINAL 2024 8-19-24'!A:G,7,FALSE)</f>
        <v>45554</v>
      </c>
      <c r="I125" s="153" t="str">
        <f>IF(ISBLANK((VLOOKUP(G125,'Master FINAL 2024 8-19-24'!A:H,8,FALSE)))=TRUE,"",VLOOKUP(G125,'Master FINAL 2024 8-19-24'!A:H,8,FALSE))</f>
        <v>KW 3</v>
      </c>
      <c r="J125" s="183">
        <f>IF(ISBLANK((VLOOKUP(G125,'Master FINAL 2024 8-19-24'!A:I,9,FALSE)))=TRUE,"",VLOOKUP(G125,'Master FINAL 2024 8-19-24'!A:I,9,FALSE))</f>
        <v>0.72916666666666663</v>
      </c>
      <c r="K125" s="169" t="str">
        <f>VLOOKUP(G125,'Master FINAL 2024 8-19-24'!A:L,12,FALSE)</f>
        <v>U10 SL Manchester City (Chargers)</v>
      </c>
      <c r="L125" s="177" t="s">
        <v>849</v>
      </c>
      <c r="M125" s="177" t="str">
        <f>VLOOKUP(G125,'Master FINAL 2024 8-19-24'!A:O,15,FALSE)</f>
        <v>U10 KW Rays</v>
      </c>
      <c r="N125" s="154" t="str">
        <f>VLOOKUP(K125,'Team Info'!J:L,3,FALSE)</f>
        <v>Ben Herman</v>
      </c>
      <c r="O125" s="154" t="str">
        <f>VLOOKUP(K125,'Team Info'!J:M,4,FALSE)</f>
        <v>262-305-4773</v>
      </c>
      <c r="P125" s="154" t="str">
        <f>VLOOKUP(K125,'Team Info'!J:N,5,FALSE)</f>
        <v>ben.obc@gamil.com</v>
      </c>
      <c r="Q125" s="188" t="str">
        <f>VLOOKUP(M125,'Team Info'!J:L,3,FALSE)</f>
        <v>Jamison Meister</v>
      </c>
      <c r="R125" s="188" t="str">
        <f>VLOOKUP(M125,'Team Info'!J:M,4,FALSE)</f>
        <v>262-388-5119</v>
      </c>
      <c r="S125" s="188" t="str">
        <f>VLOOKUP(M125,'Team Info'!J:N,5,FALSE)</f>
        <v>jamison.meister08@gmail.com</v>
      </c>
      <c r="T125" t="str">
        <f>H125&amp;K125&amp;M125</f>
        <v>45554U10 SL Manchester City (Chargers)U10 KW Rays</v>
      </c>
    </row>
    <row r="126" spans="1:20" x14ac:dyDescent="0.3">
      <c r="A126" s="154" t="str">
        <f>A124</f>
        <v>KW1085</v>
      </c>
      <c r="B126" s="154" t="str">
        <f>VLOOKUP(A126,'Team Info'!E:J,6,FALSE)</f>
        <v>U10 KW Rays</v>
      </c>
      <c r="C126" s="154" t="str">
        <f>VLOOKUP(A126,'Team Info'!E:L,8,FALSE)</f>
        <v>Jamison Meister</v>
      </c>
      <c r="D126" s="154" t="str">
        <f>VLOOKUP(A126,'Team Info'!E:M,9,FALSE)</f>
        <v>262-388-5119</v>
      </c>
      <c r="E126" s="154" t="str">
        <f>VLOOKUP(A126,'Team Info'!E:N,10,FALSE)</f>
        <v>jamison.meister08@gmail.com</v>
      </c>
      <c r="F126" s="180" t="str">
        <f>IF(WEEKDAY(H126)=7,"Sat",IF(WEEKDAY(H126)=6,"Fri",IF(WEEKDAY(H126)=5,"Thu",IF(WEEKDAY(H126)=4,"Wed",IF(WEEKDAY(H126)=3,"Tue",IF(WEEKDAY(H126)=2,"Mon",IF(WEEKDAY(H126)=1,"Sun")))))))</f>
        <v>Sat</v>
      </c>
      <c r="G126" s="180">
        <v>583</v>
      </c>
      <c r="H126" s="184">
        <f>VLOOKUP(G126,'Master FINAL 2024 8-19-24'!A:G,7,FALSE)</f>
        <v>45563</v>
      </c>
      <c r="I126" s="153" t="str">
        <f>IF(ISBLANK((VLOOKUP(G126,'Master FINAL 2024 8-19-24'!A:H,8,FALSE)))=TRUE,"",VLOOKUP(G126,'Master FINAL 2024 8-19-24'!A:H,8,FALSE))</f>
        <v>HT #5A</v>
      </c>
      <c r="J126" s="183">
        <f>IF(ISBLANK((VLOOKUP(G126,'Master FINAL 2024 8-19-24'!A:I,9,FALSE)))=TRUE,"",VLOOKUP(G126,'Master FINAL 2024 8-19-24'!A:I,9,FALSE))</f>
        <v>0.5</v>
      </c>
      <c r="K126" s="169" t="str">
        <f>VLOOKUP(G126,'Master FINAL 2024 8-19-24'!A:L,12,FALSE)</f>
        <v>U10 KW Rays</v>
      </c>
      <c r="L126" s="177" t="s">
        <v>849</v>
      </c>
      <c r="M126" s="177" t="str">
        <f>VLOOKUP(G126,'Master FINAL 2024 8-19-24'!A:O,15,FALSE)</f>
        <v>U10 HT Bolts</v>
      </c>
      <c r="N126" s="154" t="str">
        <f>VLOOKUP(K126,'Team Info'!J:L,3,FALSE)</f>
        <v>Jamison Meister</v>
      </c>
      <c r="O126" s="154" t="str">
        <f>VLOOKUP(K126,'Team Info'!J:M,4,FALSE)</f>
        <v>262-388-5119</v>
      </c>
      <c r="P126" s="154" t="str">
        <f>VLOOKUP(K126,'Team Info'!J:N,5,FALSE)</f>
        <v>jamison.meister08@gmail.com</v>
      </c>
      <c r="Q126" s="188" t="str">
        <f>VLOOKUP(M126,'Team Info'!J:L,3,FALSE)</f>
        <v>Allison Hejdak</v>
      </c>
      <c r="R126" s="188" t="str">
        <f>VLOOKUP(M126,'Team Info'!J:M,4,FALSE)</f>
        <v>414-520-2145</v>
      </c>
      <c r="S126" s="188" t="str">
        <f>VLOOKUP(M126,'Team Info'!J:N,5,FALSE)</f>
        <v>allisonhejdak@yahoo.com</v>
      </c>
      <c r="T126" t="str">
        <f>H126&amp;K126&amp;M126</f>
        <v>45563U10 KW RaysU10 HT Bolts</v>
      </c>
    </row>
    <row r="127" spans="1:20" x14ac:dyDescent="0.3">
      <c r="A127" s="154" t="str">
        <f t="shared" si="32"/>
        <v>KW1085</v>
      </c>
      <c r="B127" s="154" t="str">
        <f>VLOOKUP(A127,'Team Info'!E:J,6,FALSE)</f>
        <v>U10 KW Rays</v>
      </c>
      <c r="C127" s="154" t="str">
        <f>VLOOKUP(A127,'Team Info'!E:L,8,FALSE)</f>
        <v>Jamison Meister</v>
      </c>
      <c r="D127" s="154" t="str">
        <f>VLOOKUP(A127,'Team Info'!E:M,9,FALSE)</f>
        <v>262-388-5119</v>
      </c>
      <c r="E127" s="154" t="str">
        <f>VLOOKUP(A127,'Team Info'!E:N,10,FALSE)</f>
        <v>jamison.meister08@gmail.com</v>
      </c>
      <c r="F127" s="180" t="str">
        <f t="shared" si="29"/>
        <v>Sat</v>
      </c>
      <c r="G127" s="180">
        <v>587</v>
      </c>
      <c r="H127" s="184">
        <f>VLOOKUP(G127,'Master FINAL 2024 8-19-24'!A:G,7,FALSE)</f>
        <v>45570</v>
      </c>
      <c r="I127" s="153" t="str">
        <f>IF(ISBLANK((VLOOKUP(G127,'Master FINAL 2024 8-19-24'!A:H,8,FALSE)))=TRUE,"",VLOOKUP(G127,'Master FINAL 2024 8-19-24'!A:H,8,FALSE))</f>
        <v>KW 3</v>
      </c>
      <c r="J127" s="183">
        <f>IF(ISBLANK((VLOOKUP(G127,'Master FINAL 2024 8-19-24'!A:I,9,FALSE)))=TRUE,"",VLOOKUP(G127,'Master FINAL 2024 8-19-24'!A:I,9,FALSE))</f>
        <v>0.58333333333333337</v>
      </c>
      <c r="K127" s="169" t="str">
        <f>VLOOKUP(G127,'Master FINAL 2024 8-19-24'!A:L,12,FALSE)</f>
        <v>U10 ER Clovers</v>
      </c>
      <c r="L127" s="177" t="s">
        <v>849</v>
      </c>
      <c r="M127" s="177" t="str">
        <f>VLOOKUP(G127,'Master FINAL 2024 8-19-24'!A:O,15,FALSE)</f>
        <v>U10 KW Rays</v>
      </c>
      <c r="N127" s="154" t="str">
        <f>VLOOKUP(K127,'Team Info'!J:L,3,FALSE)</f>
        <v>Kim Koenen</v>
      </c>
      <c r="O127" s="154" t="str">
        <f>VLOOKUP(K127,'Team Info'!J:M,4,FALSE)</f>
        <v>920-285-7433</v>
      </c>
      <c r="P127" s="154" t="str">
        <f>VLOOKUP(K127,'Team Info'!J:N,5,FALSE)</f>
        <v>nkkoenen16@gmail.com</v>
      </c>
      <c r="Q127" s="188" t="str">
        <f>VLOOKUP(M127,'Team Info'!J:L,3,FALSE)</f>
        <v>Jamison Meister</v>
      </c>
      <c r="R127" s="188" t="str">
        <f>VLOOKUP(M127,'Team Info'!J:M,4,FALSE)</f>
        <v>262-388-5119</v>
      </c>
      <c r="S127" s="188" t="str">
        <f>VLOOKUP(M127,'Team Info'!J:N,5,FALSE)</f>
        <v>jamison.meister08@gmail.com</v>
      </c>
      <c r="T127" t="str">
        <f t="shared" si="30"/>
        <v>45570U10 ER CloversU10 KW Rays</v>
      </c>
    </row>
    <row r="128" spans="1:20" x14ac:dyDescent="0.3">
      <c r="A128" s="154" t="str">
        <f t="shared" si="32"/>
        <v>KW1085</v>
      </c>
      <c r="B128" s="154" t="str">
        <f>VLOOKUP(A128,'Team Info'!E:J,6,FALSE)</f>
        <v>U10 KW Rays</v>
      </c>
      <c r="C128" s="154" t="str">
        <f>VLOOKUP(A128,'Team Info'!E:L,8,FALSE)</f>
        <v>Jamison Meister</v>
      </c>
      <c r="D128" s="154" t="str">
        <f>VLOOKUP(A128,'Team Info'!E:M,9,FALSE)</f>
        <v>262-388-5119</v>
      </c>
      <c r="E128" s="154" t="str">
        <f>VLOOKUP(A128,'Team Info'!E:N,10,FALSE)</f>
        <v>jamison.meister08@gmail.com</v>
      </c>
      <c r="F128" s="180" t="str">
        <f t="shared" si="29"/>
        <v>Sat</v>
      </c>
      <c r="G128" s="180">
        <v>590</v>
      </c>
      <c r="H128" s="184">
        <f>VLOOKUP(G128,'Master FINAL 2024 8-19-24'!A:G,7,FALSE)</f>
        <v>45577</v>
      </c>
      <c r="I128" s="153" t="str">
        <f>IF(ISBLANK((VLOOKUP(G128,'Master FINAL 2024 8-19-24'!A:H,8,FALSE)))=TRUE,"",VLOOKUP(G128,'Master FINAL 2024 8-19-24'!A:H,8,FALSE))</f>
        <v>Field #1</v>
      </c>
      <c r="J128" s="183">
        <f>IF(ISBLANK((VLOOKUP(G128,'Master FINAL 2024 8-19-24'!A:I,9,FALSE)))=TRUE,"",VLOOKUP(G128,'Master FINAL 2024 8-19-24'!A:I,9,FALSE))</f>
        <v>0.5</v>
      </c>
      <c r="K128" s="169" t="str">
        <f>VLOOKUP(G128,'Master FINAL 2024 8-19-24'!A:L,12,FALSE)</f>
        <v>U10 KW Rays</v>
      </c>
      <c r="L128" s="177" t="s">
        <v>849</v>
      </c>
      <c r="M128" s="177" t="str">
        <f>VLOOKUP(G128,'Master FINAL 2024 8-19-24'!A:O,15,FALSE)</f>
        <v>U10 HU Panthers</v>
      </c>
      <c r="N128" s="154" t="str">
        <f>VLOOKUP(K128,'Team Info'!J:L,3,FALSE)</f>
        <v>Jamison Meister</v>
      </c>
      <c r="O128" s="154" t="str">
        <f>VLOOKUP(K128,'Team Info'!J:M,4,FALSE)</f>
        <v>262-388-5119</v>
      </c>
      <c r="P128" s="154" t="str">
        <f>VLOOKUP(K128,'Team Info'!J:N,5,FALSE)</f>
        <v>jamison.meister08@gmail.com</v>
      </c>
      <c r="Q128" s="188" t="str">
        <f>VLOOKUP(M128,'Team Info'!J:L,3,FALSE)</f>
        <v>Kale Falkenthal</v>
      </c>
      <c r="R128" s="188" t="str">
        <f>VLOOKUP(M128,'Team Info'!J:M,4,FALSE)</f>
        <v>920-988-9589</v>
      </c>
      <c r="S128" s="188" t="str">
        <f>VLOOKUP(M128,'Team Info'!J:N,5,FALSE)</f>
        <v>kale.falkenthal@gmail.com</v>
      </c>
      <c r="T128" t="str">
        <f t="shared" si="30"/>
        <v>45577U10 KW RaysU10 HU Panthers</v>
      </c>
    </row>
    <row r="129" spans="1:20" x14ac:dyDescent="0.3">
      <c r="A129" s="154" t="str">
        <f t="shared" si="32"/>
        <v>KW1085</v>
      </c>
      <c r="B129" s="154" t="str">
        <f>VLOOKUP(A129,'Team Info'!E:J,6,FALSE)</f>
        <v>U10 KW Rays</v>
      </c>
      <c r="C129" s="154" t="str">
        <f>VLOOKUP(A129,'Team Info'!E:L,8,FALSE)</f>
        <v>Jamison Meister</v>
      </c>
      <c r="D129" s="154" t="str">
        <f>VLOOKUP(A129,'Team Info'!E:M,9,FALSE)</f>
        <v>262-388-5119</v>
      </c>
      <c r="E129" s="154" t="str">
        <f>VLOOKUP(A129,'Team Info'!E:N,10,FALSE)</f>
        <v>jamison.meister08@gmail.com</v>
      </c>
      <c r="F129" s="180" t="str">
        <f t="shared" si="29"/>
        <v>Sat</v>
      </c>
      <c r="G129" s="180">
        <v>594</v>
      </c>
      <c r="H129" s="184">
        <f>VLOOKUP(G129,'Master FINAL 2024 8-19-24'!A:G,7,FALSE)</f>
        <v>45584</v>
      </c>
      <c r="I129" s="153" t="str">
        <f>IF(ISBLANK((VLOOKUP(G129,'Master FINAL 2024 8-19-24'!A:H,8,FALSE)))=TRUE,"",VLOOKUP(G129,'Master FINAL 2024 8-19-24'!A:H,8,FALSE))</f>
        <v>KW 3</v>
      </c>
      <c r="J129" s="183">
        <f>IF(ISBLANK((VLOOKUP(G129,'Master FINAL 2024 8-19-24'!A:I,9,FALSE)))=TRUE,"",VLOOKUP(G129,'Master FINAL 2024 8-19-24'!A:I,9,FALSE))</f>
        <v>0.5</v>
      </c>
      <c r="K129" s="169" t="str">
        <f>VLOOKUP(G129,'Master FINAL 2024 8-19-24'!A:L,12,FALSE)</f>
        <v>U10 JU Juneau Rage U10</v>
      </c>
      <c r="L129" s="177" t="s">
        <v>849</v>
      </c>
      <c r="M129" s="177" t="str">
        <f>VLOOKUP(G129,'Master FINAL 2024 8-19-24'!A:O,15,FALSE)</f>
        <v>U10 KW Rays</v>
      </c>
      <c r="N129" s="154" t="str">
        <f>VLOOKUP(K129,'Team Info'!J:L,3,FALSE)</f>
        <v>Jenny Wolter</v>
      </c>
      <c r="O129" s="154" t="str">
        <f>VLOOKUP(K129,'Team Info'!J:M,4,FALSE)</f>
        <v>262-224-3482</v>
      </c>
      <c r="P129" s="154" t="str">
        <f>VLOOKUP(K129,'Team Info'!J:N,5,FALSE)</f>
        <v>Jenwolter@hotmail.com</v>
      </c>
      <c r="Q129" s="188" t="str">
        <f>VLOOKUP(M129,'Team Info'!J:L,3,FALSE)</f>
        <v>Jamison Meister</v>
      </c>
      <c r="R129" s="188" t="str">
        <f>VLOOKUP(M129,'Team Info'!J:M,4,FALSE)</f>
        <v>262-388-5119</v>
      </c>
      <c r="S129" s="188" t="str">
        <f>VLOOKUP(M129,'Team Info'!J:N,5,FALSE)</f>
        <v>jamison.meister08@gmail.com</v>
      </c>
      <c r="T129" t="str">
        <f t="shared" si="30"/>
        <v>45584U10 JU Juneau Rage U10U10 KW Rays</v>
      </c>
    </row>
    <row r="130" spans="1:20" x14ac:dyDescent="0.3">
      <c r="A130" s="154" t="str">
        <f t="shared" si="32"/>
        <v>KW1085</v>
      </c>
      <c r="B130" s="154" t="str">
        <f>VLOOKUP(A130,'Team Info'!E:J,6,FALSE)</f>
        <v>U10 KW Rays</v>
      </c>
      <c r="C130" s="154" t="str">
        <f>VLOOKUP(A130,'Team Info'!E:L,8,FALSE)</f>
        <v>Jamison Meister</v>
      </c>
      <c r="D130" s="154" t="str">
        <f>VLOOKUP(A130,'Team Info'!E:M,9,FALSE)</f>
        <v>262-388-5119</v>
      </c>
      <c r="E130" s="154" t="str">
        <f>VLOOKUP(A130,'Team Info'!E:N,10,FALSE)</f>
        <v>jamison.meister08@gmail.com</v>
      </c>
      <c r="F130" s="180" t="str">
        <f t="shared" si="29"/>
        <v>Sat</v>
      </c>
      <c r="G130" s="180">
        <v>603</v>
      </c>
      <c r="H130" s="184">
        <f>VLOOKUP(G130,'Master FINAL 2024 8-19-24'!A:G,7,FALSE)</f>
        <v>45591</v>
      </c>
      <c r="I130" s="153" t="str">
        <f>IF(ISBLANK((VLOOKUP(G130,'Master FINAL 2024 8-19-24'!A:H,8,FALSE)))=TRUE,"",VLOOKUP(G130,'Master FINAL 2024 8-19-24'!A:H,8,FALSE))</f>
        <v>ER #8</v>
      </c>
      <c r="J130" s="183">
        <f>IF(ISBLANK((VLOOKUP(G130,'Master FINAL 2024 8-19-24'!A:I,9,FALSE)))=TRUE,"",VLOOKUP(G130,'Master FINAL 2024 8-19-24'!A:I,9,FALSE))</f>
        <v>0.45833333333333331</v>
      </c>
      <c r="K130" s="169" t="str">
        <f>VLOOKUP(G130,'Master FINAL 2024 8-19-24'!A:L,12,FALSE)</f>
        <v>U10 KW Rays</v>
      </c>
      <c r="L130" s="177" t="s">
        <v>849</v>
      </c>
      <c r="M130" s="177" t="str">
        <f>VLOOKUP(G130,'Master FINAL 2024 8-19-24'!A:O,15,FALSE)</f>
        <v>U10 ER Clovers</v>
      </c>
      <c r="N130" s="154" t="str">
        <f>VLOOKUP(K130,'Team Info'!J:L,3,FALSE)</f>
        <v>Jamison Meister</v>
      </c>
      <c r="O130" s="154" t="str">
        <f>VLOOKUP(K130,'Team Info'!J:M,4,FALSE)</f>
        <v>262-388-5119</v>
      </c>
      <c r="P130" s="154" t="str">
        <f>VLOOKUP(K130,'Team Info'!J:N,5,FALSE)</f>
        <v>jamison.meister08@gmail.com</v>
      </c>
      <c r="Q130" s="188" t="str">
        <f>VLOOKUP(M130,'Team Info'!J:L,3,FALSE)</f>
        <v>Kim Koenen</v>
      </c>
      <c r="R130" s="188" t="str">
        <f>VLOOKUP(M130,'Team Info'!J:M,4,FALSE)</f>
        <v>920-285-7433</v>
      </c>
      <c r="S130" s="188" t="str">
        <f>VLOOKUP(M130,'Team Info'!J:N,5,FALSE)</f>
        <v>nkkoenen16@gmail.com</v>
      </c>
      <c r="T130" t="str">
        <f t="shared" si="30"/>
        <v>45591U10 KW RaysU10 ER Clovers</v>
      </c>
    </row>
    <row r="131" spans="1:20" x14ac:dyDescent="0.3">
      <c r="A131" s="154" t="s">
        <v>1759</v>
      </c>
      <c r="B131" s="154" t="str">
        <f>VLOOKUP(A131,'Team Info'!E:J,6,FALSE)</f>
        <v>U10 KW Stars</v>
      </c>
      <c r="C131" s="154" t="str">
        <f>VLOOKUP(A131,'Team Info'!E:L,8,FALSE)</f>
        <v>Rebecca Dourn</v>
      </c>
      <c r="D131" s="154" t="str">
        <f>VLOOKUP(A131,'Team Info'!E:M,9,FALSE)</f>
        <v>262-227-2258</v>
      </c>
      <c r="E131" s="154" t="str">
        <f>VLOOKUP(A131,'Team Info'!E:N,10,FALSE)</f>
        <v>Rebecca.dourn@yahoo.com</v>
      </c>
      <c r="F131" s="180" t="str">
        <f t="shared" si="29"/>
        <v>Sat</v>
      </c>
      <c r="G131" s="180">
        <v>605</v>
      </c>
      <c r="H131" s="184">
        <f>VLOOKUP(G131,'Master FINAL 2024 8-19-24'!A:G,7,FALSE)</f>
        <v>45542</v>
      </c>
      <c r="I131" s="153" t="str">
        <f>IF(ISBLANK((VLOOKUP(G131,'Master FINAL 2024 8-19-24'!A:H,8,FALSE)))=TRUE,"",VLOOKUP(G131,'Master FINAL 2024 8-19-24'!A:H,8,FALSE))</f>
        <v>KW 3</v>
      </c>
      <c r="J131" s="183">
        <f>IF(ISBLANK((VLOOKUP(G131,'Master FINAL 2024 8-19-24'!A:I,9,FALSE)))=TRUE,"",VLOOKUP(G131,'Master FINAL 2024 8-19-24'!A:I,9,FALSE))</f>
        <v>0.5</v>
      </c>
      <c r="K131" s="169" t="str">
        <f>VLOOKUP(G131,'Master FINAL 2024 8-19-24'!A:L,12,FALSE)</f>
        <v>U10 JK Galaxy</v>
      </c>
      <c r="L131" s="177" t="s">
        <v>849</v>
      </c>
      <c r="M131" s="177" t="str">
        <f>VLOOKUP(G131,'Master FINAL 2024 8-19-24'!A:O,15,FALSE)</f>
        <v>U10 KW Stars</v>
      </c>
      <c r="N131" s="154" t="str">
        <f>VLOOKUP(K131,'Team Info'!J:L,3,FALSE)</f>
        <v>Joe Greefkes</v>
      </c>
      <c r="O131" s="154" t="str">
        <f>VLOOKUP(K131,'Team Info'!J:M,4,FALSE)</f>
        <v>262-353-0547</v>
      </c>
      <c r="P131" s="154" t="str">
        <f>VLOOKUP(K131,'Team Info'!J:N,5,FALSE)</f>
        <v>joe.greefkes@kmlhs.org</v>
      </c>
      <c r="Q131" s="188" t="str">
        <f>VLOOKUP(M131,'Team Info'!J:L,3,FALSE)</f>
        <v>Rebecca Dourn</v>
      </c>
      <c r="R131" s="188" t="str">
        <f>VLOOKUP(M131,'Team Info'!J:M,4,FALSE)</f>
        <v>262-227-2258</v>
      </c>
      <c r="S131" s="188" t="str">
        <f>VLOOKUP(M131,'Team Info'!J:N,5,FALSE)</f>
        <v>Rebecca.dourn@yahoo.com</v>
      </c>
      <c r="T131" t="str">
        <f t="shared" si="30"/>
        <v>45542U10 JK GalaxyU10 KW Stars</v>
      </c>
    </row>
    <row r="132" spans="1:20" x14ac:dyDescent="0.3">
      <c r="A132" s="154" t="str">
        <f t="shared" ref="A132:A138" si="33">A131</f>
        <v>KW1086</v>
      </c>
      <c r="B132" s="154" t="str">
        <f>VLOOKUP(A132,'Team Info'!E:J,6,FALSE)</f>
        <v>U10 KW Stars</v>
      </c>
      <c r="C132" s="154" t="str">
        <f>VLOOKUP(A132,'Team Info'!E:L,8,FALSE)</f>
        <v>Rebecca Dourn</v>
      </c>
      <c r="D132" s="154" t="str">
        <f>VLOOKUP(A132,'Team Info'!E:M,9,FALSE)</f>
        <v>262-227-2258</v>
      </c>
      <c r="E132" s="154" t="str">
        <f>VLOOKUP(A132,'Team Info'!E:N,10,FALSE)</f>
        <v>Rebecca.dourn@yahoo.com</v>
      </c>
      <c r="F132" s="180" t="str">
        <f t="shared" si="29"/>
        <v>Sat</v>
      </c>
      <c r="G132" s="180">
        <v>611</v>
      </c>
      <c r="H132" s="184">
        <f>VLOOKUP(G132,'Master FINAL 2024 8-19-24'!A:G,7,FALSE)</f>
        <v>45549</v>
      </c>
      <c r="I132" s="153" t="str">
        <f>IF(ISBLANK((VLOOKUP(G132,'Master FINAL 2024 8-19-24'!A:H,8,FALSE)))=TRUE,"",VLOOKUP(G132,'Master FINAL 2024 8-19-24'!A:H,8,FALSE))</f>
        <v>KW 3</v>
      </c>
      <c r="J132" s="183">
        <f>IF(ISBLANK((VLOOKUP(G132,'Master FINAL 2024 8-19-24'!A:I,9,FALSE)))=TRUE,"",VLOOKUP(G132,'Master FINAL 2024 8-19-24'!A:I,9,FALSE))</f>
        <v>0.5625</v>
      </c>
      <c r="K132" s="169" t="str">
        <f>VLOOKUP(G132,'Master FINAL 2024 8-19-24'!A:L,12,FALSE)</f>
        <v>U10 JK Tarantulas</v>
      </c>
      <c r="L132" s="177" t="s">
        <v>849</v>
      </c>
      <c r="M132" s="177" t="str">
        <f>VLOOKUP(G132,'Master FINAL 2024 8-19-24'!A:O,15,FALSE)</f>
        <v>U10 KW Stars</v>
      </c>
      <c r="N132" s="154" t="str">
        <f>VLOOKUP(K132,'Team Info'!J:L,3,FALSE)</f>
        <v>Aaron Trimmer</v>
      </c>
      <c r="O132" s="154" t="str">
        <f>VLOOKUP(K132,'Team Info'!J:M,4,FALSE)</f>
        <v>614-314-9430</v>
      </c>
      <c r="P132" s="154" t="str">
        <f>VLOOKUP(K132,'Team Info'!J:N,5,FALSE)</f>
        <v>ajtrimmer238@gmail.com</v>
      </c>
      <c r="Q132" s="188" t="str">
        <f>VLOOKUP(M132,'Team Info'!J:L,3,FALSE)</f>
        <v>Rebecca Dourn</v>
      </c>
      <c r="R132" s="188" t="str">
        <f>VLOOKUP(M132,'Team Info'!J:M,4,FALSE)</f>
        <v>262-227-2258</v>
      </c>
      <c r="S132" s="188" t="str">
        <f>VLOOKUP(M132,'Team Info'!J:N,5,FALSE)</f>
        <v>Rebecca.dourn@yahoo.com</v>
      </c>
      <c r="T132" t="str">
        <f t="shared" si="30"/>
        <v>45549U10 JK TarantulasU10 KW Stars</v>
      </c>
    </row>
    <row r="133" spans="1:20" x14ac:dyDescent="0.3">
      <c r="A133" s="154" t="str">
        <f t="shared" si="33"/>
        <v>KW1086</v>
      </c>
      <c r="B133" s="154" t="str">
        <f>VLOOKUP(A133,'Team Info'!E:J,6,FALSE)</f>
        <v>U10 KW Stars</v>
      </c>
      <c r="C133" s="154" t="str">
        <f>VLOOKUP(A133,'Team Info'!E:L,8,FALSE)</f>
        <v>Rebecca Dourn</v>
      </c>
      <c r="D133" s="154" t="str">
        <f>VLOOKUP(A133,'Team Info'!E:M,9,FALSE)</f>
        <v>262-227-2258</v>
      </c>
      <c r="E133" s="154" t="str">
        <f>VLOOKUP(A133,'Team Info'!E:N,10,FALSE)</f>
        <v>Rebecca.dourn@yahoo.com</v>
      </c>
      <c r="F133" s="180" t="str">
        <f t="shared" si="29"/>
        <v>Sat</v>
      </c>
      <c r="G133" s="180">
        <v>617</v>
      </c>
      <c r="H133" s="184">
        <f>VLOOKUP(G133,'Master FINAL 2024 8-19-24'!A:G,7,FALSE)</f>
        <v>45556</v>
      </c>
      <c r="I133" s="153" t="str">
        <f>IF(ISBLANK((VLOOKUP(G133,'Master FINAL 2024 8-19-24'!A:H,8,FALSE)))=TRUE,"",VLOOKUP(G133,'Master FINAL 2024 8-19-24'!A:H,8,FALSE))</f>
        <v>RF 6</v>
      </c>
      <c r="J133" s="183">
        <f>IF(ISBLANK((VLOOKUP(G133,'Master FINAL 2024 8-19-24'!A:I,9,FALSE)))=TRUE,"",VLOOKUP(G133,'Master FINAL 2024 8-19-24'!A:I,9,FALSE))</f>
        <v>0.5</v>
      </c>
      <c r="K133" s="169" t="str">
        <f>VLOOKUP(G133,'Master FINAL 2024 8-19-24'!A:L,12,FALSE)</f>
        <v>U10 KW Stars</v>
      </c>
      <c r="L133" s="177" t="s">
        <v>849</v>
      </c>
      <c r="M133" s="177" t="str">
        <f>VLOOKUP(G133,'Master FINAL 2024 8-19-24'!A:O,15,FALSE)</f>
        <v>U10 RF Storm</v>
      </c>
      <c r="N133" s="154" t="str">
        <f>VLOOKUP(K133,'Team Info'!J:L,3,FALSE)</f>
        <v>Rebecca Dourn</v>
      </c>
      <c r="O133" s="154" t="str">
        <f>VLOOKUP(K133,'Team Info'!J:M,4,FALSE)</f>
        <v>262-227-2258</v>
      </c>
      <c r="P133" s="154" t="str">
        <f>VLOOKUP(K133,'Team Info'!J:N,5,FALSE)</f>
        <v>Rebecca.dourn@yahoo.com</v>
      </c>
      <c r="Q133" s="188" t="str">
        <f>VLOOKUP(M133,'Team Info'!J:L,3,FALSE)</f>
        <v>Eathan Berdyck</v>
      </c>
      <c r="R133" s="188" t="str">
        <f>VLOOKUP(M133,'Team Info'!J:M,4,FALSE)</f>
        <v>414-737-6678</v>
      </c>
      <c r="S133" s="188" t="str">
        <f>VLOOKUP(M133,'Team Info'!J:N,5,FALSE)</f>
        <v>eberdyck@yahoo.com</v>
      </c>
      <c r="T133" t="str">
        <f t="shared" si="30"/>
        <v>45556U10 KW StarsU10 RF Storm</v>
      </c>
    </row>
    <row r="134" spans="1:20" x14ac:dyDescent="0.3">
      <c r="A134" s="154" t="str">
        <f t="shared" si="33"/>
        <v>KW1086</v>
      </c>
      <c r="B134" s="154" t="str">
        <f>VLOOKUP(A134,'Team Info'!E:J,6,FALSE)</f>
        <v>U10 KW Stars</v>
      </c>
      <c r="C134" s="154" t="str">
        <f>VLOOKUP(A134,'Team Info'!E:L,8,FALSE)</f>
        <v>Rebecca Dourn</v>
      </c>
      <c r="D134" s="154" t="str">
        <f>VLOOKUP(A134,'Team Info'!E:M,9,FALSE)</f>
        <v>262-227-2258</v>
      </c>
      <c r="E134" s="154" t="str">
        <f>VLOOKUP(A134,'Team Info'!E:N,10,FALSE)</f>
        <v>Rebecca.dourn@yahoo.com</v>
      </c>
      <c r="F134" s="180" t="str">
        <f t="shared" si="29"/>
        <v>Sat</v>
      </c>
      <c r="G134" s="180">
        <v>624</v>
      </c>
      <c r="H134" s="184">
        <f>VLOOKUP(G134,'Master FINAL 2024 8-19-24'!A:G,7,FALSE)</f>
        <v>45563</v>
      </c>
      <c r="I134" s="153" t="str">
        <f>IF(ISBLANK((VLOOKUP(G134,'Master FINAL 2024 8-19-24'!A:H,8,FALSE)))=TRUE,"",VLOOKUP(G134,'Master FINAL 2024 8-19-24'!A:H,8,FALSE))</f>
        <v>KW 3</v>
      </c>
      <c r="J134" s="183">
        <f>IF(ISBLANK((VLOOKUP(G134,'Master FINAL 2024 8-19-24'!A:I,9,FALSE)))=TRUE,"",VLOOKUP(G134,'Master FINAL 2024 8-19-24'!A:I,9,FALSE))</f>
        <v>0.375</v>
      </c>
      <c r="K134" s="169" t="str">
        <f>VLOOKUP(G134,'Master FINAL 2024 8-19-24'!A:L,12,FALSE)</f>
        <v>U10 WCHSA Royal Eagles</v>
      </c>
      <c r="L134" s="177" t="s">
        <v>849</v>
      </c>
      <c r="M134" s="177" t="str">
        <f>VLOOKUP(G134,'Master FINAL 2024 8-19-24'!A:O,15,FALSE)</f>
        <v>U10 KW Stars</v>
      </c>
      <c r="N134" s="154" t="str">
        <f>VLOOKUP(K134,'Team Info'!J:L,3,FALSE)</f>
        <v>Dakota Witte</v>
      </c>
      <c r="O134" s="154" t="str">
        <f>VLOOKUP(K134,'Team Info'!J:M,4,FALSE)</f>
        <v>262-707-4556</v>
      </c>
      <c r="P134" s="154" t="str">
        <f>VLOOKUP(K134,'Team Info'!J:N,5,FALSE)</f>
        <v>Dakota.witte@gmail.com</v>
      </c>
      <c r="Q134" s="188" t="str">
        <f>VLOOKUP(M134,'Team Info'!J:L,3,FALSE)</f>
        <v>Rebecca Dourn</v>
      </c>
      <c r="R134" s="188" t="str">
        <f>VLOOKUP(M134,'Team Info'!J:M,4,FALSE)</f>
        <v>262-227-2258</v>
      </c>
      <c r="S134" s="188" t="str">
        <f>VLOOKUP(M134,'Team Info'!J:N,5,FALSE)</f>
        <v>Rebecca.dourn@yahoo.com</v>
      </c>
      <c r="T134" t="str">
        <f t="shared" si="30"/>
        <v>45563U10 WCHSA Royal EaglesU10 KW Stars</v>
      </c>
    </row>
    <row r="135" spans="1:20" x14ac:dyDescent="0.3">
      <c r="A135" s="154" t="str">
        <f t="shared" si="33"/>
        <v>KW1086</v>
      </c>
      <c r="B135" s="154" t="str">
        <f>VLOOKUP(A135,'Team Info'!E:J,6,FALSE)</f>
        <v>U10 KW Stars</v>
      </c>
      <c r="C135" s="154" t="str">
        <f>VLOOKUP(A135,'Team Info'!E:L,8,FALSE)</f>
        <v>Rebecca Dourn</v>
      </c>
      <c r="D135" s="154" t="str">
        <f>VLOOKUP(A135,'Team Info'!E:M,9,FALSE)</f>
        <v>262-227-2258</v>
      </c>
      <c r="E135" s="154" t="str">
        <f>VLOOKUP(A135,'Team Info'!E:N,10,FALSE)</f>
        <v>Rebecca.dourn@yahoo.com</v>
      </c>
      <c r="F135" s="180" t="str">
        <f t="shared" si="29"/>
        <v>Sat</v>
      </c>
      <c r="G135" s="180">
        <v>625</v>
      </c>
      <c r="H135" s="184">
        <f>VLOOKUP(G135,'Master FINAL 2024 8-19-24'!A:G,7,FALSE)</f>
        <v>45570</v>
      </c>
      <c r="I135" s="153" t="str">
        <f>IF(ISBLANK((VLOOKUP(G135,'Master FINAL 2024 8-19-24'!A:H,8,FALSE)))=TRUE,"",VLOOKUP(G135,'Master FINAL 2024 8-19-24'!A:H,8,FALSE))</f>
        <v>RF 4</v>
      </c>
      <c r="J135" s="183">
        <f>IF(ISBLANK((VLOOKUP(G135,'Master FINAL 2024 8-19-24'!A:I,9,FALSE)))=TRUE,"",VLOOKUP(G135,'Master FINAL 2024 8-19-24'!A:I,9,FALSE))</f>
        <v>0.375</v>
      </c>
      <c r="K135" s="169" t="str">
        <f>VLOOKUP(G135,'Master FINAL 2024 8-19-24'!A:L,12,FALSE)</f>
        <v>U10 KW Stars</v>
      </c>
      <c r="L135" s="177" t="s">
        <v>849</v>
      </c>
      <c r="M135" s="177" t="str">
        <f>VLOOKUP(G135,'Master FINAL 2024 8-19-24'!A:O,15,FALSE)</f>
        <v>U10 RF Avengers</v>
      </c>
      <c r="N135" s="154" t="str">
        <f>VLOOKUP(K135,'Team Info'!J:L,3,FALSE)</f>
        <v>Rebecca Dourn</v>
      </c>
      <c r="O135" s="154" t="str">
        <f>VLOOKUP(K135,'Team Info'!J:M,4,FALSE)</f>
        <v>262-227-2258</v>
      </c>
      <c r="P135" s="154" t="str">
        <f>VLOOKUP(K135,'Team Info'!J:N,5,FALSE)</f>
        <v>Rebecca.dourn@yahoo.com</v>
      </c>
      <c r="Q135" s="188" t="str">
        <f>VLOOKUP(M135,'Team Info'!J:L,3,FALSE)</f>
        <v>Anastacia Plotz</v>
      </c>
      <c r="R135" s="188" t="str">
        <f>VLOOKUP(M135,'Team Info'!J:M,4,FALSE)</f>
        <v>503-460-7677</v>
      </c>
      <c r="S135" s="188" t="str">
        <f>VLOOKUP(M135,'Team Info'!J:N,5,FALSE)</f>
        <v>stacia313@yahoo.com</v>
      </c>
      <c r="T135" t="str">
        <f t="shared" si="30"/>
        <v>45570U10 KW StarsU10 RF Avengers</v>
      </c>
    </row>
    <row r="136" spans="1:20" x14ac:dyDescent="0.3">
      <c r="A136" s="154" t="str">
        <f t="shared" si="33"/>
        <v>KW1086</v>
      </c>
      <c r="B136" s="154" t="str">
        <f>VLOOKUP(A136,'Team Info'!E:J,6,FALSE)</f>
        <v>U10 KW Stars</v>
      </c>
      <c r="C136" s="154" t="str">
        <f>VLOOKUP(A136,'Team Info'!E:L,8,FALSE)</f>
        <v>Rebecca Dourn</v>
      </c>
      <c r="D136" s="154" t="str">
        <f>VLOOKUP(A136,'Team Info'!E:M,9,FALSE)</f>
        <v>262-227-2258</v>
      </c>
      <c r="E136" s="154" t="str">
        <f>VLOOKUP(A136,'Team Info'!E:N,10,FALSE)</f>
        <v>Rebecca.dourn@yahoo.com</v>
      </c>
      <c r="F136" s="180" t="str">
        <f t="shared" si="29"/>
        <v>Sat</v>
      </c>
      <c r="G136" s="180">
        <v>632</v>
      </c>
      <c r="H136" s="184">
        <f>VLOOKUP(G136,'Master FINAL 2024 8-19-24'!A:G,7,FALSE)</f>
        <v>45577</v>
      </c>
      <c r="I136" s="153" t="str">
        <f>IF(ISBLANK((VLOOKUP(G136,'Master FINAL 2024 8-19-24'!A:H,8,FALSE)))=TRUE,"",VLOOKUP(G136,'Master FINAL 2024 8-19-24'!A:H,8,FALSE))</f>
        <v>KW 3</v>
      </c>
      <c r="J136" s="183">
        <f>IF(ISBLANK((VLOOKUP(G136,'Master FINAL 2024 8-19-24'!A:I,9,FALSE)))=TRUE,"",VLOOKUP(G136,'Master FINAL 2024 8-19-24'!A:I,9,FALSE))</f>
        <v>0.4375</v>
      </c>
      <c r="K136" s="169" t="str">
        <f>VLOOKUP(G136,'Master FINAL 2024 8-19-24'!A:L,12,FALSE)</f>
        <v>U10 SL Wolves (Bears)</v>
      </c>
      <c r="L136" s="177" t="s">
        <v>849</v>
      </c>
      <c r="M136" s="177" t="str">
        <f>VLOOKUP(G136,'Master FINAL 2024 8-19-24'!A:O,15,FALSE)</f>
        <v>U10 KW Stars</v>
      </c>
      <c r="N136" s="154" t="str">
        <f>VLOOKUP(K136,'Team Info'!J:L,3,FALSE)</f>
        <v>James Morrow</v>
      </c>
      <c r="O136" s="154" t="str">
        <f>VLOOKUP(K136,'Team Info'!J:M,4,FALSE)</f>
        <v>414-426-6515</v>
      </c>
      <c r="P136" s="154" t="str">
        <f>VLOOKUP(K136,'Team Info'!J:N,5,FALSE)</f>
        <v>jamesmorrow411@gmail.com</v>
      </c>
      <c r="Q136" s="188" t="str">
        <f>VLOOKUP(M136,'Team Info'!J:L,3,FALSE)</f>
        <v>Rebecca Dourn</v>
      </c>
      <c r="R136" s="188" t="str">
        <f>VLOOKUP(M136,'Team Info'!J:M,4,FALSE)</f>
        <v>262-227-2258</v>
      </c>
      <c r="S136" s="188" t="str">
        <f>VLOOKUP(M136,'Team Info'!J:N,5,FALSE)</f>
        <v>Rebecca.dourn@yahoo.com</v>
      </c>
      <c r="T136" t="str">
        <f t="shared" si="30"/>
        <v>45577U10 SL Wolves (Bears)U10 KW Stars</v>
      </c>
    </row>
    <row r="137" spans="1:20" x14ac:dyDescent="0.3">
      <c r="A137" s="154" t="str">
        <f t="shared" si="33"/>
        <v>KW1086</v>
      </c>
      <c r="B137" s="154" t="str">
        <f>VLOOKUP(A137,'Team Info'!E:J,6,FALSE)</f>
        <v>U10 KW Stars</v>
      </c>
      <c r="C137" s="154" t="str">
        <f>VLOOKUP(A137,'Team Info'!E:L,8,FALSE)</f>
        <v>Rebecca Dourn</v>
      </c>
      <c r="D137" s="154" t="str">
        <f>VLOOKUP(A137,'Team Info'!E:M,9,FALSE)</f>
        <v>262-227-2258</v>
      </c>
      <c r="E137" s="154" t="str">
        <f>VLOOKUP(A137,'Team Info'!E:N,10,FALSE)</f>
        <v>Rebecca.dourn@yahoo.com</v>
      </c>
      <c r="F137" s="180" t="str">
        <f t="shared" si="29"/>
        <v>Sat</v>
      </c>
      <c r="G137" s="180">
        <v>636</v>
      </c>
      <c r="H137" s="184">
        <f>VLOOKUP(G137,'Master FINAL 2024 8-19-24'!A:G,7,FALSE)</f>
        <v>45584</v>
      </c>
      <c r="I137" s="153" t="str">
        <f>IF(ISBLANK((VLOOKUP(G137,'Master FINAL 2024 8-19-24'!A:H,8,FALSE)))=TRUE,"",VLOOKUP(G137,'Master FINAL 2024 8-19-24'!A:H,8,FALSE))</f>
        <v>RF 5</v>
      </c>
      <c r="J137" s="183">
        <f>IF(ISBLANK((VLOOKUP(G137,'Master FINAL 2024 8-19-24'!A:I,9,FALSE)))=TRUE,"",VLOOKUP(G137,'Master FINAL 2024 8-19-24'!A:I,9,FALSE))</f>
        <v>0.375</v>
      </c>
      <c r="K137" s="169" t="str">
        <f>VLOOKUP(G137,'Master FINAL 2024 8-19-24'!A:L,12,FALSE)</f>
        <v>U10 KW Stars</v>
      </c>
      <c r="L137" s="177" t="s">
        <v>849</v>
      </c>
      <c r="M137" s="177" t="str">
        <f>VLOOKUP(G137,'Master FINAL 2024 8-19-24'!A:O,15,FALSE)</f>
        <v>U10 RF Thunder</v>
      </c>
      <c r="N137" s="154" t="str">
        <f>VLOOKUP(K137,'Team Info'!J:L,3,FALSE)</f>
        <v>Rebecca Dourn</v>
      </c>
      <c r="O137" s="154" t="str">
        <f>VLOOKUP(K137,'Team Info'!J:M,4,FALSE)</f>
        <v>262-227-2258</v>
      </c>
      <c r="P137" s="154" t="str">
        <f>VLOOKUP(K137,'Team Info'!J:N,5,FALSE)</f>
        <v>Rebecca.dourn@yahoo.com</v>
      </c>
      <c r="Q137" s="188" t="str">
        <f>VLOOKUP(M137,'Team Info'!J:L,3,FALSE)</f>
        <v>Grady Diesslin</v>
      </c>
      <c r="R137" s="188" t="str">
        <f>VLOOKUP(M137,'Team Info'!J:M,4,FALSE)</f>
        <v>765-427-7736</v>
      </c>
      <c r="S137" s="188" t="str">
        <f>VLOOKUP(M137,'Team Info'!J:N,5,FALSE)</f>
        <v>gdiessli@gmail.com</v>
      </c>
      <c r="T137" t="str">
        <f t="shared" si="30"/>
        <v>45584U10 KW StarsU10 RF Thunder</v>
      </c>
    </row>
    <row r="138" spans="1:20" x14ac:dyDescent="0.3">
      <c r="A138" s="154" t="str">
        <f t="shared" si="33"/>
        <v>KW1086</v>
      </c>
      <c r="B138" s="154" t="str">
        <f>VLOOKUP(A138,'Team Info'!E:J,6,FALSE)</f>
        <v>U10 KW Stars</v>
      </c>
      <c r="C138" s="154" t="str">
        <f>VLOOKUP(A138,'Team Info'!E:L,8,FALSE)</f>
        <v>Rebecca Dourn</v>
      </c>
      <c r="D138" s="154" t="str">
        <f>VLOOKUP(A138,'Team Info'!E:M,9,FALSE)</f>
        <v>262-227-2258</v>
      </c>
      <c r="E138" s="154" t="str">
        <f>VLOOKUP(A138,'Team Info'!E:N,10,FALSE)</f>
        <v>Rebecca.dourn@yahoo.com</v>
      </c>
      <c r="F138" s="180" t="str">
        <f t="shared" si="29"/>
        <v>Sat</v>
      </c>
      <c r="G138" s="180">
        <v>644</v>
      </c>
      <c r="H138" s="184">
        <f>VLOOKUP(G138,'Master FINAL 2024 8-19-24'!A:G,7,FALSE)</f>
        <v>45591</v>
      </c>
      <c r="I138" s="153" t="str">
        <f>IF(ISBLANK((VLOOKUP(G138,'Master FINAL 2024 8-19-24'!A:H,8,FALSE)))=TRUE,"",VLOOKUP(G138,'Master FINAL 2024 8-19-24'!A:H,8,FALSE))</f>
        <v>HT #5A</v>
      </c>
      <c r="J138" s="183">
        <f>IF(ISBLANK((VLOOKUP(G138,'Master FINAL 2024 8-19-24'!A:I,9,FALSE)))=TRUE,"",VLOOKUP(G138,'Master FINAL 2024 8-19-24'!A:I,9,FALSE))</f>
        <v>0.375</v>
      </c>
      <c r="K138" s="169" t="str">
        <f>VLOOKUP(G138,'Master FINAL 2024 8-19-24'!A:L,12,FALSE)</f>
        <v>U10 KW Stars</v>
      </c>
      <c r="L138" s="177" t="s">
        <v>849</v>
      </c>
      <c r="M138" s="177" t="str">
        <f>VLOOKUP(G138,'Master FINAL 2024 8-19-24'!A:O,15,FALSE)</f>
        <v>U10 WCHSA Royal Eagles</v>
      </c>
      <c r="N138" s="154" t="str">
        <f>VLOOKUP(K138,'Team Info'!J:L,3,FALSE)</f>
        <v>Rebecca Dourn</v>
      </c>
      <c r="O138" s="154" t="str">
        <f>VLOOKUP(K138,'Team Info'!J:M,4,FALSE)</f>
        <v>262-227-2258</v>
      </c>
      <c r="P138" s="154" t="str">
        <f>VLOOKUP(K138,'Team Info'!J:N,5,FALSE)</f>
        <v>Rebecca.dourn@yahoo.com</v>
      </c>
      <c r="Q138" s="188" t="str">
        <f>VLOOKUP(M138,'Team Info'!J:L,3,FALSE)</f>
        <v>Dakota Witte</v>
      </c>
      <c r="R138" s="188" t="str">
        <f>VLOOKUP(M138,'Team Info'!J:M,4,FALSE)</f>
        <v>262-707-4556</v>
      </c>
      <c r="S138" s="188" t="str">
        <f>VLOOKUP(M138,'Team Info'!J:N,5,FALSE)</f>
        <v>Dakota.witte@gmail.com</v>
      </c>
      <c r="T138" t="str">
        <f t="shared" si="30"/>
        <v>45591U10 KW StarsU10 WCHSA Royal Eagles</v>
      </c>
    </row>
    <row r="139" spans="1:20" x14ac:dyDescent="0.3">
      <c r="A139" s="154" t="s">
        <v>1670</v>
      </c>
      <c r="B139" s="154" t="str">
        <f>VLOOKUP(A139,'Team Info'!E:J,6,FALSE)</f>
        <v>U10G KW Sparks</v>
      </c>
      <c r="C139" s="154" t="str">
        <f>VLOOKUP(A139,'Team Info'!E:L,8,FALSE)</f>
        <v>Justin Goehring</v>
      </c>
      <c r="D139" s="154" t="str">
        <f>VLOOKUP(A139,'Team Info'!E:M,9,FALSE)</f>
        <v>920-946-1661</v>
      </c>
      <c r="E139" s="154" t="str">
        <f>VLOOKUP(A139,'Team Info'!E:N,10,FALSE)</f>
        <v>justingoehring@gmail.com</v>
      </c>
      <c r="F139" s="180" t="str">
        <f t="shared" si="29"/>
        <v>Sat</v>
      </c>
      <c r="G139" s="180">
        <v>29</v>
      </c>
      <c r="H139" s="184">
        <f>VLOOKUP(G139,'Master FINAL 2024 8-19-24'!A:G,7,FALSE)</f>
        <v>45542</v>
      </c>
      <c r="I139" s="153">
        <f>IF(ISBLANK((VLOOKUP(G139,'Master FINAL 2024 8-19-24'!A:H,8,FALSE)))=TRUE,"",VLOOKUP(G139,'Master FINAL 2024 8-19-24'!A:H,8,FALSE))</f>
        <v>1</v>
      </c>
      <c r="J139" s="183">
        <f>IF(ISBLANK((VLOOKUP(G139,'Master FINAL 2024 8-19-24'!A:I,9,FALSE)))=TRUE,"",VLOOKUP(G139,'Master FINAL 2024 8-19-24'!A:I,9,FALSE))</f>
        <v>0.5625</v>
      </c>
      <c r="K139" s="169" t="str">
        <f>VLOOKUP(G139,'Master FINAL 2024 8-19-24'!A:L,12,FALSE)</f>
        <v>U10G KW Sparks</v>
      </c>
      <c r="L139" s="177" t="s">
        <v>849</v>
      </c>
      <c r="M139" s="177" t="str">
        <f>VLOOKUP(G139,'Master FINAL 2024 8-19-24'!A:O,15,FALSE)</f>
        <v>U10G SL Lady Owlets (Tigers)</v>
      </c>
      <c r="N139" s="154" t="str">
        <f>VLOOKUP(K139,'Team Info'!J:L,3,FALSE)</f>
        <v>Justin Goehring</v>
      </c>
      <c r="O139" s="154" t="str">
        <f>VLOOKUP(K139,'Team Info'!J:M,4,FALSE)</f>
        <v>920-946-1661</v>
      </c>
      <c r="P139" s="154" t="str">
        <f>VLOOKUP(K139,'Team Info'!J:N,5,FALSE)</f>
        <v>justingoehring@gmail.com</v>
      </c>
      <c r="Q139" s="188" t="str">
        <f>VLOOKUP(M139,'Team Info'!J:L,3,FALSE)</f>
        <v>Dave Zukowski</v>
      </c>
      <c r="R139" s="188" t="str">
        <f>VLOOKUP(M139,'Team Info'!J:M,4,FALSE)</f>
        <v>414-324-9256</v>
      </c>
      <c r="S139" s="188" t="str">
        <f>VLOOKUP(M139,'Team Info'!J:N,5,FALSE)</f>
        <v>bevndave@outlook.com</v>
      </c>
      <c r="T139" t="str">
        <f t="shared" si="30"/>
        <v>45542U10G KW SparksU10G SL Lady Owlets (Tigers)</v>
      </c>
    </row>
    <row r="140" spans="1:20" x14ac:dyDescent="0.3">
      <c r="A140" s="154" t="str">
        <f t="shared" ref="A140:A146" si="34">A139</f>
        <v>KW1087</v>
      </c>
      <c r="B140" s="154" t="str">
        <f>VLOOKUP(A140,'Team Info'!E:J,6,FALSE)</f>
        <v>U10G KW Sparks</v>
      </c>
      <c r="C140" s="154" t="str">
        <f>VLOOKUP(A140,'Team Info'!E:L,8,FALSE)</f>
        <v>Justin Goehring</v>
      </c>
      <c r="D140" s="154" t="str">
        <f>VLOOKUP(A140,'Team Info'!E:M,9,FALSE)</f>
        <v>920-946-1661</v>
      </c>
      <c r="E140" s="154" t="str">
        <f>VLOOKUP(A140,'Team Info'!E:N,10,FALSE)</f>
        <v>justingoehring@gmail.com</v>
      </c>
      <c r="F140" s="180" t="str">
        <f t="shared" si="29"/>
        <v>Sat</v>
      </c>
      <c r="G140" s="180">
        <v>35</v>
      </c>
      <c r="H140" s="184">
        <f>VLOOKUP(G140,'Master FINAL 2024 8-19-24'!A:G,7,FALSE)</f>
        <v>45549</v>
      </c>
      <c r="I140" s="153" t="str">
        <f>IF(ISBLANK((VLOOKUP(G140,'Master FINAL 2024 8-19-24'!A:H,8,FALSE)))=TRUE,"",VLOOKUP(G140,'Master FINAL 2024 8-19-24'!A:H,8,FALSE))</f>
        <v>KW 3</v>
      </c>
      <c r="J140" s="183">
        <f>IF(ISBLANK((VLOOKUP(G140,'Master FINAL 2024 8-19-24'!A:I,9,FALSE)))=TRUE,"",VLOOKUP(G140,'Master FINAL 2024 8-19-24'!A:I,9,FALSE))</f>
        <v>0.375</v>
      </c>
      <c r="K140" s="169" t="str">
        <f>VLOOKUP(G140,'Master FINAL 2024 8-19-24'!A:L,12,FALSE)</f>
        <v>U10G SL Arsenal</v>
      </c>
      <c r="L140" s="177" t="s">
        <v>849</v>
      </c>
      <c r="M140" s="177" t="str">
        <f>VLOOKUP(G140,'Master FINAL 2024 8-19-24'!A:O,15,FALSE)</f>
        <v>U10G KW Sparks</v>
      </c>
      <c r="N140" s="154" t="str">
        <f>VLOOKUP(K140,'Team Info'!J:L,3,FALSE)</f>
        <v>Brian Kiley</v>
      </c>
      <c r="O140" s="154" t="str">
        <f>VLOOKUP(K140,'Team Info'!J:M,4,FALSE)</f>
        <v>262-224-1796</v>
      </c>
      <c r="P140" s="154" t="str">
        <f>VLOOKUP(K140,'Team Info'!J:N,5,FALSE)</f>
        <v>bnkiley@gmail.com</v>
      </c>
      <c r="Q140" s="188" t="str">
        <f>VLOOKUP(M140,'Team Info'!J:L,3,FALSE)</f>
        <v>Justin Goehring</v>
      </c>
      <c r="R140" s="188" t="str">
        <f>VLOOKUP(M140,'Team Info'!J:M,4,FALSE)</f>
        <v>920-946-1661</v>
      </c>
      <c r="S140" s="188" t="str">
        <f>VLOOKUP(M140,'Team Info'!J:N,5,FALSE)</f>
        <v>justingoehring@gmail.com</v>
      </c>
      <c r="T140" t="str">
        <f t="shared" si="30"/>
        <v>45549U10G SL ArsenalU10G KW Sparks</v>
      </c>
    </row>
    <row r="141" spans="1:20" x14ac:dyDescent="0.3">
      <c r="A141" s="154" t="str">
        <f t="shared" si="34"/>
        <v>KW1087</v>
      </c>
      <c r="B141" s="154" t="str">
        <f>VLOOKUP(A141,'Team Info'!E:J,6,FALSE)</f>
        <v>U10G KW Sparks</v>
      </c>
      <c r="C141" s="154" t="str">
        <f>VLOOKUP(A141,'Team Info'!E:L,8,FALSE)</f>
        <v>Justin Goehring</v>
      </c>
      <c r="D141" s="154" t="str">
        <f>VLOOKUP(A141,'Team Info'!E:M,9,FALSE)</f>
        <v>920-946-1661</v>
      </c>
      <c r="E141" s="154" t="str">
        <f>VLOOKUP(A141,'Team Info'!E:N,10,FALSE)</f>
        <v>justingoehring@gmail.com</v>
      </c>
      <c r="F141" s="180" t="str">
        <f t="shared" si="29"/>
        <v>Sat</v>
      </c>
      <c r="G141" s="180">
        <v>39</v>
      </c>
      <c r="H141" s="184">
        <f>VLOOKUP(G141,'Master FINAL 2024 8-19-24'!A:G,7,FALSE)</f>
        <v>45556</v>
      </c>
      <c r="I141" s="153" t="str">
        <f>IF(ISBLANK((VLOOKUP(G141,'Master FINAL 2024 8-19-24'!A:H,8,FALSE)))=TRUE,"",VLOOKUP(G141,'Master FINAL 2024 8-19-24'!A:H,8,FALSE))</f>
        <v>KW 3</v>
      </c>
      <c r="J141" s="183">
        <f>IF(ISBLANK((VLOOKUP(G141,'Master FINAL 2024 8-19-24'!A:I,9,FALSE)))=TRUE,"",VLOOKUP(G141,'Master FINAL 2024 8-19-24'!A:I,9,FALSE))</f>
        <v>0.4375</v>
      </c>
      <c r="K141" s="169" t="str">
        <f>VLOOKUP(G141,'Master FINAL 2024 8-19-24'!A:L,12,FALSE)</f>
        <v>U10G RF Wildcats</v>
      </c>
      <c r="L141" s="177" t="s">
        <v>849</v>
      </c>
      <c r="M141" s="177" t="str">
        <f>VLOOKUP(G141,'Master FINAL 2024 8-19-24'!A:O,15,FALSE)</f>
        <v>U10G KW Sparks</v>
      </c>
      <c r="N141" s="154" t="str">
        <f>VLOOKUP(K141,'Team Info'!J:L,3,FALSE)</f>
        <v>Brian Gould</v>
      </c>
      <c r="O141" s="154" t="str">
        <f>VLOOKUP(K141,'Team Info'!J:M,4,FALSE)</f>
        <v>262-751-7093</v>
      </c>
      <c r="P141" s="154" t="str">
        <f>VLOOKUP(K141,'Team Info'!J:N,5,FALSE)</f>
        <v>bsballplya@aol.com</v>
      </c>
      <c r="Q141" s="188" t="str">
        <f>VLOOKUP(M141,'Team Info'!J:L,3,FALSE)</f>
        <v>Justin Goehring</v>
      </c>
      <c r="R141" s="188" t="str">
        <f>VLOOKUP(M141,'Team Info'!J:M,4,FALSE)</f>
        <v>920-946-1661</v>
      </c>
      <c r="S141" s="188" t="str">
        <f>VLOOKUP(M141,'Team Info'!J:N,5,FALSE)</f>
        <v>justingoehring@gmail.com</v>
      </c>
      <c r="T141" t="str">
        <f t="shared" si="30"/>
        <v>45556U10G RF WildcatsU10G KW Sparks</v>
      </c>
    </row>
    <row r="142" spans="1:20" x14ac:dyDescent="0.3">
      <c r="A142" s="154" t="str">
        <f t="shared" si="34"/>
        <v>KW1087</v>
      </c>
      <c r="B142" s="154" t="str">
        <f>VLOOKUP(A142,'Team Info'!E:J,6,FALSE)</f>
        <v>U10G KW Sparks</v>
      </c>
      <c r="C142" s="154" t="str">
        <f>VLOOKUP(A142,'Team Info'!E:L,8,FALSE)</f>
        <v>Justin Goehring</v>
      </c>
      <c r="D142" s="154" t="str">
        <f>VLOOKUP(A142,'Team Info'!E:M,9,FALSE)</f>
        <v>920-946-1661</v>
      </c>
      <c r="E142" s="154" t="str">
        <f>VLOOKUP(A142,'Team Info'!E:N,10,FALSE)</f>
        <v>justingoehring@gmail.com</v>
      </c>
      <c r="F142" s="180" t="str">
        <f t="shared" si="29"/>
        <v>Sat</v>
      </c>
      <c r="G142" s="180">
        <v>41</v>
      </c>
      <c r="H142" s="184">
        <f>VLOOKUP(G142,'Master FINAL 2024 8-19-24'!A:G,7,FALSE)</f>
        <v>45563</v>
      </c>
      <c r="I142" s="153" t="str">
        <f>IF(ISBLANK((VLOOKUP(G142,'Master FINAL 2024 8-19-24'!A:H,8,FALSE)))=TRUE,"",VLOOKUP(G142,'Master FINAL 2024 8-19-24'!A:H,8,FALSE))</f>
        <v>HT #5B</v>
      </c>
      <c r="J142" s="183">
        <f>IF(ISBLANK((VLOOKUP(G142,'Master FINAL 2024 8-19-24'!A:I,9,FALSE)))=TRUE,"",VLOOKUP(G142,'Master FINAL 2024 8-19-24'!A:I,9,FALSE))</f>
        <v>0.5</v>
      </c>
      <c r="K142" s="169" t="str">
        <f>VLOOKUP(G142,'Master FINAL 2024 8-19-24'!A:L,12,FALSE)</f>
        <v>U10G KW Sparks</v>
      </c>
      <c r="L142" s="177" t="s">
        <v>849</v>
      </c>
      <c r="M142" s="177" t="str">
        <f>VLOOKUP(G142,'Master FINAL 2024 8-19-24'!A:O,15,FALSE)</f>
        <v>U10G HT Wildcats</v>
      </c>
      <c r="N142" s="154" t="str">
        <f>VLOOKUP(K142,'Team Info'!J:L,3,FALSE)</f>
        <v>Justin Goehring</v>
      </c>
      <c r="O142" s="154" t="str">
        <f>VLOOKUP(K142,'Team Info'!J:M,4,FALSE)</f>
        <v>920-946-1661</v>
      </c>
      <c r="P142" s="154" t="str">
        <f>VLOOKUP(K142,'Team Info'!J:N,5,FALSE)</f>
        <v>justingoehring@gmail.com</v>
      </c>
      <c r="Q142" s="188" t="str">
        <f>VLOOKUP(M142,'Team Info'!J:L,3,FALSE)</f>
        <v>Ozzie Fuentes</v>
      </c>
      <c r="R142" s="188" t="str">
        <f>VLOOKUP(M142,'Team Info'!J:M,4,FALSE)</f>
        <v>908-510-9954</v>
      </c>
      <c r="S142" s="188" t="str">
        <f>VLOOKUP(M142,'Team Info'!J:N,5,FALSE)</f>
        <v>ozzie@oacc.com</v>
      </c>
      <c r="T142" t="str">
        <f t="shared" si="30"/>
        <v>45563U10G KW SparksU10G HT Wildcats</v>
      </c>
    </row>
    <row r="143" spans="1:20" x14ac:dyDescent="0.3">
      <c r="A143" s="154" t="str">
        <f t="shared" si="34"/>
        <v>KW1087</v>
      </c>
      <c r="B143" s="154" t="str">
        <f>VLOOKUP(A143,'Team Info'!E:J,6,FALSE)</f>
        <v>U10G KW Sparks</v>
      </c>
      <c r="C143" s="154" t="str">
        <f>VLOOKUP(A143,'Team Info'!E:L,8,FALSE)</f>
        <v>Justin Goehring</v>
      </c>
      <c r="D143" s="154" t="str">
        <f>VLOOKUP(A143,'Team Info'!E:M,9,FALSE)</f>
        <v>920-946-1661</v>
      </c>
      <c r="E143" s="154" t="str">
        <f>VLOOKUP(A143,'Team Info'!E:N,10,FALSE)</f>
        <v>justingoehring@gmail.com</v>
      </c>
      <c r="F143" s="180" t="str">
        <f t="shared" ref="F143:F170" si="35">IF(WEEKDAY(H143)=7,"Sat",IF(WEEKDAY(H143)=6,"Fri",IF(WEEKDAY(H143)=5,"Thu",IF(WEEKDAY(H143)=4,"Wed",IF(WEEKDAY(H143)=3,"Tue",IF(WEEKDAY(H143)=2,"Mon",IF(WEEKDAY(H143)=1,"Sun")))))))</f>
        <v>Sat</v>
      </c>
      <c r="G143" s="180">
        <v>46</v>
      </c>
      <c r="H143" s="184">
        <f>VLOOKUP(G143,'Master FINAL 2024 8-19-24'!A:G,7,FALSE)</f>
        <v>45570</v>
      </c>
      <c r="I143" s="153" t="str">
        <f>IF(ISBLANK((VLOOKUP(G143,'Master FINAL 2024 8-19-24'!A:H,8,FALSE)))=TRUE,"",VLOOKUP(G143,'Master FINAL 2024 8-19-24'!A:H,8,FALSE))</f>
        <v>KW 3</v>
      </c>
      <c r="J143" s="183">
        <f>IF(ISBLANK((VLOOKUP(G143,'Master FINAL 2024 8-19-24'!A:I,9,FALSE)))=TRUE,"",VLOOKUP(G143,'Master FINAL 2024 8-19-24'!A:I,9,FALSE))</f>
        <v>0.375</v>
      </c>
      <c r="K143" s="169" t="str">
        <f>VLOOKUP(G143,'Master FINAL 2024 8-19-24'!A:L,12,FALSE)</f>
        <v>U10G HU Thunder</v>
      </c>
      <c r="L143" s="177" t="s">
        <v>849</v>
      </c>
      <c r="M143" s="177" t="str">
        <f>VLOOKUP(G143,'Master FINAL 2024 8-19-24'!A:O,15,FALSE)</f>
        <v>U10G KW Sparks</v>
      </c>
      <c r="N143" s="154" t="str">
        <f>VLOOKUP(K143,'Team Info'!J:L,3,FALSE)</f>
        <v>Jon Tietz</v>
      </c>
      <c r="O143" s="154" t="str">
        <f>VLOOKUP(K143,'Team Info'!J:M,4,FALSE)</f>
        <v>920-342-0889</v>
      </c>
      <c r="P143" s="154" t="str">
        <f>VLOOKUP(K143,'Team Info'!J:N,5,FALSE)</f>
        <v>jontietz09@hotmail.com</v>
      </c>
      <c r="Q143" s="188" t="str">
        <f>VLOOKUP(M143,'Team Info'!J:L,3,FALSE)</f>
        <v>Justin Goehring</v>
      </c>
      <c r="R143" s="188" t="str">
        <f>VLOOKUP(M143,'Team Info'!J:M,4,FALSE)</f>
        <v>920-946-1661</v>
      </c>
      <c r="S143" s="188" t="str">
        <f>VLOOKUP(M143,'Team Info'!J:N,5,FALSE)</f>
        <v>justingoehring@gmail.com</v>
      </c>
      <c r="T143" t="str">
        <f t="shared" si="30"/>
        <v>45570U10G HU ThunderU10G KW Sparks</v>
      </c>
    </row>
    <row r="144" spans="1:20" x14ac:dyDescent="0.3">
      <c r="A144" s="154" t="str">
        <f t="shared" si="34"/>
        <v>KW1087</v>
      </c>
      <c r="B144" s="154" t="str">
        <f>VLOOKUP(A144,'Team Info'!E:J,6,FALSE)</f>
        <v>U10G KW Sparks</v>
      </c>
      <c r="C144" s="154" t="str">
        <f>VLOOKUP(A144,'Team Info'!E:L,8,FALSE)</f>
        <v>Justin Goehring</v>
      </c>
      <c r="D144" s="154" t="str">
        <f>VLOOKUP(A144,'Team Info'!E:M,9,FALSE)</f>
        <v>920-946-1661</v>
      </c>
      <c r="E144" s="154" t="str">
        <f>VLOOKUP(A144,'Team Info'!E:N,10,FALSE)</f>
        <v>justingoehring@gmail.com</v>
      </c>
      <c r="F144" s="180" t="str">
        <f t="shared" si="35"/>
        <v>Sat</v>
      </c>
      <c r="G144" s="180">
        <v>51</v>
      </c>
      <c r="H144" s="184">
        <f>VLOOKUP(G144,'Master FINAL 2024 8-19-24'!A:G,7,FALSE)</f>
        <v>45577</v>
      </c>
      <c r="I144" s="153" t="str">
        <f>IF(ISBLANK((VLOOKUP(G144,'Master FINAL 2024 8-19-24'!A:H,8,FALSE)))=TRUE,"",VLOOKUP(G144,'Master FINAL 2024 8-19-24'!A:H,8,FALSE))</f>
        <v>KW 3</v>
      </c>
      <c r="J144" s="183">
        <f>IF(ISBLANK((VLOOKUP(G144,'Master FINAL 2024 8-19-24'!A:I,9,FALSE)))=TRUE,"",VLOOKUP(G144,'Master FINAL 2024 8-19-24'!A:I,9,FALSE))</f>
        <v>0.5</v>
      </c>
      <c r="K144" s="169" t="str">
        <f>VLOOKUP(G144,'Master FINAL 2024 8-19-24'!A:L,12,FALSE)</f>
        <v>U10G JK Power</v>
      </c>
      <c r="L144" s="177" t="s">
        <v>849</v>
      </c>
      <c r="M144" s="177" t="str">
        <f>VLOOKUP(G144,'Master FINAL 2024 8-19-24'!A:O,15,FALSE)</f>
        <v>U10G KW Sparks</v>
      </c>
      <c r="N144" s="154" t="str">
        <f>VLOOKUP(K144,'Team Info'!J:L,3,FALSE)</f>
        <v>Jeffrey Hoerchner</v>
      </c>
      <c r="O144" s="154" t="str">
        <f>VLOOKUP(K144,'Team Info'!J:M,4,FALSE)</f>
        <v>262-689-3341</v>
      </c>
      <c r="P144" s="154" t="str">
        <f>VLOOKUP(K144,'Team Info'!J:N,5,FALSE)</f>
        <v>jeff60h@yahoo.com</v>
      </c>
      <c r="Q144" s="188" t="str">
        <f>VLOOKUP(M144,'Team Info'!J:L,3,FALSE)</f>
        <v>Justin Goehring</v>
      </c>
      <c r="R144" s="188" t="str">
        <f>VLOOKUP(M144,'Team Info'!J:M,4,FALSE)</f>
        <v>920-946-1661</v>
      </c>
      <c r="S144" s="188" t="str">
        <f>VLOOKUP(M144,'Team Info'!J:N,5,FALSE)</f>
        <v>justingoehring@gmail.com</v>
      </c>
      <c r="T144" t="str">
        <f t="shared" si="30"/>
        <v>45577U10G JK PowerU10G KW Sparks</v>
      </c>
    </row>
    <row r="145" spans="1:20" x14ac:dyDescent="0.3">
      <c r="A145" s="154" t="str">
        <f t="shared" si="34"/>
        <v>KW1087</v>
      </c>
      <c r="B145" s="154" t="str">
        <f>VLOOKUP(A145,'Team Info'!E:J,6,FALSE)</f>
        <v>U10G KW Sparks</v>
      </c>
      <c r="C145" s="154" t="str">
        <f>VLOOKUP(A145,'Team Info'!E:L,8,FALSE)</f>
        <v>Justin Goehring</v>
      </c>
      <c r="D145" s="154" t="str">
        <f>VLOOKUP(A145,'Team Info'!E:M,9,FALSE)</f>
        <v>920-946-1661</v>
      </c>
      <c r="E145" s="154" t="str">
        <f>VLOOKUP(A145,'Team Info'!E:N,10,FALSE)</f>
        <v>justingoehring@gmail.com</v>
      </c>
      <c r="F145" s="180" t="str">
        <f t="shared" si="35"/>
        <v>Sat</v>
      </c>
      <c r="G145" s="180">
        <v>56</v>
      </c>
      <c r="H145" s="184">
        <f>VLOOKUP(G145,'Master FINAL 2024 8-19-24'!A:G,7,FALSE)</f>
        <v>45584</v>
      </c>
      <c r="I145" s="153" t="str">
        <f>IF(ISBLANK((VLOOKUP(G145,'Master FINAL 2024 8-19-24'!A:H,8,FALSE)))=TRUE,"",VLOOKUP(G145,'Master FINAL 2024 8-19-24'!A:H,8,FALSE))</f>
        <v>Hickory Lane #2</v>
      </c>
      <c r="J145" s="183">
        <f>IF(ISBLANK((VLOOKUP(G145,'Master FINAL 2024 8-19-24'!A:I,9,FALSE)))=TRUE,"",VLOOKUP(G145,'Master FINAL 2024 8-19-24'!A:I,9,FALSE))</f>
        <v>0.375</v>
      </c>
      <c r="K145" s="169" t="str">
        <f>VLOOKUP(G145,'Master FINAL 2024 8-19-24'!A:L,12,FALSE)</f>
        <v>U10G KW Sparks</v>
      </c>
      <c r="L145" s="177" t="s">
        <v>849</v>
      </c>
      <c r="M145" s="177" t="str">
        <f>VLOOKUP(G145,'Master FINAL 2024 8-19-24'!A:O,15,FALSE)</f>
        <v>U10G JK Magic</v>
      </c>
      <c r="N145" s="154" t="str">
        <f>VLOOKUP(K145,'Team Info'!J:L,3,FALSE)</f>
        <v>Justin Goehring</v>
      </c>
      <c r="O145" s="154" t="str">
        <f>VLOOKUP(K145,'Team Info'!J:M,4,FALSE)</f>
        <v>920-946-1661</v>
      </c>
      <c r="P145" s="154" t="str">
        <f>VLOOKUP(K145,'Team Info'!J:N,5,FALSE)</f>
        <v>justingoehring@gmail.com</v>
      </c>
      <c r="Q145" s="188" t="str">
        <f>VLOOKUP(M145,'Team Info'!J:L,3,FALSE)</f>
        <v>Tim Reyburn</v>
      </c>
      <c r="R145" s="188" t="str">
        <f>VLOOKUP(M145,'Team Info'!J:M,4,FALSE)</f>
        <v>920-573-1824</v>
      </c>
      <c r="S145" s="188" t="str">
        <f>VLOOKUP(M145,'Team Info'!J:N,5,FALSE)</f>
        <v>timothyreyburn@gmail.com</v>
      </c>
      <c r="T145" t="str">
        <f t="shared" si="30"/>
        <v>45584U10G KW SparksU10G JK Magic</v>
      </c>
    </row>
    <row r="146" spans="1:20" x14ac:dyDescent="0.3">
      <c r="A146" s="154" t="str">
        <f t="shared" si="34"/>
        <v>KW1087</v>
      </c>
      <c r="B146" s="154" t="str">
        <f>VLOOKUP(A146,'Team Info'!E:J,6,FALSE)</f>
        <v>U10G KW Sparks</v>
      </c>
      <c r="C146" s="154" t="str">
        <f>VLOOKUP(A146,'Team Info'!E:L,8,FALSE)</f>
        <v>Justin Goehring</v>
      </c>
      <c r="D146" s="154" t="str">
        <f>VLOOKUP(A146,'Team Info'!E:M,9,FALSE)</f>
        <v>920-946-1661</v>
      </c>
      <c r="E146" s="154" t="str">
        <f>VLOOKUP(A146,'Team Info'!E:N,10,FALSE)</f>
        <v>justingoehring@gmail.com</v>
      </c>
      <c r="F146" s="180" t="str">
        <f t="shared" si="35"/>
        <v>Sat</v>
      </c>
      <c r="G146" s="180">
        <v>59</v>
      </c>
      <c r="H146" s="184">
        <f>VLOOKUP(G146,'Master FINAL 2024 8-19-24'!A:G,7,FALSE)</f>
        <v>45591</v>
      </c>
      <c r="I146" s="153">
        <f>IF(ISBLANK((VLOOKUP(G146,'Master FINAL 2024 8-19-24'!A:H,8,FALSE)))=TRUE,"",VLOOKUP(G146,'Master FINAL 2024 8-19-24'!A:H,8,FALSE))</f>
        <v>1</v>
      </c>
      <c r="J146" s="183">
        <f>IF(ISBLANK((VLOOKUP(G146,'Master FINAL 2024 8-19-24'!A:I,9,FALSE)))=TRUE,"",VLOOKUP(G146,'Master FINAL 2024 8-19-24'!A:I,9,FALSE))</f>
        <v>0.375</v>
      </c>
      <c r="K146" s="169" t="str">
        <f>VLOOKUP(G146,'Master FINAL 2024 8-19-24'!A:L,12,FALSE)</f>
        <v>U10G KW Sparks</v>
      </c>
      <c r="L146" s="177" t="s">
        <v>849</v>
      </c>
      <c r="M146" s="177" t="str">
        <f>VLOOKUP(G146,'Master FINAL 2024 8-19-24'!A:O,15,FALSE)</f>
        <v>U10G SL Arsenal</v>
      </c>
      <c r="N146" s="154" t="str">
        <f>VLOOKUP(K146,'Team Info'!J:L,3,FALSE)</f>
        <v>Justin Goehring</v>
      </c>
      <c r="O146" s="154" t="str">
        <f>VLOOKUP(K146,'Team Info'!J:M,4,FALSE)</f>
        <v>920-946-1661</v>
      </c>
      <c r="P146" s="154" t="str">
        <f>VLOOKUP(K146,'Team Info'!J:N,5,FALSE)</f>
        <v>justingoehring@gmail.com</v>
      </c>
      <c r="Q146" s="188" t="str">
        <f>VLOOKUP(M146,'Team Info'!J:L,3,FALSE)</f>
        <v>Brian Kiley</v>
      </c>
      <c r="R146" s="188" t="str">
        <f>VLOOKUP(M146,'Team Info'!J:M,4,FALSE)</f>
        <v>262-224-1796</v>
      </c>
      <c r="S146" s="188" t="str">
        <f>VLOOKUP(M146,'Team Info'!J:N,5,FALSE)</f>
        <v>bnkiley@gmail.com</v>
      </c>
      <c r="T146" t="str">
        <f t="shared" si="30"/>
        <v>45591U10G KW SparksU10G SL Arsenal</v>
      </c>
    </row>
    <row r="147" spans="1:20" x14ac:dyDescent="0.3">
      <c r="A147" s="154" t="s">
        <v>1760</v>
      </c>
      <c r="B147" s="154" t="str">
        <f>VLOOKUP(A147,'Team Info'!E:J,6,FALSE)</f>
        <v>U12 KW Jaguars</v>
      </c>
      <c r="C147" s="154" t="str">
        <f>VLOOKUP(A147,'Team Info'!E:L,8,FALSE)</f>
        <v>Kyle Kutschenreuter</v>
      </c>
      <c r="D147" s="154" t="str">
        <f>VLOOKUP(A147,'Team Info'!E:M,9,FALSE)</f>
        <v>262-224-4310</v>
      </c>
      <c r="E147" s="154" t="str">
        <f>VLOOKUP(A147,'Team Info'!E:N,10,FALSE)</f>
        <v>kwkmts@gmail.com</v>
      </c>
      <c r="F147" s="180" t="str">
        <f t="shared" si="35"/>
        <v>Sat</v>
      </c>
      <c r="G147" s="180">
        <v>264</v>
      </c>
      <c r="H147" s="184">
        <f>VLOOKUP(G147,'Master FINAL 2024 8-19-24'!A:G,7,FALSE)</f>
        <v>45542</v>
      </c>
      <c r="I147" s="153">
        <f>IF(ISBLANK((VLOOKUP(G147,'Master FINAL 2024 8-19-24'!A:H,8,FALSE)))=TRUE,"",VLOOKUP(G147,'Master FINAL 2024 8-19-24'!A:H,8,FALSE))</f>
        <v>5</v>
      </c>
      <c r="J147" s="183">
        <f>IF(ISBLANK((VLOOKUP(G147,'Master FINAL 2024 8-19-24'!A:I,9,FALSE)))=TRUE,"",VLOOKUP(G147,'Master FINAL 2024 8-19-24'!A:I,9,FALSE))</f>
        <v>0.5</v>
      </c>
      <c r="K147" s="169" t="str">
        <f>VLOOKUP(G147,'Master FINAL 2024 8-19-24'!A:L,12,FALSE)</f>
        <v>U12 KW Jaguars</v>
      </c>
      <c r="L147" s="177" t="s">
        <v>849</v>
      </c>
      <c r="M147" s="177" t="str">
        <f>VLOOKUP(G147,'Master FINAL 2024 8-19-24'!A:O,15,FALSE)</f>
        <v>U12 SL Union</v>
      </c>
      <c r="N147" s="154" t="str">
        <f>VLOOKUP(K147,'Team Info'!J:L,3,FALSE)</f>
        <v>Kyle Kutschenreuter</v>
      </c>
      <c r="O147" s="154" t="str">
        <f>VLOOKUP(K147,'Team Info'!J:M,4,FALSE)</f>
        <v>262-224-4310</v>
      </c>
      <c r="P147" s="154" t="str">
        <f>VLOOKUP(K147,'Team Info'!J:N,5,FALSE)</f>
        <v>kwkmts@gmail.com</v>
      </c>
      <c r="Q147" s="188" t="str">
        <f>VLOOKUP(M147,'Team Info'!J:L,3,FALSE)</f>
        <v>Brian Kiley</v>
      </c>
      <c r="R147" s="188" t="str">
        <f>VLOOKUP(M147,'Team Info'!J:M,4,FALSE)</f>
        <v>262-224-1796</v>
      </c>
      <c r="S147" s="188" t="str">
        <f>VLOOKUP(M147,'Team Info'!J:N,5,FALSE)</f>
        <v>bnkiley@gmail.com</v>
      </c>
      <c r="T147" t="str">
        <f t="shared" si="30"/>
        <v>45542U12 KW JaguarsU12 SL Union</v>
      </c>
    </row>
    <row r="148" spans="1:20" x14ac:dyDescent="0.3">
      <c r="A148" s="154" t="str">
        <f t="shared" ref="A148:A154" si="36">A147</f>
        <v>KW1088</v>
      </c>
      <c r="B148" s="154" t="str">
        <f>VLOOKUP(A148,'Team Info'!E:J,6,FALSE)</f>
        <v>U12 KW Jaguars</v>
      </c>
      <c r="C148" s="154" t="str">
        <f>VLOOKUP(A148,'Team Info'!E:L,8,FALSE)</f>
        <v>Kyle Kutschenreuter</v>
      </c>
      <c r="D148" s="154" t="str">
        <f>VLOOKUP(A148,'Team Info'!E:M,9,FALSE)</f>
        <v>262-224-4310</v>
      </c>
      <c r="E148" s="154" t="str">
        <f>VLOOKUP(A148,'Team Info'!E:N,10,FALSE)</f>
        <v>kwkmts@gmail.com</v>
      </c>
      <c r="F148" s="180" t="str">
        <f t="shared" si="35"/>
        <v>Sat</v>
      </c>
      <c r="G148" s="180">
        <v>268</v>
      </c>
      <c r="H148" s="184">
        <f>VLOOKUP(G148,'Master FINAL 2024 8-19-24'!A:G,7,FALSE)</f>
        <v>45549</v>
      </c>
      <c r="I148" s="153" t="str">
        <f>IF(ISBLANK((VLOOKUP(G148,'Master FINAL 2024 8-19-24'!A:H,8,FALSE)))=TRUE,"",VLOOKUP(G148,'Master FINAL 2024 8-19-24'!A:H,8,FALSE))</f>
        <v>RF 9</v>
      </c>
      <c r="J148" s="183">
        <f>IF(ISBLANK((VLOOKUP(G148,'Master FINAL 2024 8-19-24'!A:I,9,FALSE)))=TRUE,"",VLOOKUP(G148,'Master FINAL 2024 8-19-24'!A:I,9,FALSE))</f>
        <v>0.4375</v>
      </c>
      <c r="K148" s="169" t="str">
        <f>VLOOKUP(G148,'Master FINAL 2024 8-19-24'!A:L,12,FALSE)</f>
        <v>U12 KW Jaguars</v>
      </c>
      <c r="L148" s="177" t="s">
        <v>849</v>
      </c>
      <c r="M148" s="177" t="str">
        <f>VLOOKUP(G148,'Master FINAL 2024 8-19-24'!A:O,15,FALSE)</f>
        <v>U12 RF Comets</v>
      </c>
      <c r="N148" s="154" t="str">
        <f>VLOOKUP(K148,'Team Info'!J:L,3,FALSE)</f>
        <v>Kyle Kutschenreuter</v>
      </c>
      <c r="O148" s="154" t="str">
        <f>VLOOKUP(K148,'Team Info'!J:M,4,FALSE)</f>
        <v>262-224-4310</v>
      </c>
      <c r="P148" s="154" t="str">
        <f>VLOOKUP(K148,'Team Info'!J:N,5,FALSE)</f>
        <v>kwkmts@gmail.com</v>
      </c>
      <c r="Q148" s="188" t="str">
        <f>VLOOKUP(M148,'Team Info'!J:L,3,FALSE)</f>
        <v>Jim Healy</v>
      </c>
      <c r="R148" s="188" t="str">
        <f>VLOOKUP(M148,'Team Info'!J:M,4,FALSE)</f>
        <v>262-365-1992</v>
      </c>
      <c r="S148" s="188" t="str">
        <f>VLOOKUP(M148,'Team Info'!J:N,5,FALSE)</f>
        <v>james.russell.healy@gmail.com</v>
      </c>
      <c r="T148" t="str">
        <f t="shared" si="30"/>
        <v>45549U12 KW JaguarsU12 RF Comets</v>
      </c>
    </row>
    <row r="149" spans="1:20" x14ac:dyDescent="0.3">
      <c r="A149" s="154" t="str">
        <f t="shared" si="36"/>
        <v>KW1088</v>
      </c>
      <c r="B149" s="154" t="str">
        <f>VLOOKUP(A149,'Team Info'!E:J,6,FALSE)</f>
        <v>U12 KW Jaguars</v>
      </c>
      <c r="C149" s="154" t="str">
        <f>VLOOKUP(A149,'Team Info'!E:L,8,FALSE)</f>
        <v>Kyle Kutschenreuter</v>
      </c>
      <c r="D149" s="154" t="str">
        <f>VLOOKUP(A149,'Team Info'!E:M,9,FALSE)</f>
        <v>262-224-4310</v>
      </c>
      <c r="E149" s="154" t="str">
        <f>VLOOKUP(A149,'Team Info'!E:N,10,FALSE)</f>
        <v>kwkmts@gmail.com</v>
      </c>
      <c r="F149" s="180" t="str">
        <f t="shared" si="35"/>
        <v>Sat</v>
      </c>
      <c r="G149" s="180">
        <v>271</v>
      </c>
      <c r="H149" s="184">
        <f>VLOOKUP(G149,'Master FINAL 2024 8-19-24'!A:G,7,FALSE)</f>
        <v>45556</v>
      </c>
      <c r="I149" s="153" t="str">
        <f>IF(ISBLANK((VLOOKUP(G149,'Master FINAL 2024 8-19-24'!A:H,8,FALSE)))=TRUE,"",VLOOKUP(G149,'Master FINAL 2024 8-19-24'!A:H,8,FALSE))</f>
        <v>KW 4</v>
      </c>
      <c r="J149" s="183">
        <f>IF(ISBLANK((VLOOKUP(G149,'Master FINAL 2024 8-19-24'!A:I,9,FALSE)))=TRUE,"",VLOOKUP(G149,'Master FINAL 2024 8-19-24'!A:I,9,FALSE))</f>
        <v>0.4375</v>
      </c>
      <c r="K149" s="169" t="str">
        <f>VLOOKUP(G149,'Master FINAL 2024 8-19-24'!A:L,12,FALSE)</f>
        <v>U12 JU Juneau Rage U12</v>
      </c>
      <c r="L149" s="177" t="s">
        <v>849</v>
      </c>
      <c r="M149" s="177" t="str">
        <f>VLOOKUP(G149,'Master FINAL 2024 8-19-24'!A:O,15,FALSE)</f>
        <v>U12 KW Jaguars</v>
      </c>
      <c r="N149" s="154" t="str">
        <f>VLOOKUP(K149,'Team Info'!J:L,3,FALSE)</f>
        <v>Alexis Garcia</v>
      </c>
      <c r="O149" s="154" t="str">
        <f>VLOOKUP(K149,'Team Info'!J:M,4,FALSE)</f>
        <v>920-382-3129</v>
      </c>
      <c r="P149" s="154" t="str">
        <f>VLOOKUP(K149,'Team Info'!J:N,5,FALSE)</f>
        <v>Alexis.garcia.boss51@gmail.com</v>
      </c>
      <c r="Q149" s="188" t="str">
        <f>VLOOKUP(M149,'Team Info'!J:L,3,FALSE)</f>
        <v>Kyle Kutschenreuter</v>
      </c>
      <c r="R149" s="188" t="str">
        <f>VLOOKUP(M149,'Team Info'!J:M,4,FALSE)</f>
        <v>262-224-4310</v>
      </c>
      <c r="S149" s="188" t="str">
        <f>VLOOKUP(M149,'Team Info'!J:N,5,FALSE)</f>
        <v>kwkmts@gmail.com</v>
      </c>
      <c r="T149" t="str">
        <f t="shared" si="30"/>
        <v>45556U12 JU Juneau Rage U12U12 KW Jaguars</v>
      </c>
    </row>
    <row r="150" spans="1:20" x14ac:dyDescent="0.3">
      <c r="A150" s="154" t="str">
        <f t="shared" si="36"/>
        <v>KW1088</v>
      </c>
      <c r="B150" s="154" t="str">
        <f>VLOOKUP(A150,'Team Info'!E:J,6,FALSE)</f>
        <v>U12 KW Jaguars</v>
      </c>
      <c r="C150" s="154" t="str">
        <f>VLOOKUP(A150,'Team Info'!E:L,8,FALSE)</f>
        <v>Kyle Kutschenreuter</v>
      </c>
      <c r="D150" s="154" t="str">
        <f>VLOOKUP(A150,'Team Info'!E:M,9,FALSE)</f>
        <v>262-224-4310</v>
      </c>
      <c r="E150" s="154" t="str">
        <f>VLOOKUP(A150,'Team Info'!E:N,10,FALSE)</f>
        <v>kwkmts@gmail.com</v>
      </c>
      <c r="F150" s="180" t="str">
        <f t="shared" si="35"/>
        <v>Sat</v>
      </c>
      <c r="G150" s="180">
        <v>274</v>
      </c>
      <c r="H150" s="184">
        <f>VLOOKUP(G150,'Master FINAL 2024 8-19-24'!A:G,7,FALSE)</f>
        <v>45563</v>
      </c>
      <c r="I150" s="153" t="str">
        <f>IF(ISBLANK((VLOOKUP(G150,'Master FINAL 2024 8-19-24'!A:H,8,FALSE)))=TRUE,"",VLOOKUP(G150,'Master FINAL 2024 8-19-24'!A:H,8,FALSE))</f>
        <v>ER #9</v>
      </c>
      <c r="J150" s="183">
        <f>IF(ISBLANK((VLOOKUP(G150,'Master FINAL 2024 8-19-24'!A:I,9,FALSE)))=TRUE,"",VLOOKUP(G150,'Master FINAL 2024 8-19-24'!A:I,9,FALSE))</f>
        <v>0.375</v>
      </c>
      <c r="K150" s="169" t="str">
        <f>VLOOKUP(G150,'Master FINAL 2024 8-19-24'!A:L,12,FALSE)</f>
        <v>U12 KW Jaguars</v>
      </c>
      <c r="L150" s="177" t="s">
        <v>849</v>
      </c>
      <c r="M150" s="177" t="str">
        <f>VLOOKUP(G150,'Master FINAL 2024 8-19-24'!A:O,15,FALSE)</f>
        <v>U12 ER Hooligans</v>
      </c>
      <c r="N150" s="154" t="str">
        <f>VLOOKUP(K150,'Team Info'!J:L,3,FALSE)</f>
        <v>Kyle Kutschenreuter</v>
      </c>
      <c r="O150" s="154" t="str">
        <f>VLOOKUP(K150,'Team Info'!J:M,4,FALSE)</f>
        <v>262-224-4310</v>
      </c>
      <c r="P150" s="154" t="str">
        <f>VLOOKUP(K150,'Team Info'!J:N,5,FALSE)</f>
        <v>kwkmts@gmail.com</v>
      </c>
      <c r="Q150" s="188" t="str">
        <f>VLOOKUP(M150,'Team Info'!J:L,3,FALSE)</f>
        <v>Mike Stoneking</v>
      </c>
      <c r="R150" s="188">
        <f>VLOOKUP(M150,'Team Info'!J:M,4,FALSE)</f>
        <v>0</v>
      </c>
      <c r="S150" s="188" t="str">
        <f>VLOOKUP(M150,'Team Info'!J:N,5,FALSE)</f>
        <v>mikestoneking@outlook.com</v>
      </c>
      <c r="T150" t="str">
        <f t="shared" si="30"/>
        <v>45563U12 KW JaguarsU12 ER Hooligans</v>
      </c>
    </row>
    <row r="151" spans="1:20" x14ac:dyDescent="0.3">
      <c r="A151" s="154" t="str">
        <f t="shared" si="36"/>
        <v>KW1088</v>
      </c>
      <c r="B151" s="154" t="str">
        <f>VLOOKUP(A151,'Team Info'!E:J,6,FALSE)</f>
        <v>U12 KW Jaguars</v>
      </c>
      <c r="C151" s="154" t="str">
        <f>VLOOKUP(A151,'Team Info'!E:L,8,FALSE)</f>
        <v>Kyle Kutschenreuter</v>
      </c>
      <c r="D151" s="154" t="str">
        <f>VLOOKUP(A151,'Team Info'!E:M,9,FALSE)</f>
        <v>262-224-4310</v>
      </c>
      <c r="E151" s="154" t="str">
        <f>VLOOKUP(A151,'Team Info'!E:N,10,FALSE)</f>
        <v>kwkmts@gmail.com</v>
      </c>
      <c r="F151" s="180" t="str">
        <f t="shared" si="35"/>
        <v>Sat</v>
      </c>
      <c r="G151" s="180">
        <v>277</v>
      </c>
      <c r="H151" s="184">
        <f>VLOOKUP(G151,'Master FINAL 2024 8-19-24'!A:G,7,FALSE)</f>
        <v>45570</v>
      </c>
      <c r="I151" s="153" t="str">
        <f>IF(ISBLANK((VLOOKUP(G151,'Master FINAL 2024 8-19-24'!A:H,8,FALSE)))=TRUE,"",VLOOKUP(G151,'Master FINAL 2024 8-19-24'!A:H,8,FALSE))</f>
        <v>12U South</v>
      </c>
      <c r="J151" s="183">
        <f>IF(ISBLANK((VLOOKUP(G151,'Master FINAL 2024 8-19-24'!A:I,9,FALSE)))=TRUE,"",VLOOKUP(G151,'Master FINAL 2024 8-19-24'!A:I,9,FALSE))</f>
        <v>0.39583333333333331</v>
      </c>
      <c r="K151" s="169" t="str">
        <f>VLOOKUP(G151,'Master FINAL 2024 8-19-24'!A:L,12,FALSE)</f>
        <v>U12 KW Jaguars</v>
      </c>
      <c r="L151" s="177" t="s">
        <v>849</v>
      </c>
      <c r="M151" s="177" t="str">
        <f>VLOOKUP(G151,'Master FINAL 2024 8-19-24'!A:O,15,FALSE)</f>
        <v>U12 BR Blue Heron</v>
      </c>
      <c r="N151" s="154" t="str">
        <f>VLOOKUP(K151,'Team Info'!J:L,3,FALSE)</f>
        <v>Kyle Kutschenreuter</v>
      </c>
      <c r="O151" s="154" t="str">
        <f>VLOOKUP(K151,'Team Info'!J:M,4,FALSE)</f>
        <v>262-224-4310</v>
      </c>
      <c r="P151" s="154" t="str">
        <f>VLOOKUP(K151,'Team Info'!J:N,5,FALSE)</f>
        <v>kwkmts@gmail.com</v>
      </c>
      <c r="Q151" s="188" t="str">
        <f>VLOOKUP(M151,'Team Info'!J:L,3,FALSE)</f>
        <v>Josh Haefs</v>
      </c>
      <c r="R151" s="188" t="str">
        <f>VLOOKUP(M151,'Team Info'!J:M,4,FALSE)</f>
        <v>920-904-0759</v>
      </c>
      <c r="S151" s="188" t="str">
        <f>VLOOKUP(M151,'Team Info'!J:N,5,FALSE)</f>
        <v>ndfsa9@gmail.com</v>
      </c>
      <c r="T151" t="str">
        <f t="shared" si="30"/>
        <v>45570U12 KW JaguarsU12 BR Blue Heron</v>
      </c>
    </row>
    <row r="152" spans="1:20" x14ac:dyDescent="0.3">
      <c r="A152" s="154" t="str">
        <f t="shared" si="36"/>
        <v>KW1088</v>
      </c>
      <c r="B152" s="154" t="str">
        <f>VLOOKUP(A152,'Team Info'!E:J,6,FALSE)</f>
        <v>U12 KW Jaguars</v>
      </c>
      <c r="C152" s="154" t="str">
        <f>VLOOKUP(A152,'Team Info'!E:L,8,FALSE)</f>
        <v>Kyle Kutschenreuter</v>
      </c>
      <c r="D152" s="154" t="str">
        <f>VLOOKUP(A152,'Team Info'!E:M,9,FALSE)</f>
        <v>262-224-4310</v>
      </c>
      <c r="E152" s="154" t="str">
        <f>VLOOKUP(A152,'Team Info'!E:N,10,FALSE)</f>
        <v>kwkmts@gmail.com</v>
      </c>
      <c r="F152" s="180" t="str">
        <f>IF(WEEKDAY(H152)=7,"Sat",IF(WEEKDAY(H152)=6,"Fri",IF(WEEKDAY(H152)=5,"Thu",IF(WEEKDAY(H152)=4,"Wed",IF(WEEKDAY(H152)=3,"Tue",IF(WEEKDAY(H152)=2,"Mon",IF(WEEKDAY(H152)=1,"Sun")))))))</f>
        <v>Sat</v>
      </c>
      <c r="G152" s="180">
        <v>284</v>
      </c>
      <c r="H152" s="184">
        <f>VLOOKUP(G152,'Master FINAL 2024 8-19-24'!A:G,7,FALSE)</f>
        <v>45577</v>
      </c>
      <c r="I152" s="153" t="str">
        <f>IF(ISBLANK((VLOOKUP(G152,'Master FINAL 2024 8-19-24'!A:H,8,FALSE)))=TRUE,"",VLOOKUP(G152,'Master FINAL 2024 8-19-24'!A:H,8,FALSE))</f>
        <v>KW 4</v>
      </c>
      <c r="J152" s="183">
        <f>IF(ISBLANK((VLOOKUP(G152,'Master FINAL 2024 8-19-24'!A:I,9,FALSE)))=TRUE,"",VLOOKUP(G152,'Master FINAL 2024 8-19-24'!A:I,9,FALSE))</f>
        <v>0.4375</v>
      </c>
      <c r="K152" s="169" t="str">
        <f>VLOOKUP(G152,'Master FINAL 2024 8-19-24'!A:L,12,FALSE)</f>
        <v>U12 JK Eliminators</v>
      </c>
      <c r="L152" s="177" t="s">
        <v>849</v>
      </c>
      <c r="M152" s="177" t="str">
        <f>VLOOKUP(G152,'Master FINAL 2024 8-19-24'!A:O,15,FALSE)</f>
        <v>U12 KW Jaguars</v>
      </c>
      <c r="N152" s="154" t="str">
        <f>VLOOKUP(K152,'Team Info'!J:L,3,FALSE)</f>
        <v>Keith McNamee</v>
      </c>
      <c r="O152" s="154" t="str">
        <f>VLOOKUP(K152,'Team Info'!J:M,4,FALSE)</f>
        <v>262-993-2048</v>
      </c>
      <c r="P152" s="154" t="str">
        <f>VLOOKUP(K152,'Team Info'!J:N,5,FALSE)</f>
        <v>kmcnamee@clcbuild.com</v>
      </c>
      <c r="Q152" s="188" t="str">
        <f>VLOOKUP(M152,'Team Info'!J:L,3,FALSE)</f>
        <v>Kyle Kutschenreuter</v>
      </c>
      <c r="R152" s="188" t="str">
        <f>VLOOKUP(M152,'Team Info'!J:M,4,FALSE)</f>
        <v>262-224-4310</v>
      </c>
      <c r="S152" s="188" t="str">
        <f>VLOOKUP(M152,'Team Info'!J:N,5,FALSE)</f>
        <v>kwkmts@gmail.com</v>
      </c>
      <c r="T152" t="str">
        <f>H152&amp;K152&amp;M152</f>
        <v>45577U12 JK EliminatorsU12 KW Jaguars</v>
      </c>
    </row>
    <row r="153" spans="1:20" x14ac:dyDescent="0.3">
      <c r="A153" s="154" t="str">
        <f t="shared" si="36"/>
        <v>KW1088</v>
      </c>
      <c r="B153" s="154" t="str">
        <f>VLOOKUP(A153,'Team Info'!E:J,6,FALSE)</f>
        <v>U12 KW Jaguars</v>
      </c>
      <c r="C153" s="154" t="str">
        <f>VLOOKUP(A153,'Team Info'!E:L,8,FALSE)</f>
        <v>Kyle Kutschenreuter</v>
      </c>
      <c r="D153" s="154" t="str">
        <f>VLOOKUP(A153,'Team Info'!E:M,9,FALSE)</f>
        <v>262-224-4310</v>
      </c>
      <c r="E153" s="154" t="str">
        <f>VLOOKUP(A153,'Team Info'!E:N,10,FALSE)</f>
        <v>kwkmts@gmail.com</v>
      </c>
      <c r="F153" s="180" t="str">
        <f t="shared" si="35"/>
        <v>Sat</v>
      </c>
      <c r="G153" s="180">
        <v>287</v>
      </c>
      <c r="H153" s="184">
        <f>VLOOKUP(G153,'Master FINAL 2024 8-19-24'!A:G,7,FALSE)</f>
        <v>45584</v>
      </c>
      <c r="I153" s="153" t="str">
        <f>IF(ISBLANK((VLOOKUP(G153,'Master FINAL 2024 8-19-24'!A:H,8,FALSE)))=TRUE,"",VLOOKUP(G153,'Master FINAL 2024 8-19-24'!A:H,8,FALSE))</f>
        <v>KW 4</v>
      </c>
      <c r="J153" s="183">
        <f>IF(ISBLANK((VLOOKUP(G153,'Master FINAL 2024 8-19-24'!A:I,9,FALSE)))=TRUE,"",VLOOKUP(G153,'Master FINAL 2024 8-19-24'!A:I,9,FALSE))</f>
        <v>0.5</v>
      </c>
      <c r="K153" s="169" t="str">
        <f>VLOOKUP(G153,'Master FINAL 2024 8-19-24'!A:L,12,FALSE)</f>
        <v>U12 HT Cobra Crush</v>
      </c>
      <c r="L153" s="177" t="s">
        <v>849</v>
      </c>
      <c r="M153" s="177" t="str">
        <f>VLOOKUP(G153,'Master FINAL 2024 8-19-24'!A:O,15,FALSE)</f>
        <v>U12 KW Jaguars</v>
      </c>
      <c r="N153" s="154" t="str">
        <f>VLOOKUP(K153,'Team Info'!J:L,3,FALSE)</f>
        <v>Mike Daly</v>
      </c>
      <c r="O153" s="154" t="str">
        <f>VLOOKUP(K153,'Team Info'!J:M,4,FALSE)</f>
        <v>414-350-1392</v>
      </c>
      <c r="P153" s="154" t="str">
        <f>VLOOKUP(K153,'Team Info'!J:N,5,FALSE)</f>
        <v>dooley644@gmail.com</v>
      </c>
      <c r="Q153" s="188" t="str">
        <f>VLOOKUP(M153,'Team Info'!J:L,3,FALSE)</f>
        <v>Kyle Kutschenreuter</v>
      </c>
      <c r="R153" s="188" t="str">
        <f>VLOOKUP(M153,'Team Info'!J:M,4,FALSE)</f>
        <v>262-224-4310</v>
      </c>
      <c r="S153" s="188" t="str">
        <f>VLOOKUP(M153,'Team Info'!J:N,5,FALSE)</f>
        <v>kwkmts@gmail.com</v>
      </c>
      <c r="T153" t="str">
        <f t="shared" si="30"/>
        <v>45584U12 HT Cobra CrushU12 KW Jaguars</v>
      </c>
    </row>
    <row r="154" spans="1:20" x14ac:dyDescent="0.3">
      <c r="A154" s="154" t="str">
        <f t="shared" si="36"/>
        <v>KW1088</v>
      </c>
      <c r="B154" s="154" t="str">
        <f>VLOOKUP(A154,'Team Info'!E:J,6,FALSE)</f>
        <v>U12 KW Jaguars</v>
      </c>
      <c r="C154" s="154" t="str">
        <f>VLOOKUP(A154,'Team Info'!E:L,8,FALSE)</f>
        <v>Kyle Kutschenreuter</v>
      </c>
      <c r="D154" s="154" t="str">
        <f>VLOOKUP(A154,'Team Info'!E:M,9,FALSE)</f>
        <v>262-224-4310</v>
      </c>
      <c r="E154" s="154" t="str">
        <f>VLOOKUP(A154,'Team Info'!E:N,10,FALSE)</f>
        <v>kwkmts@gmail.com</v>
      </c>
      <c r="F154" s="180" t="str">
        <f>IF(WEEKDAY(H154)=7,"Sat",IF(WEEKDAY(H154)=6,"Fri",IF(WEEKDAY(H154)=5,"Thu",IF(WEEKDAY(H154)=4,"Wed",IF(WEEKDAY(H154)=3,"Tue",IF(WEEKDAY(H154)=2,"Mon",IF(WEEKDAY(H154)=1,"Sun")))))))</f>
        <v>Sat</v>
      </c>
      <c r="G154" s="180">
        <v>292</v>
      </c>
      <c r="H154" s="184">
        <f>VLOOKUP(G154,'Master FINAL 2024 8-19-24'!A:G,7,FALSE)</f>
        <v>45591</v>
      </c>
      <c r="I154" s="153" t="str">
        <f>IF(ISBLANK((VLOOKUP(G154,'Master FINAL 2024 8-19-24'!A:H,8,FALSE)))=TRUE,"",VLOOKUP(G154,'Master FINAL 2024 8-19-24'!A:H,8,FALSE))</f>
        <v>KW 4</v>
      </c>
      <c r="J154" s="183">
        <f>IF(ISBLANK((VLOOKUP(G154,'Master FINAL 2024 8-19-24'!A:I,9,FALSE)))=TRUE,"",VLOOKUP(G154,'Master FINAL 2024 8-19-24'!A:I,9,FALSE))</f>
        <v>0.625</v>
      </c>
      <c r="K154" s="169" t="str">
        <f>VLOOKUP(G154,'Master FINAL 2024 8-19-24'!A:L,12,FALSE)</f>
        <v>U12 RF Comets</v>
      </c>
      <c r="L154" s="177" t="s">
        <v>849</v>
      </c>
      <c r="M154" s="177" t="str">
        <f>VLOOKUP(G154,'Master FINAL 2024 8-19-24'!A:O,15,FALSE)</f>
        <v>U12 KW Jaguars</v>
      </c>
      <c r="N154" s="154" t="str">
        <f>VLOOKUP(K154,'Team Info'!J:L,3,FALSE)</f>
        <v>Jim Healy</v>
      </c>
      <c r="O154" s="154" t="str">
        <f>VLOOKUP(K154,'Team Info'!J:M,4,FALSE)</f>
        <v>262-365-1992</v>
      </c>
      <c r="P154" s="154" t="str">
        <f>VLOOKUP(K154,'Team Info'!J:N,5,FALSE)</f>
        <v>james.russell.healy@gmail.com</v>
      </c>
      <c r="Q154" s="188" t="str">
        <f>VLOOKUP(M154,'Team Info'!J:L,3,FALSE)</f>
        <v>Kyle Kutschenreuter</v>
      </c>
      <c r="R154" s="188" t="str">
        <f>VLOOKUP(M154,'Team Info'!J:M,4,FALSE)</f>
        <v>262-224-4310</v>
      </c>
      <c r="S154" s="188" t="str">
        <f>VLOOKUP(M154,'Team Info'!J:N,5,FALSE)</f>
        <v>kwkmts@gmail.com</v>
      </c>
      <c r="T154" t="str">
        <f>H154&amp;K154&amp;M154</f>
        <v>45591U12 RF CometsU12 KW Jaguars</v>
      </c>
    </row>
    <row r="155" spans="1:20" x14ac:dyDescent="0.3">
      <c r="A155" s="154" t="s">
        <v>1761</v>
      </c>
      <c r="B155" s="154" t="str">
        <f>VLOOKUP(A155,'Team Info'!E:J,6,FALSE)</f>
        <v>U12 KW Stingrays</v>
      </c>
      <c r="C155" s="154" t="str">
        <f>VLOOKUP(A155,'Team Info'!E:L,8,FALSE)</f>
        <v>Sarah Vande Boom</v>
      </c>
      <c r="D155" s="154" t="str">
        <f>VLOOKUP(A155,'Team Info'!E:M,9,FALSE)</f>
        <v>262-305-3460</v>
      </c>
      <c r="E155" s="154" t="str">
        <f>VLOOKUP(A155,'Team Info'!E:N,10,FALSE)</f>
        <v>Saraholson85@gmail.com</v>
      </c>
      <c r="F155" s="180" t="str">
        <f t="shared" si="35"/>
        <v>Sat</v>
      </c>
      <c r="G155" s="180">
        <v>296</v>
      </c>
      <c r="H155" s="184">
        <f>VLOOKUP(G155,'Master FINAL 2024 8-19-24'!A:G,7,FALSE)</f>
        <v>45542</v>
      </c>
      <c r="I155" s="153" t="str">
        <f>IF(ISBLANK((VLOOKUP(G155,'Master FINAL 2024 8-19-24'!A:H,8,FALSE)))=TRUE,"",VLOOKUP(G155,'Master FINAL 2024 8-19-24'!A:H,8,FALSE))</f>
        <v>KW 4</v>
      </c>
      <c r="J155" s="183">
        <f>IF(ISBLANK((VLOOKUP(G155,'Master FINAL 2024 8-19-24'!A:I,9,FALSE)))=TRUE,"",VLOOKUP(G155,'Master FINAL 2024 8-19-24'!A:I,9,FALSE))</f>
        <v>0.5625</v>
      </c>
      <c r="K155" s="169" t="str">
        <f>VLOOKUP(G155,'Master FINAL 2024 8-19-24'!A:L,12,FALSE)</f>
        <v>U12 RF Red Foxes</v>
      </c>
      <c r="L155" s="177" t="s">
        <v>849</v>
      </c>
      <c r="M155" s="177" t="str">
        <f>VLOOKUP(G155,'Master FINAL 2024 8-19-24'!A:O,15,FALSE)</f>
        <v>U12 KW Stingrays</v>
      </c>
      <c r="N155" s="154" t="str">
        <f>VLOOKUP(K155,'Team Info'!J:L,3,FALSE)</f>
        <v>Jamie Wolski</v>
      </c>
      <c r="O155" s="154" t="str">
        <f>VLOOKUP(K155,'Team Info'!J:M,4,FALSE)</f>
        <v>414-750-3710</v>
      </c>
      <c r="P155" s="154" t="str">
        <f>VLOOKUP(K155,'Team Info'!J:N,5,FALSE)</f>
        <v>jamie.wolski@yahoo.com</v>
      </c>
      <c r="Q155" s="188" t="str">
        <f>VLOOKUP(M155,'Team Info'!J:L,3,FALSE)</f>
        <v>Sarah Vande Boom</v>
      </c>
      <c r="R155" s="188" t="str">
        <f>VLOOKUP(M155,'Team Info'!J:M,4,FALSE)</f>
        <v>262-305-3460</v>
      </c>
      <c r="S155" s="188" t="str">
        <f>VLOOKUP(M155,'Team Info'!J:N,5,FALSE)</f>
        <v>Saraholson85@gmail.com</v>
      </c>
      <c r="T155" t="str">
        <f t="shared" si="30"/>
        <v>45542U12 RF Red FoxesU12 KW Stingrays</v>
      </c>
    </row>
    <row r="156" spans="1:20" x14ac:dyDescent="0.3">
      <c r="A156" s="154" t="str">
        <f t="shared" ref="A156:A162" si="37">A155</f>
        <v>KW1089</v>
      </c>
      <c r="B156" s="154" t="str">
        <f>VLOOKUP(A156,'Team Info'!E:J,6,FALSE)</f>
        <v>U12 KW Stingrays</v>
      </c>
      <c r="C156" s="154" t="str">
        <f>VLOOKUP(A156,'Team Info'!E:L,8,FALSE)</f>
        <v>Sarah Vande Boom</v>
      </c>
      <c r="D156" s="154" t="str">
        <f>VLOOKUP(A156,'Team Info'!E:M,9,FALSE)</f>
        <v>262-305-3460</v>
      </c>
      <c r="E156" s="154" t="str">
        <f>VLOOKUP(A156,'Team Info'!E:N,10,FALSE)</f>
        <v>Saraholson85@gmail.com</v>
      </c>
      <c r="F156" s="180" t="str">
        <f t="shared" si="35"/>
        <v>Sat</v>
      </c>
      <c r="G156" s="180">
        <v>300</v>
      </c>
      <c r="H156" s="184">
        <f>VLOOKUP(G156,'Master FINAL 2024 8-19-24'!A:G,7,FALSE)</f>
        <v>45549</v>
      </c>
      <c r="I156" s="153" t="str">
        <f>IF(ISBLANK((VLOOKUP(G156,'Master FINAL 2024 8-19-24'!A:H,8,FALSE)))=TRUE,"",VLOOKUP(G156,'Master FINAL 2024 8-19-24'!A:H,8,FALSE))</f>
        <v>RF 9</v>
      </c>
      <c r="J156" s="183">
        <f>IF(ISBLANK((VLOOKUP(G156,'Master FINAL 2024 8-19-24'!A:I,9,FALSE)))=TRUE,"",VLOOKUP(G156,'Master FINAL 2024 8-19-24'!A:I,9,FALSE))</f>
        <v>0.5</v>
      </c>
      <c r="K156" s="169" t="str">
        <f>VLOOKUP(G156,'Master FINAL 2024 8-19-24'!A:L,12,FALSE)</f>
        <v>U12 KW Stingrays</v>
      </c>
      <c r="L156" s="177" t="s">
        <v>849</v>
      </c>
      <c r="M156" s="177" t="str">
        <f>VLOOKUP(G156,'Master FINAL 2024 8-19-24'!A:O,15,FALSE)</f>
        <v>U12 RF Lightning</v>
      </c>
      <c r="N156" s="154" t="str">
        <f>VLOOKUP(K156,'Team Info'!J:L,3,FALSE)</f>
        <v>Sarah Vande Boom</v>
      </c>
      <c r="O156" s="154" t="str">
        <f>VLOOKUP(K156,'Team Info'!J:M,4,FALSE)</f>
        <v>262-305-3460</v>
      </c>
      <c r="P156" s="154" t="str">
        <f>VLOOKUP(K156,'Team Info'!J:N,5,FALSE)</f>
        <v>Saraholson85@gmail.com</v>
      </c>
      <c r="Q156" s="188" t="str">
        <f>VLOOKUP(M156,'Team Info'!J:L,3,FALSE)</f>
        <v>Andy Kryll</v>
      </c>
      <c r="R156" s="188" t="str">
        <f>VLOOKUP(M156,'Team Info'!J:M,4,FALSE)</f>
        <v>262-365-7292</v>
      </c>
      <c r="S156" s="188" t="str">
        <f>VLOOKUP(M156,'Team Info'!J:N,5,FALSE)</f>
        <v>akryll@kaarchitecturaldesign.com</v>
      </c>
      <c r="T156" t="str">
        <f t="shared" si="30"/>
        <v>45549U12 KW StingraysU12 RF Lightning</v>
      </c>
    </row>
    <row r="157" spans="1:20" x14ac:dyDescent="0.3">
      <c r="A157" s="154" t="str">
        <f t="shared" si="37"/>
        <v>KW1089</v>
      </c>
      <c r="B157" s="154" t="str">
        <f>VLOOKUP(A157,'Team Info'!E:J,6,FALSE)</f>
        <v>U12 KW Stingrays</v>
      </c>
      <c r="C157" s="154" t="str">
        <f>VLOOKUP(A157,'Team Info'!E:L,8,FALSE)</f>
        <v>Sarah Vande Boom</v>
      </c>
      <c r="D157" s="154" t="str">
        <f>VLOOKUP(A157,'Team Info'!E:M,9,FALSE)</f>
        <v>262-305-3460</v>
      </c>
      <c r="E157" s="154" t="str">
        <f>VLOOKUP(A157,'Team Info'!E:N,10,FALSE)</f>
        <v>Saraholson85@gmail.com</v>
      </c>
      <c r="F157" s="180" t="str">
        <f t="shared" si="35"/>
        <v>Sat</v>
      </c>
      <c r="G157" s="180">
        <v>303</v>
      </c>
      <c r="H157" s="184">
        <f>VLOOKUP(G157,'Master FINAL 2024 8-19-24'!A:G,7,FALSE)</f>
        <v>45556</v>
      </c>
      <c r="I157" s="153" t="str">
        <f>IF(ISBLANK((VLOOKUP(G157,'Master FINAL 2024 8-19-24'!A:H,8,FALSE)))=TRUE,"",VLOOKUP(G157,'Master FINAL 2024 8-19-24'!A:H,8,FALSE))</f>
        <v>KW 4</v>
      </c>
      <c r="J157" s="183">
        <f>IF(ISBLANK((VLOOKUP(G157,'Master FINAL 2024 8-19-24'!A:I,9,FALSE)))=TRUE,"",VLOOKUP(G157,'Master FINAL 2024 8-19-24'!A:I,9,FALSE))</f>
        <v>0.5</v>
      </c>
      <c r="K157" s="169" t="str">
        <f>VLOOKUP(G157,'Master FINAL 2024 8-19-24'!A:L,12,FALSE)</f>
        <v>U12 JK Stars</v>
      </c>
      <c r="L157" s="177" t="s">
        <v>849</v>
      </c>
      <c r="M157" s="177" t="str">
        <f>VLOOKUP(G157,'Master FINAL 2024 8-19-24'!A:O,15,FALSE)</f>
        <v>U12 KW Stingrays</v>
      </c>
      <c r="N157" s="154" t="str">
        <f>VLOOKUP(K157,'Team Info'!J:L,3,FALSE)</f>
        <v>Adam Kasinskas</v>
      </c>
      <c r="O157" s="154" t="str">
        <f>VLOOKUP(K157,'Team Info'!J:M,4,FALSE)</f>
        <v>262-424-5680</v>
      </c>
      <c r="P157" s="154" t="str">
        <f>VLOOKUP(K157,'Team Info'!J:N,5,FALSE)</f>
        <v>adam.kasinskas@gmail.com</v>
      </c>
      <c r="Q157" s="188" t="str">
        <f>VLOOKUP(M157,'Team Info'!J:L,3,FALSE)</f>
        <v>Sarah Vande Boom</v>
      </c>
      <c r="R157" s="188" t="str">
        <f>VLOOKUP(M157,'Team Info'!J:M,4,FALSE)</f>
        <v>262-305-3460</v>
      </c>
      <c r="S157" s="188" t="str">
        <f>VLOOKUP(M157,'Team Info'!J:N,5,FALSE)</f>
        <v>Saraholson85@gmail.com</v>
      </c>
      <c r="T157" t="str">
        <f t="shared" si="30"/>
        <v>45556U12 JK StarsU12 KW Stingrays</v>
      </c>
    </row>
    <row r="158" spans="1:20" x14ac:dyDescent="0.3">
      <c r="A158" s="154" t="str">
        <f t="shared" si="37"/>
        <v>KW1089</v>
      </c>
      <c r="B158" s="154" t="str">
        <f>VLOOKUP(A158,'Team Info'!E:J,6,FALSE)</f>
        <v>U12 KW Stingrays</v>
      </c>
      <c r="C158" s="154" t="str">
        <f>VLOOKUP(A158,'Team Info'!E:L,8,FALSE)</f>
        <v>Sarah Vande Boom</v>
      </c>
      <c r="D158" s="154" t="str">
        <f>VLOOKUP(A158,'Team Info'!E:M,9,FALSE)</f>
        <v>262-305-3460</v>
      </c>
      <c r="E158" s="154" t="str">
        <f>VLOOKUP(A158,'Team Info'!E:N,10,FALSE)</f>
        <v>Saraholson85@gmail.com</v>
      </c>
      <c r="F158" s="180" t="str">
        <f t="shared" si="35"/>
        <v>Sat</v>
      </c>
      <c r="G158" s="180">
        <v>306</v>
      </c>
      <c r="H158" s="184">
        <f>VLOOKUP(G158,'Master FINAL 2024 8-19-24'!A:G,7,FALSE)</f>
        <v>45563</v>
      </c>
      <c r="I158" s="153" t="str">
        <f>IF(ISBLANK((VLOOKUP(G158,'Master FINAL 2024 8-19-24'!A:H,8,FALSE)))=TRUE,"",VLOOKUP(G158,'Master FINAL 2024 8-19-24'!A:H,8,FALSE))</f>
        <v>HT #6</v>
      </c>
      <c r="J158" s="183">
        <f>IF(ISBLANK((VLOOKUP(G158,'Master FINAL 2024 8-19-24'!A:I,9,FALSE)))=TRUE,"",VLOOKUP(G158,'Master FINAL 2024 8-19-24'!A:I,9,FALSE))</f>
        <v>0.5625</v>
      </c>
      <c r="K158" s="169" t="str">
        <f>VLOOKUP(G158,'Master FINAL 2024 8-19-24'!A:L,12,FALSE)</f>
        <v>U12 KW Stingrays</v>
      </c>
      <c r="L158" s="177" t="s">
        <v>849</v>
      </c>
      <c r="M158" s="177" t="str">
        <f>VLOOKUP(G158,'Master FINAL 2024 8-19-24'!A:O,15,FALSE)</f>
        <v>U12 HT Hornets</v>
      </c>
      <c r="N158" s="154" t="str">
        <f>VLOOKUP(K158,'Team Info'!J:L,3,FALSE)</f>
        <v>Sarah Vande Boom</v>
      </c>
      <c r="O158" s="154" t="str">
        <f>VLOOKUP(K158,'Team Info'!J:M,4,FALSE)</f>
        <v>262-305-3460</v>
      </c>
      <c r="P158" s="154" t="str">
        <f>VLOOKUP(K158,'Team Info'!J:N,5,FALSE)</f>
        <v>Saraholson85@gmail.com</v>
      </c>
      <c r="Q158" s="188" t="str">
        <f>VLOOKUP(M158,'Team Info'!J:L,3,FALSE)</f>
        <v>Jared Cronin</v>
      </c>
      <c r="R158" s="188" t="str">
        <f>VLOOKUP(M158,'Team Info'!J:M,4,FALSE)</f>
        <v>262-525-7499</v>
      </c>
      <c r="S158" s="188" t="str">
        <f>VLOOKUP(M158,'Team Info'!J:N,5,FALSE)</f>
        <v>jc_cronin@hotmail.com</v>
      </c>
      <c r="T158" t="str">
        <f t="shared" si="30"/>
        <v>45563U12 KW StingraysU12 HT Hornets</v>
      </c>
    </row>
    <row r="159" spans="1:20" x14ac:dyDescent="0.3">
      <c r="A159" s="154" t="str">
        <f t="shared" si="37"/>
        <v>KW1089</v>
      </c>
      <c r="B159" s="154" t="str">
        <f>VLOOKUP(A159,'Team Info'!E:J,6,FALSE)</f>
        <v>U12 KW Stingrays</v>
      </c>
      <c r="C159" s="154" t="str">
        <f>VLOOKUP(A159,'Team Info'!E:L,8,FALSE)</f>
        <v>Sarah Vande Boom</v>
      </c>
      <c r="D159" s="154" t="str">
        <f>VLOOKUP(A159,'Team Info'!E:M,9,FALSE)</f>
        <v>262-305-3460</v>
      </c>
      <c r="E159" s="154" t="str">
        <f>VLOOKUP(A159,'Team Info'!E:N,10,FALSE)</f>
        <v>Saraholson85@gmail.com</v>
      </c>
      <c r="F159" s="180" t="str">
        <f t="shared" si="35"/>
        <v>Sat</v>
      </c>
      <c r="G159" s="180">
        <v>309</v>
      </c>
      <c r="H159" s="184">
        <f>VLOOKUP(G159,'Master FINAL 2024 8-19-24'!A:G,7,FALSE)</f>
        <v>45570</v>
      </c>
      <c r="I159" s="153" t="str">
        <f>IF(ISBLANK((VLOOKUP(G159,'Master FINAL 2024 8-19-24'!A:H,8,FALSE)))=TRUE,"",VLOOKUP(G159,'Master FINAL 2024 8-19-24'!A:H,8,FALSE))</f>
        <v>KW 4</v>
      </c>
      <c r="J159" s="183">
        <f>IF(ISBLANK((VLOOKUP(G159,'Master FINAL 2024 8-19-24'!A:I,9,FALSE)))=TRUE,"",VLOOKUP(G159,'Master FINAL 2024 8-19-24'!A:I,9,FALSE))</f>
        <v>0.4375</v>
      </c>
      <c r="K159" s="169" t="str">
        <f>VLOOKUP(G159,'Master FINAL 2024 8-19-24'!A:L,12,FALSE)</f>
        <v>U12 HT SC Hartford</v>
      </c>
      <c r="L159" s="177" t="s">
        <v>849</v>
      </c>
      <c r="M159" s="177" t="str">
        <f>VLOOKUP(G159,'Master FINAL 2024 8-19-24'!A:O,15,FALSE)</f>
        <v>U12 KW Stingrays</v>
      </c>
      <c r="N159" s="154" t="str">
        <f>VLOOKUP(K159,'Team Info'!J:L,3,FALSE)</f>
        <v>Erik Reyes</v>
      </c>
      <c r="O159" s="154" t="str">
        <f>VLOOKUP(K159,'Team Info'!J:M,4,FALSE)</f>
        <v>262-623-8134</v>
      </c>
      <c r="P159" s="154" t="str">
        <f>VLOOKUP(K159,'Team Info'!J:N,5,FALSE)</f>
        <v>erey0212@gmail.com</v>
      </c>
      <c r="Q159" s="188" t="str">
        <f>VLOOKUP(M159,'Team Info'!J:L,3,FALSE)</f>
        <v>Sarah Vande Boom</v>
      </c>
      <c r="R159" s="188" t="str">
        <f>VLOOKUP(M159,'Team Info'!J:M,4,FALSE)</f>
        <v>262-305-3460</v>
      </c>
      <c r="S159" s="188" t="str">
        <f>VLOOKUP(M159,'Team Info'!J:N,5,FALSE)</f>
        <v>Saraholson85@gmail.com</v>
      </c>
      <c r="T159" t="str">
        <f t="shared" si="30"/>
        <v>45570U12 HT SC HartfordU12 KW Stingrays</v>
      </c>
    </row>
    <row r="160" spans="1:20" x14ac:dyDescent="0.3">
      <c r="A160" s="154" t="str">
        <f t="shared" si="37"/>
        <v>KW1089</v>
      </c>
      <c r="B160" s="154" t="str">
        <f>VLOOKUP(A160,'Team Info'!E:J,6,FALSE)</f>
        <v>U12 KW Stingrays</v>
      </c>
      <c r="C160" s="154" t="str">
        <f>VLOOKUP(A160,'Team Info'!E:L,8,FALSE)</f>
        <v>Sarah Vande Boom</v>
      </c>
      <c r="D160" s="154" t="str">
        <f>VLOOKUP(A160,'Team Info'!E:M,9,FALSE)</f>
        <v>262-305-3460</v>
      </c>
      <c r="E160" s="154" t="str">
        <f>VLOOKUP(A160,'Team Info'!E:N,10,FALSE)</f>
        <v>Saraholson85@gmail.com</v>
      </c>
      <c r="F160" s="180" t="str">
        <f>IF(WEEKDAY(H160)=7,"Sat",IF(WEEKDAY(H160)=6,"Fri",IF(WEEKDAY(H160)=5,"Thu",IF(WEEKDAY(H160)=4,"Wed",IF(WEEKDAY(H160)=3,"Tue",IF(WEEKDAY(H160)=2,"Mon",IF(WEEKDAY(H160)=1,"Sun")))))))</f>
        <v>Sat</v>
      </c>
      <c r="G160" s="180">
        <v>316</v>
      </c>
      <c r="H160" s="184">
        <f>VLOOKUP(G160,'Master FINAL 2024 8-19-24'!A:G,7,FALSE)</f>
        <v>45577</v>
      </c>
      <c r="I160" s="153" t="str">
        <f>IF(ISBLANK((VLOOKUP(G160,'Master FINAL 2024 8-19-24'!A:H,8,FALSE)))=TRUE,"",VLOOKUP(G160,'Master FINAL 2024 8-19-24'!A:H,8,FALSE))</f>
        <v>Hickory Lane #3</v>
      </c>
      <c r="J160" s="183">
        <f>IF(ISBLANK((VLOOKUP(G160,'Master FINAL 2024 8-19-24'!A:I,9,FALSE)))=TRUE,"",VLOOKUP(G160,'Master FINAL 2024 8-19-24'!A:I,9,FALSE))</f>
        <v>0.41666666666666669</v>
      </c>
      <c r="K160" s="169" t="str">
        <f>VLOOKUP(G160,'Master FINAL 2024 8-19-24'!A:L,12,FALSE)</f>
        <v>U12 KW Stingrays</v>
      </c>
      <c r="L160" s="177" t="s">
        <v>849</v>
      </c>
      <c r="M160" s="177" t="str">
        <f>VLOOKUP(G160,'Master FINAL 2024 8-19-24'!A:O,15,FALSE)</f>
        <v>U12 JK Fusion</v>
      </c>
      <c r="N160" s="154" t="str">
        <f>VLOOKUP(K160,'Team Info'!J:L,3,FALSE)</f>
        <v>Sarah Vande Boom</v>
      </c>
      <c r="O160" s="154" t="str">
        <f>VLOOKUP(K160,'Team Info'!J:M,4,FALSE)</f>
        <v>262-305-3460</v>
      </c>
      <c r="P160" s="154" t="str">
        <f>VLOOKUP(K160,'Team Info'!J:N,5,FALSE)</f>
        <v>Saraholson85@gmail.com</v>
      </c>
      <c r="Q160" s="188" t="str">
        <f>VLOOKUP(M160,'Team Info'!J:L,3,FALSE)</f>
        <v>Joseph DiGangi</v>
      </c>
      <c r="R160" s="188" t="str">
        <f>VLOOKUP(M160,'Team Info'!J:M,4,FALSE)</f>
        <v>262-208-6020</v>
      </c>
      <c r="S160" s="188" t="str">
        <f>VLOOKUP(M160,'Team Info'!J:N,5,FALSE)</f>
        <v>digangijoe@hotmail.com</v>
      </c>
      <c r="T160" t="str">
        <f>H160&amp;K160&amp;M160</f>
        <v>45577U12 KW StingraysU12 JK Fusion</v>
      </c>
    </row>
    <row r="161" spans="1:20" x14ac:dyDescent="0.3">
      <c r="A161" s="154" t="str">
        <f t="shared" si="37"/>
        <v>KW1089</v>
      </c>
      <c r="B161" s="154" t="str">
        <f>VLOOKUP(A161,'Team Info'!E:J,6,FALSE)</f>
        <v>U12 KW Stingrays</v>
      </c>
      <c r="C161" s="154" t="str">
        <f>VLOOKUP(A161,'Team Info'!E:L,8,FALSE)</f>
        <v>Sarah Vande Boom</v>
      </c>
      <c r="D161" s="154" t="str">
        <f>VLOOKUP(A161,'Team Info'!E:M,9,FALSE)</f>
        <v>262-305-3460</v>
      </c>
      <c r="E161" s="154" t="str">
        <f>VLOOKUP(A161,'Team Info'!E:N,10,FALSE)</f>
        <v>Saraholson85@gmail.com</v>
      </c>
      <c r="F161" s="180" t="str">
        <f t="shared" si="35"/>
        <v>Sat</v>
      </c>
      <c r="G161" s="180">
        <v>319</v>
      </c>
      <c r="H161" s="184">
        <f>VLOOKUP(G161,'Master FINAL 2024 8-19-24'!A:G,7,FALSE)</f>
        <v>45584</v>
      </c>
      <c r="I161" s="153" t="str">
        <f>IF(ISBLANK((VLOOKUP(G161,'Master FINAL 2024 8-19-24'!A:H,8,FALSE)))=TRUE,"",VLOOKUP(G161,'Master FINAL 2024 8-19-24'!A:H,8,FALSE))</f>
        <v>Field #2</v>
      </c>
      <c r="J161" s="183">
        <f>IF(ISBLANK((VLOOKUP(G161,'Master FINAL 2024 8-19-24'!A:I,9,FALSE)))=TRUE,"",VLOOKUP(G161,'Master FINAL 2024 8-19-24'!A:I,9,FALSE))</f>
        <v>0.4375</v>
      </c>
      <c r="K161" s="169" t="str">
        <f>VLOOKUP(G161,'Master FINAL 2024 8-19-24'!A:L,12,FALSE)</f>
        <v>U12 KW Stingrays</v>
      </c>
      <c r="L161" s="177" t="s">
        <v>849</v>
      </c>
      <c r="M161" s="177" t="str">
        <f>VLOOKUP(G161,'Master FINAL 2024 8-19-24'!A:O,15,FALSE)</f>
        <v>U12 HU Cougars</v>
      </c>
      <c r="N161" s="154" t="str">
        <f>VLOOKUP(K161,'Team Info'!J:L,3,FALSE)</f>
        <v>Sarah Vande Boom</v>
      </c>
      <c r="O161" s="154" t="str">
        <f>VLOOKUP(K161,'Team Info'!J:M,4,FALSE)</f>
        <v>262-305-3460</v>
      </c>
      <c r="P161" s="154" t="str">
        <f>VLOOKUP(K161,'Team Info'!J:N,5,FALSE)</f>
        <v>Saraholson85@gmail.com</v>
      </c>
      <c r="Q161" s="188" t="str">
        <f>VLOOKUP(M161,'Team Info'!J:L,3,FALSE)</f>
        <v>Micah Koch</v>
      </c>
      <c r="R161" s="188" t="str">
        <f>VLOOKUP(M161,'Team Info'!J:M,4,FALSE)</f>
        <v>920-296-3385</v>
      </c>
      <c r="S161" s="188" t="str">
        <f>VLOOKUP(M161,'Team Info'!J:N,5,FALSE)</f>
        <v>mk13ss11@yahoo.com</v>
      </c>
      <c r="T161" t="str">
        <f t="shared" si="30"/>
        <v>45584U12 KW StingraysU12 HU Cougars</v>
      </c>
    </row>
    <row r="162" spans="1:20" x14ac:dyDescent="0.3">
      <c r="A162" s="154" t="str">
        <f t="shared" si="37"/>
        <v>KW1089</v>
      </c>
      <c r="B162" s="154" t="str">
        <f>VLOOKUP(A162,'Team Info'!E:J,6,FALSE)</f>
        <v>U12 KW Stingrays</v>
      </c>
      <c r="C162" s="154" t="str">
        <f>VLOOKUP(A162,'Team Info'!E:L,8,FALSE)</f>
        <v>Sarah Vande Boom</v>
      </c>
      <c r="D162" s="154" t="str">
        <f>VLOOKUP(A162,'Team Info'!E:M,9,FALSE)</f>
        <v>262-305-3460</v>
      </c>
      <c r="E162" s="154" t="str">
        <f>VLOOKUP(A162,'Team Info'!E:N,10,FALSE)</f>
        <v>Saraholson85@gmail.com</v>
      </c>
      <c r="F162" s="180" t="str">
        <f t="shared" si="35"/>
        <v>Sat</v>
      </c>
      <c r="G162" s="180">
        <v>322</v>
      </c>
      <c r="H162" s="184">
        <f>VLOOKUP(G162,'Master FINAL 2024 8-19-24'!A:G,7,FALSE)</f>
        <v>45591</v>
      </c>
      <c r="I162" s="153" t="str">
        <f>IF(ISBLANK((VLOOKUP(G162,'Master FINAL 2024 8-19-24'!A:H,8,FALSE)))=TRUE,"",VLOOKUP(G162,'Master FINAL 2024 8-19-24'!A:H,8,FALSE))</f>
        <v>KW 4</v>
      </c>
      <c r="J162" s="183">
        <f>IF(ISBLANK((VLOOKUP(G162,'Master FINAL 2024 8-19-24'!A:I,9,FALSE)))=TRUE,"",VLOOKUP(G162,'Master FINAL 2024 8-19-24'!A:I,9,FALSE))</f>
        <v>0.4375</v>
      </c>
      <c r="K162" s="169" t="str">
        <f>VLOOKUP(G162,'Master FINAL 2024 8-19-24'!A:L,12,FALSE)</f>
        <v>U12 HT Hornets</v>
      </c>
      <c r="L162" s="177" t="s">
        <v>849</v>
      </c>
      <c r="M162" s="177" t="str">
        <f>VLOOKUP(G162,'Master FINAL 2024 8-19-24'!A:O,15,FALSE)</f>
        <v>U12 KW Stingrays</v>
      </c>
      <c r="N162" s="154" t="str">
        <f>VLOOKUP(K162,'Team Info'!J:L,3,FALSE)</f>
        <v>Jared Cronin</v>
      </c>
      <c r="O162" s="154" t="str">
        <f>VLOOKUP(K162,'Team Info'!J:M,4,FALSE)</f>
        <v>262-525-7499</v>
      </c>
      <c r="P162" s="154" t="str">
        <f>VLOOKUP(K162,'Team Info'!J:N,5,FALSE)</f>
        <v>jc_cronin@hotmail.com</v>
      </c>
      <c r="Q162" s="188" t="str">
        <f>VLOOKUP(M162,'Team Info'!J:L,3,FALSE)</f>
        <v>Sarah Vande Boom</v>
      </c>
      <c r="R162" s="188" t="str">
        <f>VLOOKUP(M162,'Team Info'!J:M,4,FALSE)</f>
        <v>262-305-3460</v>
      </c>
      <c r="S162" s="188" t="str">
        <f>VLOOKUP(M162,'Team Info'!J:N,5,FALSE)</f>
        <v>Saraholson85@gmail.com</v>
      </c>
      <c r="T162" t="str">
        <f t="shared" si="30"/>
        <v>45591U12 HT HornetsU12 KW Stingrays</v>
      </c>
    </row>
    <row r="163" spans="1:20" x14ac:dyDescent="0.3">
      <c r="A163" s="154" t="s">
        <v>1687</v>
      </c>
      <c r="B163" s="154" t="str">
        <f>VLOOKUP(A163,'Team Info'!E:J,6,FALSE)</f>
        <v>U12G KW Phoenix</v>
      </c>
      <c r="C163" s="154" t="str">
        <f>VLOOKUP(A163,'Team Info'!E:L,8,FALSE)</f>
        <v>Andrea Flood</v>
      </c>
      <c r="D163" s="154" t="str">
        <f>VLOOKUP(A163,'Team Info'!E:M,9,FALSE)</f>
        <v>262-483-1142</v>
      </c>
      <c r="E163" s="154" t="str">
        <f>VLOOKUP(A163,'Team Info'!E:N,10,FALSE)</f>
        <v>annflood2008@yahoo.com</v>
      </c>
      <c r="F163" s="180" t="str">
        <f t="shared" si="35"/>
        <v>Sat</v>
      </c>
      <c r="G163" s="180">
        <v>63</v>
      </c>
      <c r="H163" s="184">
        <f>VLOOKUP(G163,'Master FINAL 2024 8-19-24'!A:G,7,FALSE)</f>
        <v>45542</v>
      </c>
      <c r="I163" s="153" t="str">
        <f>IF(ISBLANK((VLOOKUP(G163,'Master FINAL 2024 8-19-24'!A:H,8,FALSE)))=TRUE,"",VLOOKUP(G163,'Master FINAL 2024 8-19-24'!A:H,8,FALSE))</f>
        <v>HT #7</v>
      </c>
      <c r="J163" s="183">
        <f>IF(ISBLANK((VLOOKUP(G163,'Master FINAL 2024 8-19-24'!A:I,9,FALSE)))=TRUE,"",VLOOKUP(G163,'Master FINAL 2024 8-19-24'!A:I,9,FALSE))</f>
        <v>0.375</v>
      </c>
      <c r="K163" s="169" t="str">
        <f>VLOOKUP(G163,'Master FINAL 2024 8-19-24'!A:L,12,FALSE)</f>
        <v>U12G KW Phoenix</v>
      </c>
      <c r="L163" s="177" t="s">
        <v>849</v>
      </c>
      <c r="M163" s="177" t="str">
        <f>VLOOKUP(G163,'Master FINAL 2024 8-19-24'!A:O,15,FALSE)</f>
        <v>U12G HT Crazy Lady Lightning Leopards</v>
      </c>
      <c r="N163" s="154" t="str">
        <f>VLOOKUP(K163,'Team Info'!J:L,3,FALSE)</f>
        <v>Andrea Flood</v>
      </c>
      <c r="O163" s="154" t="str">
        <f>VLOOKUP(K163,'Team Info'!J:M,4,FALSE)</f>
        <v>262-483-1142</v>
      </c>
      <c r="P163" s="154" t="str">
        <f>VLOOKUP(K163,'Team Info'!J:N,5,FALSE)</f>
        <v>annflood2008@yahoo.com</v>
      </c>
      <c r="Q163" s="188" t="str">
        <f>VLOOKUP(M163,'Team Info'!J:L,3,FALSE)</f>
        <v>Rachael Kaul</v>
      </c>
      <c r="R163" s="188" t="str">
        <f>VLOOKUP(M163,'Team Info'!J:M,4,FALSE)</f>
        <v xml:space="preserve">920-246-9829
</v>
      </c>
      <c r="S163" s="188" t="str">
        <f>VLOOKUP(M163,'Team Info'!J:N,5,FALSE)</f>
        <v>kaulrv12@yahoo.com</v>
      </c>
      <c r="T163" t="str">
        <f t="shared" si="30"/>
        <v>45542U12G KW PhoenixU12G HT Crazy Lady Lightning Leopards</v>
      </c>
    </row>
    <row r="164" spans="1:20" x14ac:dyDescent="0.3">
      <c r="A164" s="154" t="str">
        <f t="shared" ref="A164:A170" si="38">A163</f>
        <v>KW1090</v>
      </c>
      <c r="B164" s="154" t="str">
        <f>VLOOKUP(A164,'Team Info'!E:J,6,FALSE)</f>
        <v>U12G KW Phoenix</v>
      </c>
      <c r="C164" s="154" t="str">
        <f>VLOOKUP(A164,'Team Info'!E:L,8,FALSE)</f>
        <v>Andrea Flood</v>
      </c>
      <c r="D164" s="154" t="str">
        <f>VLOOKUP(A164,'Team Info'!E:M,9,FALSE)</f>
        <v>262-483-1142</v>
      </c>
      <c r="E164" s="154" t="str">
        <f>VLOOKUP(A164,'Team Info'!E:N,10,FALSE)</f>
        <v>annflood2008@yahoo.com</v>
      </c>
      <c r="F164" s="180" t="str">
        <f t="shared" si="35"/>
        <v>Sat</v>
      </c>
      <c r="G164" s="180">
        <v>70</v>
      </c>
      <c r="H164" s="184">
        <f>VLOOKUP(G164,'Master FINAL 2024 8-19-24'!A:G,7,FALSE)</f>
        <v>45549</v>
      </c>
      <c r="I164" s="153" t="str">
        <f>IF(ISBLANK((VLOOKUP(G164,'Master FINAL 2024 8-19-24'!A:H,8,FALSE)))=TRUE,"",VLOOKUP(G164,'Master FINAL 2024 8-19-24'!A:H,8,FALSE))</f>
        <v>HT #6</v>
      </c>
      <c r="J164" s="183">
        <f>IF(ISBLANK((VLOOKUP(G164,'Master FINAL 2024 8-19-24'!A:I,9,FALSE)))=TRUE,"",VLOOKUP(G164,'Master FINAL 2024 8-19-24'!A:I,9,FALSE))</f>
        <v>0.4375</v>
      </c>
      <c r="K164" s="169" t="str">
        <f>VLOOKUP(G164,'Master FINAL 2024 8-19-24'!A:L,12,FALSE)</f>
        <v>U12G KW Phoenix</v>
      </c>
      <c r="L164" s="177" t="s">
        <v>849</v>
      </c>
      <c r="M164" s="177" t="str">
        <f>VLOOKUP(G164,'Master FINAL 2024 8-19-24'!A:O,15,FALSE)</f>
        <v>U12G HT Phoenix</v>
      </c>
      <c r="N164" s="154" t="str">
        <f>VLOOKUP(K164,'Team Info'!J:L,3,FALSE)</f>
        <v>Andrea Flood</v>
      </c>
      <c r="O164" s="154" t="str">
        <f>VLOOKUP(K164,'Team Info'!J:M,4,FALSE)</f>
        <v>262-483-1142</v>
      </c>
      <c r="P164" s="154" t="str">
        <f>VLOOKUP(K164,'Team Info'!J:N,5,FALSE)</f>
        <v>annflood2008@yahoo.com</v>
      </c>
      <c r="Q164" s="188" t="str">
        <f>VLOOKUP(M164,'Team Info'!J:L,3,FALSE)</f>
        <v>Matt Uecker</v>
      </c>
      <c r="R164" s="188" t="str">
        <f>VLOOKUP(M164,'Team Info'!J:M,4,FALSE)</f>
        <v>920-285-0559</v>
      </c>
      <c r="S164" s="188" t="str">
        <f>VLOOKUP(M164,'Team Info'!J:N,5,FALSE)</f>
        <v>Matthew.uecker@gmail.com</v>
      </c>
      <c r="T164" t="str">
        <f t="shared" si="30"/>
        <v>45549U12G KW PhoenixU12G HT Phoenix</v>
      </c>
    </row>
    <row r="165" spans="1:20" x14ac:dyDescent="0.3">
      <c r="A165" s="154" t="str">
        <f t="shared" si="38"/>
        <v>KW1090</v>
      </c>
      <c r="B165" s="154" t="str">
        <f>VLOOKUP(A165,'Team Info'!E:J,6,FALSE)</f>
        <v>U12G KW Phoenix</v>
      </c>
      <c r="C165" s="154" t="str">
        <f>VLOOKUP(A165,'Team Info'!E:L,8,FALSE)</f>
        <v>Andrea Flood</v>
      </c>
      <c r="D165" s="154" t="str">
        <f>VLOOKUP(A165,'Team Info'!E:M,9,FALSE)</f>
        <v>262-483-1142</v>
      </c>
      <c r="E165" s="154" t="str">
        <f>VLOOKUP(A165,'Team Info'!E:N,10,FALSE)</f>
        <v>annflood2008@yahoo.com</v>
      </c>
      <c r="F165" s="180" t="str">
        <f t="shared" si="35"/>
        <v>Sat</v>
      </c>
      <c r="G165" s="180">
        <v>79</v>
      </c>
      <c r="H165" s="184">
        <f>VLOOKUP(G165,'Master FINAL 2024 8-19-24'!A:G,7,FALSE)</f>
        <v>45556</v>
      </c>
      <c r="I165" s="153" t="str">
        <f>IF(ISBLANK((VLOOKUP(G165,'Master FINAL 2024 8-19-24'!A:H,8,FALSE)))=TRUE,"",VLOOKUP(G165,'Master FINAL 2024 8-19-24'!A:H,8,FALSE))</f>
        <v>KW 4</v>
      </c>
      <c r="J165" s="183">
        <f>IF(ISBLANK((VLOOKUP(G165,'Master FINAL 2024 8-19-24'!A:I,9,FALSE)))=TRUE,"",VLOOKUP(G165,'Master FINAL 2024 8-19-24'!A:I,9,FALSE))</f>
        <v>0.375</v>
      </c>
      <c r="K165" s="169" t="str">
        <f>VLOOKUP(G165,'Master FINAL 2024 8-19-24'!A:L,12,FALSE)</f>
        <v>U12G SL Crush</v>
      </c>
      <c r="L165" s="177" t="s">
        <v>849</v>
      </c>
      <c r="M165" s="177" t="str">
        <f>VLOOKUP(G165,'Master FINAL 2024 8-19-24'!A:O,15,FALSE)</f>
        <v>U12G KW Phoenix</v>
      </c>
      <c r="N165" s="154" t="str">
        <f>VLOOKUP(K165,'Team Info'!J:L,3,FALSE)</f>
        <v>Rob Scarseth</v>
      </c>
      <c r="O165" s="154" t="str">
        <f>VLOOKUP(K165,'Team Info'!J:M,4,FALSE)</f>
        <v>262-685-7689</v>
      </c>
      <c r="P165" s="154" t="str">
        <f>VLOOKUP(K165,'Team Info'!J:N,5,FALSE)</f>
        <v>rscars@sbcglobal.net</v>
      </c>
      <c r="Q165" s="188" t="str">
        <f>VLOOKUP(M165,'Team Info'!J:L,3,FALSE)</f>
        <v>Andrea Flood</v>
      </c>
      <c r="R165" s="188" t="str">
        <f>VLOOKUP(M165,'Team Info'!J:M,4,FALSE)</f>
        <v>262-483-1142</v>
      </c>
      <c r="S165" s="188" t="str">
        <f>VLOOKUP(M165,'Team Info'!J:N,5,FALSE)</f>
        <v>annflood2008@yahoo.com</v>
      </c>
      <c r="T165" t="str">
        <f t="shared" si="30"/>
        <v>45556U12G SL CrushU12G KW Phoenix</v>
      </c>
    </row>
    <row r="166" spans="1:20" x14ac:dyDescent="0.3">
      <c r="A166" s="154" t="str">
        <f t="shared" si="38"/>
        <v>KW1090</v>
      </c>
      <c r="B166" s="154" t="str">
        <f>VLOOKUP(A166,'Team Info'!E:J,6,FALSE)</f>
        <v>U12G KW Phoenix</v>
      </c>
      <c r="C166" s="154" t="str">
        <f>VLOOKUP(A166,'Team Info'!E:L,8,FALSE)</f>
        <v>Andrea Flood</v>
      </c>
      <c r="D166" s="154" t="str">
        <f>VLOOKUP(A166,'Team Info'!E:M,9,FALSE)</f>
        <v>262-483-1142</v>
      </c>
      <c r="E166" s="154" t="str">
        <f>VLOOKUP(A166,'Team Info'!E:N,10,FALSE)</f>
        <v>annflood2008@yahoo.com</v>
      </c>
      <c r="F166" s="180" t="str">
        <f t="shared" si="35"/>
        <v>Sat</v>
      </c>
      <c r="G166" s="180">
        <v>86</v>
      </c>
      <c r="H166" s="184">
        <f>VLOOKUP(G166,'Master FINAL 2024 8-19-24'!A:G,7,FALSE)</f>
        <v>45563</v>
      </c>
      <c r="I166" s="153" t="str">
        <f>IF(ISBLANK((VLOOKUP(G166,'Master FINAL 2024 8-19-24'!A:H,8,FALSE)))=TRUE,"",VLOOKUP(G166,'Master FINAL 2024 8-19-24'!A:H,8,FALSE))</f>
        <v>Field #2</v>
      </c>
      <c r="J166" s="183">
        <f>IF(ISBLANK((VLOOKUP(G166,'Master FINAL 2024 8-19-24'!A:I,9,FALSE)))=TRUE,"",VLOOKUP(G166,'Master FINAL 2024 8-19-24'!A:I,9,FALSE))</f>
        <v>0.375</v>
      </c>
      <c r="K166" s="169" t="str">
        <f>VLOOKUP(G166,'Master FINAL 2024 8-19-24'!A:L,12,FALSE)</f>
        <v>U12G KW Phoenix</v>
      </c>
      <c r="L166" s="177" t="s">
        <v>849</v>
      </c>
      <c r="M166" s="177" t="str">
        <f>VLOOKUP(G166,'Master FINAL 2024 8-19-24'!A:O,15,FALSE)</f>
        <v>U12G HU Avengers</v>
      </c>
      <c r="N166" s="154" t="str">
        <f>VLOOKUP(K166,'Team Info'!J:L,3,FALSE)</f>
        <v>Andrea Flood</v>
      </c>
      <c r="O166" s="154" t="str">
        <f>VLOOKUP(K166,'Team Info'!J:M,4,FALSE)</f>
        <v>262-483-1142</v>
      </c>
      <c r="P166" s="154" t="str">
        <f>VLOOKUP(K166,'Team Info'!J:N,5,FALSE)</f>
        <v>annflood2008@yahoo.com</v>
      </c>
      <c r="Q166" s="188" t="str">
        <f>VLOOKUP(M166,'Team Info'!J:L,3,FALSE)</f>
        <v>Roxanne Leitzke</v>
      </c>
      <c r="R166" s="188" t="str">
        <f>VLOOKUP(M166,'Team Info'!J:M,4,FALSE)</f>
        <v>920-988-8863</v>
      </c>
      <c r="S166" s="188" t="str">
        <f>VLOOKUP(M166,'Team Info'!J:N,5,FALSE)</f>
        <v>lytski@live.com</v>
      </c>
      <c r="T166" t="str">
        <f t="shared" si="30"/>
        <v>45563U12G KW PhoenixU12G HU Avengers</v>
      </c>
    </row>
    <row r="167" spans="1:20" x14ac:dyDescent="0.3">
      <c r="A167" s="154" t="str">
        <f t="shared" si="38"/>
        <v>KW1090</v>
      </c>
      <c r="B167" s="154" t="str">
        <f>VLOOKUP(A167,'Team Info'!E:J,6,FALSE)</f>
        <v>U12G KW Phoenix</v>
      </c>
      <c r="C167" s="154" t="str">
        <f>VLOOKUP(A167,'Team Info'!E:L,8,FALSE)</f>
        <v>Andrea Flood</v>
      </c>
      <c r="D167" s="154" t="str">
        <f>VLOOKUP(A167,'Team Info'!E:M,9,FALSE)</f>
        <v>262-483-1142</v>
      </c>
      <c r="E167" s="154" t="str">
        <f>VLOOKUP(A167,'Team Info'!E:N,10,FALSE)</f>
        <v>annflood2008@yahoo.com</v>
      </c>
      <c r="F167" s="180" t="str">
        <f>IF(WEEKDAY(H167)=7,"Sat",IF(WEEKDAY(H167)=6,"Fri",IF(WEEKDAY(H167)=5,"Thu",IF(WEEKDAY(H167)=4,"Wed",IF(WEEKDAY(H167)=3,"Tue",IF(WEEKDAY(H167)=2,"Mon",IF(WEEKDAY(H167)=1,"Sun")))))))</f>
        <v>Sat</v>
      </c>
      <c r="G167" s="180">
        <v>91</v>
      </c>
      <c r="H167" s="184">
        <f>VLOOKUP(G167,'Master FINAL 2024 8-19-24'!A:G,7,FALSE)</f>
        <v>45570</v>
      </c>
      <c r="I167" s="153" t="str">
        <f>IF(ISBLANK((VLOOKUP(G167,'Master FINAL 2024 8-19-24'!A:H,8,FALSE)))=TRUE,"",VLOOKUP(G167,'Master FINAL 2024 8-19-24'!A:H,8,FALSE))</f>
        <v>KW 4</v>
      </c>
      <c r="J167" s="183">
        <f>IF(ISBLANK((VLOOKUP(G167,'Master FINAL 2024 8-19-24'!A:I,9,FALSE)))=TRUE,"",VLOOKUP(G167,'Master FINAL 2024 8-19-24'!A:I,9,FALSE))</f>
        <v>0.375</v>
      </c>
      <c r="K167" s="169" t="str">
        <f>VLOOKUP(G167,'Master FINAL 2024 8-19-24'!A:L,12,FALSE)</f>
        <v>U12G HT Pumas</v>
      </c>
      <c r="L167" s="177" t="s">
        <v>849</v>
      </c>
      <c r="M167" s="177" t="str">
        <f>VLOOKUP(G167,'Master FINAL 2024 8-19-24'!A:O,15,FALSE)</f>
        <v>U12G KW Phoenix</v>
      </c>
      <c r="N167" s="154" t="str">
        <f>VLOOKUP(K167,'Team Info'!J:L,3,FALSE)</f>
        <v>Josh Crook</v>
      </c>
      <c r="O167" s="154" t="str">
        <f>VLOOKUP(K167,'Team Info'!J:M,4,FALSE)</f>
        <v>262-353-6822</v>
      </c>
      <c r="P167" s="154" t="str">
        <f>VLOOKUP(K167,'Team Info'!J:N,5,FALSE)</f>
        <v xml:space="preserve">joshcrook66@gmail.com
</v>
      </c>
      <c r="Q167" s="188" t="str">
        <f>VLOOKUP(M167,'Team Info'!J:L,3,FALSE)</f>
        <v>Andrea Flood</v>
      </c>
      <c r="R167" s="188" t="str">
        <f>VLOOKUP(M167,'Team Info'!J:M,4,FALSE)</f>
        <v>262-483-1142</v>
      </c>
      <c r="S167" s="188" t="str">
        <f>VLOOKUP(M167,'Team Info'!J:N,5,FALSE)</f>
        <v>annflood2008@yahoo.com</v>
      </c>
      <c r="T167" t="str">
        <f>H167&amp;K167&amp;M167</f>
        <v>45570U12G HT PumasU12G KW Phoenix</v>
      </c>
    </row>
    <row r="168" spans="1:20" x14ac:dyDescent="0.3">
      <c r="A168" s="154" t="str">
        <f t="shared" si="38"/>
        <v>KW1090</v>
      </c>
      <c r="B168" s="154" t="str">
        <f>VLOOKUP(A168,'Team Info'!E:J,6,FALSE)</f>
        <v>U12G KW Phoenix</v>
      </c>
      <c r="C168" s="154" t="str">
        <f>VLOOKUP(A168,'Team Info'!E:L,8,FALSE)</f>
        <v>Andrea Flood</v>
      </c>
      <c r="D168" s="154" t="str">
        <f>VLOOKUP(A168,'Team Info'!E:M,9,FALSE)</f>
        <v>262-483-1142</v>
      </c>
      <c r="E168" s="154" t="str">
        <f>VLOOKUP(A168,'Team Info'!E:N,10,FALSE)</f>
        <v>annflood2008@yahoo.com</v>
      </c>
      <c r="F168" s="180" t="str">
        <f t="shared" si="35"/>
        <v>Sat</v>
      </c>
      <c r="G168" s="180">
        <v>98</v>
      </c>
      <c r="H168" s="184">
        <f>VLOOKUP(G168,'Master FINAL 2024 8-19-24'!A:G,7,FALSE)</f>
        <v>45577</v>
      </c>
      <c r="I168" s="153" t="str">
        <f>IF(ISBLANK((VLOOKUP(G168,'Master FINAL 2024 8-19-24'!A:H,8,FALSE)))=TRUE,"",VLOOKUP(G168,'Master FINAL 2024 8-19-24'!A:H,8,FALSE))</f>
        <v>RF 9</v>
      </c>
      <c r="J168" s="183">
        <f>IF(ISBLANK((VLOOKUP(G168,'Master FINAL 2024 8-19-24'!A:I,9,FALSE)))=TRUE,"",VLOOKUP(G168,'Master FINAL 2024 8-19-24'!A:I,9,FALSE))</f>
        <v>0.375</v>
      </c>
      <c r="K168" s="169" t="str">
        <f>VLOOKUP(G168,'Master FINAL 2024 8-19-24'!A:L,12,FALSE)</f>
        <v>U12G KW Phoenix</v>
      </c>
      <c r="L168" s="177" t="s">
        <v>849</v>
      </c>
      <c r="M168" s="177" t="str">
        <f>VLOOKUP(G168,'Master FINAL 2024 8-19-24'!A:O,15,FALSE)</f>
        <v>U12G RF Gunners</v>
      </c>
      <c r="N168" s="154" t="str">
        <f>VLOOKUP(K168,'Team Info'!J:L,3,FALSE)</f>
        <v>Andrea Flood</v>
      </c>
      <c r="O168" s="154" t="str">
        <f>VLOOKUP(K168,'Team Info'!J:M,4,FALSE)</f>
        <v>262-483-1142</v>
      </c>
      <c r="P168" s="154" t="str">
        <f>VLOOKUP(K168,'Team Info'!J:N,5,FALSE)</f>
        <v>annflood2008@yahoo.com</v>
      </c>
      <c r="Q168" s="188" t="str">
        <f>VLOOKUP(M168,'Team Info'!J:L,3,FALSE)</f>
        <v>Matthew Weston</v>
      </c>
      <c r="R168" s="188" t="str">
        <f>VLOOKUP(M168,'Team Info'!J:M,4,FALSE)</f>
        <v>414-559-3132</v>
      </c>
      <c r="S168" s="188" t="str">
        <f>VLOOKUP(M168,'Team Info'!J:N,5,FALSE)</f>
        <v>mweston@mcw.edu</v>
      </c>
      <c r="T168" t="str">
        <f t="shared" si="30"/>
        <v>45577U12G KW PhoenixU12G RF Gunners</v>
      </c>
    </row>
    <row r="169" spans="1:20" x14ac:dyDescent="0.3">
      <c r="A169" s="154" t="str">
        <f t="shared" si="38"/>
        <v>KW1090</v>
      </c>
      <c r="B169" s="154" t="str">
        <f>VLOOKUP(A169,'Team Info'!E:J,6,FALSE)</f>
        <v>U12G KW Phoenix</v>
      </c>
      <c r="C169" s="154" t="str">
        <f>VLOOKUP(A169,'Team Info'!E:L,8,FALSE)</f>
        <v>Andrea Flood</v>
      </c>
      <c r="D169" s="154" t="str">
        <f>VLOOKUP(A169,'Team Info'!E:M,9,FALSE)</f>
        <v>262-483-1142</v>
      </c>
      <c r="E169" s="154" t="str">
        <f>VLOOKUP(A169,'Team Info'!E:N,10,FALSE)</f>
        <v>annflood2008@yahoo.com</v>
      </c>
      <c r="F169" s="180" t="str">
        <f t="shared" si="35"/>
        <v>Sun</v>
      </c>
      <c r="G169" s="180">
        <v>103</v>
      </c>
      <c r="H169" s="184">
        <f>VLOOKUP(G169,'Master FINAL 2024 8-19-24'!A:G,7,FALSE)</f>
        <v>45585</v>
      </c>
      <c r="I169" s="153" t="str">
        <f>IF(ISBLANK((VLOOKUP(G169,'Master FINAL 2024 8-19-24'!A:H,8,FALSE)))=TRUE,"",VLOOKUP(G169,'Master FINAL 2024 8-19-24'!A:H,8,FALSE))</f>
        <v>KW 4</v>
      </c>
      <c r="J169" s="183">
        <f>IF(ISBLANK((VLOOKUP(G169,'Master FINAL 2024 8-19-24'!A:I,9,FALSE)))=TRUE,"",VLOOKUP(G169,'Master FINAL 2024 8-19-24'!A:I,9,FALSE))</f>
        <v>0.5625</v>
      </c>
      <c r="K169" s="169" t="str">
        <f>VLOOKUP(G169,'Master FINAL 2024 8-19-24'!A:L,12,FALSE)</f>
        <v>U12G BR Blue Heron Blue</v>
      </c>
      <c r="L169" s="177" t="s">
        <v>849</v>
      </c>
      <c r="M169" s="177" t="str">
        <f>VLOOKUP(G169,'Master FINAL 2024 8-19-24'!A:O,15,FALSE)</f>
        <v>U12G KW Phoenix</v>
      </c>
      <c r="N169" s="154" t="str">
        <f>VLOOKUP(K169,'Team Info'!J:L,3,FALSE)</f>
        <v>Josh Herring</v>
      </c>
      <c r="O169" s="154" t="str">
        <f>VLOOKUP(K169,'Team Info'!J:M,4,FALSE)</f>
        <v>920-263-0000</v>
      </c>
      <c r="P169" s="154" t="str">
        <f>VLOOKUP(K169,'Team Info'!J:N,5,FALSE)</f>
        <v>ndfsa9@gmail.com</v>
      </c>
      <c r="Q169" s="188" t="str">
        <f>VLOOKUP(M169,'Team Info'!J:L,3,FALSE)</f>
        <v>Andrea Flood</v>
      </c>
      <c r="R169" s="188" t="str">
        <f>VLOOKUP(M169,'Team Info'!J:M,4,FALSE)</f>
        <v>262-483-1142</v>
      </c>
      <c r="S169" s="188" t="str">
        <f>VLOOKUP(M169,'Team Info'!J:N,5,FALSE)</f>
        <v>annflood2008@yahoo.com</v>
      </c>
      <c r="T169" t="str">
        <f t="shared" si="30"/>
        <v>45585U12G BR Blue Heron BlueU12G KW Phoenix</v>
      </c>
    </row>
    <row r="170" spans="1:20" x14ac:dyDescent="0.3">
      <c r="A170" s="154" t="str">
        <f t="shared" si="38"/>
        <v>KW1090</v>
      </c>
      <c r="B170" s="154" t="str">
        <f>VLOOKUP(A170,'Team Info'!E:J,6,FALSE)</f>
        <v>U12G KW Phoenix</v>
      </c>
      <c r="C170" s="154" t="str">
        <f>VLOOKUP(A170,'Team Info'!E:L,8,FALSE)</f>
        <v>Andrea Flood</v>
      </c>
      <c r="D170" s="154" t="str">
        <f>VLOOKUP(A170,'Team Info'!E:M,9,FALSE)</f>
        <v>262-483-1142</v>
      </c>
      <c r="E170" s="154" t="str">
        <f>VLOOKUP(A170,'Team Info'!E:N,10,FALSE)</f>
        <v>annflood2008@yahoo.com</v>
      </c>
      <c r="F170" s="180" t="str">
        <f t="shared" si="35"/>
        <v>Sun</v>
      </c>
      <c r="G170" s="180">
        <v>112</v>
      </c>
      <c r="H170" s="184">
        <f>VLOOKUP(G170,'Master FINAL 2024 8-19-24'!A:G,7,FALSE)</f>
        <v>45592</v>
      </c>
      <c r="I170" s="153" t="str">
        <f>IF(ISBLANK((VLOOKUP(G170,'Master FINAL 2024 8-19-24'!A:H,8,FALSE)))=TRUE,"",VLOOKUP(G170,'Master FINAL 2024 8-19-24'!A:H,8,FALSE))</f>
        <v>KW 4</v>
      </c>
      <c r="J170" s="183">
        <f>IF(ISBLANK((VLOOKUP(G170,'Master FINAL 2024 8-19-24'!A:I,9,FALSE)))=TRUE,"",VLOOKUP(G170,'Master FINAL 2024 8-19-24'!A:I,9,FALSE))</f>
        <v>0.5</v>
      </c>
      <c r="K170" s="169" t="str">
        <f>VLOOKUP(G170,'Master FINAL 2024 8-19-24'!A:L,12,FALSE)</f>
        <v>U12G HT Phoenix</v>
      </c>
      <c r="L170" s="177" t="s">
        <v>849</v>
      </c>
      <c r="M170" s="177" t="str">
        <f>VLOOKUP(G170,'Master FINAL 2024 8-19-24'!A:O,15,FALSE)</f>
        <v>U12G KW Phoenix</v>
      </c>
      <c r="N170" s="154" t="str">
        <f>VLOOKUP(K170,'Team Info'!J:L,3,FALSE)</f>
        <v>Matt Uecker</v>
      </c>
      <c r="O170" s="154" t="str">
        <f>VLOOKUP(K170,'Team Info'!J:M,4,FALSE)</f>
        <v>920-285-0559</v>
      </c>
      <c r="P170" s="154" t="str">
        <f>VLOOKUP(K170,'Team Info'!J:N,5,FALSE)</f>
        <v>Matthew.uecker@gmail.com</v>
      </c>
      <c r="Q170" s="188" t="str">
        <f>VLOOKUP(M170,'Team Info'!J:L,3,FALSE)</f>
        <v>Andrea Flood</v>
      </c>
      <c r="R170" s="188" t="str">
        <f>VLOOKUP(M170,'Team Info'!J:M,4,FALSE)</f>
        <v>262-483-1142</v>
      </c>
      <c r="S170" s="188" t="str">
        <f>VLOOKUP(M170,'Team Info'!J:N,5,FALSE)</f>
        <v>annflood2008@yahoo.com</v>
      </c>
      <c r="T170" t="str">
        <f t="shared" si="30"/>
        <v>45592U12G HT PhoenixU12G KW Phoenix</v>
      </c>
    </row>
    <row r="171" spans="1:20" x14ac:dyDescent="0.3">
      <c r="A171" s="154" t="s">
        <v>1686</v>
      </c>
      <c r="B171" s="154" t="str">
        <f>VLOOKUP(A171,'Team Info'!E:J,6,FALSE)</f>
        <v>U12G KW Fury</v>
      </c>
      <c r="C171" s="154" t="str">
        <f>VLOOKUP(A171,'Team Info'!E:L,8,FALSE)</f>
        <v>Tim Schneider</v>
      </c>
      <c r="D171" s="154" t="str">
        <f>VLOOKUP(A171,'Team Info'!E:M,9,FALSE)</f>
        <v>920-918-2754</v>
      </c>
      <c r="E171" s="154" t="str">
        <f>VLOOKUP(A171,'Team Info'!E:N,10,FALSE)</f>
        <v>timschneider22@yahoo.com</v>
      </c>
      <c r="F171" s="180" t="str">
        <f t="shared" ref="F171:F199" si="39">IF(WEEKDAY(H171)=7,"Sat",IF(WEEKDAY(H171)=6,"Fri",IF(WEEKDAY(H171)=5,"Thu",IF(WEEKDAY(H171)=4,"Wed",IF(WEEKDAY(H171)=3,"Tue",IF(WEEKDAY(H171)=2,"Mon",IF(WEEKDAY(H171)=1,"Sun")))))))</f>
        <v>Sat</v>
      </c>
      <c r="G171" s="180">
        <v>64</v>
      </c>
      <c r="H171" s="184">
        <f>VLOOKUP(G171,'Master FINAL 2024 8-19-24'!A:G,7,FALSE)</f>
        <v>45542</v>
      </c>
      <c r="I171" s="153">
        <f>IF(ISBLANK((VLOOKUP(G171,'Master FINAL 2024 8-19-24'!A:H,8,FALSE)))=TRUE,"",VLOOKUP(G171,'Master FINAL 2024 8-19-24'!A:H,8,FALSE))</f>
        <v>5</v>
      </c>
      <c r="J171" s="183">
        <f>IF(ISBLANK((VLOOKUP(G171,'Master FINAL 2024 8-19-24'!A:I,9,FALSE)))=TRUE,"",VLOOKUP(G171,'Master FINAL 2024 8-19-24'!A:I,9,FALSE))</f>
        <v>0.5625</v>
      </c>
      <c r="K171" s="169" t="str">
        <f>VLOOKUP(G171,'Master FINAL 2024 8-19-24'!A:L,12,FALSE)</f>
        <v>U12G KW Fury</v>
      </c>
      <c r="L171" s="177" t="s">
        <v>849</v>
      </c>
      <c r="M171" s="177" t="str">
        <f>VLOOKUP(G171,'Master FINAL 2024 8-19-24'!A:O,15,FALSE)</f>
        <v>U12G SL Red Stars (Royals)</v>
      </c>
      <c r="N171" s="154" t="str">
        <f>VLOOKUP(K171,'Team Info'!J:L,3,FALSE)</f>
        <v>Tim Schneider</v>
      </c>
      <c r="O171" s="154" t="str">
        <f>VLOOKUP(K171,'Team Info'!J:M,4,FALSE)</f>
        <v>920-918-2754</v>
      </c>
      <c r="P171" s="154" t="str">
        <f>VLOOKUP(K171,'Team Info'!J:N,5,FALSE)</f>
        <v>timschneider22@yahoo.com</v>
      </c>
      <c r="Q171" s="188" t="str">
        <f>VLOOKUP(M171,'Team Info'!J:L,3,FALSE)</f>
        <v>Gabe Kempf</v>
      </c>
      <c r="R171" s="188" t="str">
        <f>VLOOKUP(M171,'Team Info'!J:M,4,FALSE)</f>
        <v>262-339-0252</v>
      </c>
      <c r="S171" s="188" t="str">
        <f>VLOOKUP(M171,'Team Info'!J:N,5,FALSE)</f>
        <v>gabekempfwi@gmail.com</v>
      </c>
      <c r="T171" t="str">
        <f t="shared" ref="T171:T202" si="40">H171&amp;K171&amp;M171</f>
        <v>45542U12G KW FuryU12G SL Red Stars (Royals)</v>
      </c>
    </row>
    <row r="172" spans="1:20" x14ac:dyDescent="0.3">
      <c r="A172" s="154" t="str">
        <f t="shared" ref="A172:A178" si="41">A171</f>
        <v>KW1091</v>
      </c>
      <c r="B172" s="154" t="str">
        <f>VLOOKUP(A172,'Team Info'!E:J,6,FALSE)</f>
        <v>U12G KW Fury</v>
      </c>
      <c r="C172" s="154" t="str">
        <f>VLOOKUP(A172,'Team Info'!E:L,8,FALSE)</f>
        <v>Tim Schneider</v>
      </c>
      <c r="D172" s="154" t="str">
        <f>VLOOKUP(A172,'Team Info'!E:M,9,FALSE)</f>
        <v>920-918-2754</v>
      </c>
      <c r="E172" s="154" t="str">
        <f>VLOOKUP(A172,'Team Info'!E:N,10,FALSE)</f>
        <v>timschneider22@yahoo.com</v>
      </c>
      <c r="F172" s="180" t="str">
        <f t="shared" si="39"/>
        <v>Sat</v>
      </c>
      <c r="G172" s="180">
        <v>72</v>
      </c>
      <c r="H172" s="184">
        <f>VLOOKUP(G172,'Master FINAL 2024 8-19-24'!A:G,7,FALSE)</f>
        <v>45549</v>
      </c>
      <c r="I172" s="153" t="str">
        <f>IF(ISBLANK((VLOOKUP(G172,'Master FINAL 2024 8-19-24'!A:H,8,FALSE)))=TRUE,"",VLOOKUP(G172,'Master FINAL 2024 8-19-24'!A:H,8,FALSE))</f>
        <v>Field #2</v>
      </c>
      <c r="J172" s="183">
        <f>IF(ISBLANK((VLOOKUP(G172,'Master FINAL 2024 8-19-24'!A:I,9,FALSE)))=TRUE,"",VLOOKUP(G172,'Master FINAL 2024 8-19-24'!A:I,9,FALSE))</f>
        <v>0.4375</v>
      </c>
      <c r="K172" s="169" t="str">
        <f>VLOOKUP(G172,'Master FINAL 2024 8-19-24'!A:L,12,FALSE)</f>
        <v>U12G KW Fury</v>
      </c>
      <c r="L172" s="177" t="s">
        <v>849</v>
      </c>
      <c r="M172" s="177" t="str">
        <f>VLOOKUP(G172,'Master FINAL 2024 8-19-24'!A:O,15,FALSE)</f>
        <v>U12G HU Avengers</v>
      </c>
      <c r="N172" s="154" t="str">
        <f>VLOOKUP(K172,'Team Info'!J:L,3,FALSE)</f>
        <v>Tim Schneider</v>
      </c>
      <c r="O172" s="154" t="str">
        <f>VLOOKUP(K172,'Team Info'!J:M,4,FALSE)</f>
        <v>920-918-2754</v>
      </c>
      <c r="P172" s="154" t="str">
        <f>VLOOKUP(K172,'Team Info'!J:N,5,FALSE)</f>
        <v>timschneider22@yahoo.com</v>
      </c>
      <c r="Q172" s="188" t="str">
        <f>VLOOKUP(M172,'Team Info'!J:L,3,FALSE)</f>
        <v>Roxanne Leitzke</v>
      </c>
      <c r="R172" s="188" t="str">
        <f>VLOOKUP(M172,'Team Info'!J:M,4,FALSE)</f>
        <v>920-988-8863</v>
      </c>
      <c r="S172" s="188" t="str">
        <f>VLOOKUP(M172,'Team Info'!J:N,5,FALSE)</f>
        <v>lytski@live.com</v>
      </c>
      <c r="T172" t="str">
        <f t="shared" si="40"/>
        <v>45549U12G KW FuryU12G HU Avengers</v>
      </c>
    </row>
    <row r="173" spans="1:20" x14ac:dyDescent="0.3">
      <c r="A173" s="154" t="str">
        <f>A178</f>
        <v>KW1091</v>
      </c>
      <c r="B173" s="154" t="str">
        <f>VLOOKUP(A173,'Team Info'!E:J,6,FALSE)</f>
        <v>U12G KW Fury</v>
      </c>
      <c r="C173" s="154" t="str">
        <f>VLOOKUP(A173,'Team Info'!E:L,8,FALSE)</f>
        <v>Tim Schneider</v>
      </c>
      <c r="D173" s="154" t="str">
        <f>VLOOKUP(A173,'Team Info'!E:M,9,FALSE)</f>
        <v>920-918-2754</v>
      </c>
      <c r="E173" s="154" t="str">
        <f>VLOOKUP(A173,'Team Info'!E:N,10,FALSE)</f>
        <v>timschneider22@yahoo.com</v>
      </c>
      <c r="F173" s="180" t="str">
        <f>IF(WEEKDAY(H173)=7,"Sat",IF(WEEKDAY(H173)=6,"Fri",IF(WEEKDAY(H173)=5,"Thu",IF(WEEKDAY(H173)=4,"Wed",IF(WEEKDAY(H173)=3,"Tue",IF(WEEKDAY(H173)=2,"Mon",IF(WEEKDAY(H173)=1,"Sun")))))))</f>
        <v>Wed</v>
      </c>
      <c r="G173" s="180">
        <v>99</v>
      </c>
      <c r="H173" s="184">
        <f>VLOOKUP(G173,'Master FINAL 2024 8-19-24'!A:G,7,FALSE)</f>
        <v>45553</v>
      </c>
      <c r="I173" s="153" t="str">
        <f>IF(ISBLANK((VLOOKUP(G173,'Master FINAL 2024 8-19-24'!A:H,8,FALSE)))=TRUE,"",VLOOKUP(G173,'Master FINAL 2024 8-19-24'!A:H,8,FALSE))</f>
        <v>KW 4</v>
      </c>
      <c r="J173" s="183">
        <f>IF(ISBLANK((VLOOKUP(G173,'Master FINAL 2024 8-19-24'!A:I,9,FALSE)))=TRUE,"",VLOOKUP(G173,'Master FINAL 2024 8-19-24'!A:I,9,FALSE))</f>
        <v>0.72916666666666663</v>
      </c>
      <c r="K173" s="169" t="str">
        <f>VLOOKUP(G173,'Master FINAL 2024 8-19-24'!A:L,12,FALSE)</f>
        <v>U12G HT Pumas</v>
      </c>
      <c r="L173" s="177" t="s">
        <v>849</v>
      </c>
      <c r="M173" s="177" t="str">
        <f>VLOOKUP(G173,'Master FINAL 2024 8-19-24'!A:O,15,FALSE)</f>
        <v>U12G KW Fury</v>
      </c>
      <c r="N173" s="154" t="str">
        <f>VLOOKUP(K173,'Team Info'!J:L,3,FALSE)</f>
        <v>Josh Crook</v>
      </c>
      <c r="O173" s="154" t="str">
        <f>VLOOKUP(K173,'Team Info'!J:M,4,FALSE)</f>
        <v>262-353-6822</v>
      </c>
      <c r="P173" s="154" t="str">
        <f>VLOOKUP(K173,'Team Info'!J:N,5,FALSE)</f>
        <v xml:space="preserve">joshcrook66@gmail.com
</v>
      </c>
      <c r="Q173" s="188" t="str">
        <f>VLOOKUP(M173,'Team Info'!J:L,3,FALSE)</f>
        <v>Tim Schneider</v>
      </c>
      <c r="R173" s="188" t="str">
        <f>VLOOKUP(M173,'Team Info'!J:M,4,FALSE)</f>
        <v>920-918-2754</v>
      </c>
      <c r="S173" s="188" t="str">
        <f>VLOOKUP(M173,'Team Info'!J:N,5,FALSE)</f>
        <v>timschneider22@yahoo.com</v>
      </c>
      <c r="T173" t="str">
        <f>H173&amp;K173&amp;M173</f>
        <v>45553U12G HT PumasU12G KW Fury</v>
      </c>
    </row>
    <row r="174" spans="1:20" x14ac:dyDescent="0.3">
      <c r="A174" s="154" t="str">
        <f>A172</f>
        <v>KW1091</v>
      </c>
      <c r="B174" s="154" t="str">
        <f>VLOOKUP(A174,'Team Info'!E:J,6,FALSE)</f>
        <v>U12G KW Fury</v>
      </c>
      <c r="C174" s="154" t="str">
        <f>VLOOKUP(A174,'Team Info'!E:L,8,FALSE)</f>
        <v>Tim Schneider</v>
      </c>
      <c r="D174" s="154" t="str">
        <f>VLOOKUP(A174,'Team Info'!E:M,9,FALSE)</f>
        <v>920-918-2754</v>
      </c>
      <c r="E174" s="154" t="str">
        <f>VLOOKUP(A174,'Team Info'!E:N,10,FALSE)</f>
        <v>timschneider22@yahoo.com</v>
      </c>
      <c r="F174" s="180" t="str">
        <f t="shared" si="39"/>
        <v>Sat</v>
      </c>
      <c r="G174" s="180">
        <v>81</v>
      </c>
      <c r="H174" s="184">
        <f>VLOOKUP(G174,'Master FINAL 2024 8-19-24'!A:G,7,FALSE)</f>
        <v>45556</v>
      </c>
      <c r="I174" s="153" t="str">
        <f>IF(ISBLANK((VLOOKUP(G174,'Master FINAL 2024 8-19-24'!A:H,8,FALSE)))=TRUE,"",VLOOKUP(G174,'Master FINAL 2024 8-19-24'!A:H,8,FALSE))</f>
        <v>ER #9</v>
      </c>
      <c r="J174" s="183">
        <f>IF(ISBLANK((VLOOKUP(G174,'Master FINAL 2024 8-19-24'!A:I,9,FALSE)))=TRUE,"",VLOOKUP(G174,'Master FINAL 2024 8-19-24'!A:I,9,FALSE))</f>
        <v>0.4375</v>
      </c>
      <c r="K174" s="169" t="str">
        <f>VLOOKUP(G174,'Master FINAL 2024 8-19-24'!A:L,12,FALSE)</f>
        <v>U12G KW Fury</v>
      </c>
      <c r="L174" s="177" t="s">
        <v>849</v>
      </c>
      <c r="M174" s="177" t="str">
        <f>VLOOKUP(G174,'Master FINAL 2024 8-19-24'!A:O,15,FALSE)</f>
        <v>U12G ER Unicorns</v>
      </c>
      <c r="N174" s="154" t="str">
        <f>VLOOKUP(K174,'Team Info'!J:L,3,FALSE)</f>
        <v>Tim Schneider</v>
      </c>
      <c r="O174" s="154" t="str">
        <f>VLOOKUP(K174,'Team Info'!J:M,4,FALSE)</f>
        <v>920-918-2754</v>
      </c>
      <c r="P174" s="154" t="str">
        <f>VLOOKUP(K174,'Team Info'!J:N,5,FALSE)</f>
        <v>timschneider22@yahoo.com</v>
      </c>
      <c r="Q174" s="188" t="str">
        <f>VLOOKUP(M174,'Team Info'!J:L,3,FALSE)</f>
        <v>Aaron Azoff</v>
      </c>
      <c r="R174" s="188" t="str">
        <f>VLOOKUP(M174,'Team Info'!J:M,4,FALSE)</f>
        <v>262-247-6958</v>
      </c>
      <c r="S174" s="188" t="str">
        <f>VLOOKUP(M174,'Team Info'!J:N,5,FALSE)</f>
        <v>taazoff@yahoo.com</v>
      </c>
      <c r="T174" t="str">
        <f t="shared" si="40"/>
        <v>45556U12G KW FuryU12G ER Unicorns</v>
      </c>
    </row>
    <row r="175" spans="1:20" x14ac:dyDescent="0.3">
      <c r="A175" s="154" t="str">
        <f>A173</f>
        <v>KW1091</v>
      </c>
      <c r="B175" s="154" t="str">
        <f>VLOOKUP(A175,'Team Info'!E:J,6,FALSE)</f>
        <v>U12G KW Fury</v>
      </c>
      <c r="C175" s="154" t="str">
        <f>VLOOKUP(A175,'Team Info'!E:L,8,FALSE)</f>
        <v>Tim Schneider</v>
      </c>
      <c r="D175" s="154" t="str">
        <f>VLOOKUP(A175,'Team Info'!E:M,9,FALSE)</f>
        <v>920-918-2754</v>
      </c>
      <c r="E175" s="154" t="str">
        <f>VLOOKUP(A175,'Team Info'!E:N,10,FALSE)</f>
        <v>timschneider22@yahoo.com</v>
      </c>
      <c r="F175" s="180" t="str">
        <f>IF(WEEKDAY(H175)=7,"Sat",IF(WEEKDAY(H175)=6,"Fri",IF(WEEKDAY(H175)=5,"Thu",IF(WEEKDAY(H175)=4,"Wed",IF(WEEKDAY(H175)=3,"Tue",IF(WEEKDAY(H175)=2,"Mon",IF(WEEKDAY(H175)=1,"Sun")))))))</f>
        <v>Mon</v>
      </c>
      <c r="G175" s="180">
        <v>78</v>
      </c>
      <c r="H175" s="184">
        <f>VLOOKUP(G175,'Master FINAL 2024 8-19-24'!A:G,7,FALSE)</f>
        <v>45565</v>
      </c>
      <c r="I175" s="153" t="str">
        <f>IF(ISBLANK((VLOOKUP(G175,'Master FINAL 2024 8-19-24'!A:H,8,FALSE)))=TRUE,"",VLOOKUP(G175,'Master FINAL 2024 8-19-24'!A:H,8,FALSE))</f>
        <v>KW 4</v>
      </c>
      <c r="J175" s="183">
        <f>IF(ISBLANK((VLOOKUP(G175,'Master FINAL 2024 8-19-24'!A:I,9,FALSE)))=TRUE,"",VLOOKUP(G175,'Master FINAL 2024 8-19-24'!A:I,9,FALSE))</f>
        <v>0.72916666666666663</v>
      </c>
      <c r="K175" s="169" t="str">
        <f>VLOOKUP(G175,'Master FINAL 2024 8-19-24'!A:L,12,FALSE)</f>
        <v>U12G HT Phoenix</v>
      </c>
      <c r="L175" s="177" t="s">
        <v>849</v>
      </c>
      <c r="M175" s="177" t="str">
        <f>VLOOKUP(G175,'Master FINAL 2024 8-19-24'!A:O,15,FALSE)</f>
        <v>U12G KW Fury</v>
      </c>
      <c r="N175" s="154" t="str">
        <f>VLOOKUP(K175,'Team Info'!J:L,3,FALSE)</f>
        <v>Matt Uecker</v>
      </c>
      <c r="O175" s="154" t="str">
        <f>VLOOKUP(K175,'Team Info'!J:M,4,FALSE)</f>
        <v>920-285-0559</v>
      </c>
      <c r="P175" s="154" t="str">
        <f>VLOOKUP(K175,'Team Info'!J:N,5,FALSE)</f>
        <v>Matthew.uecker@gmail.com</v>
      </c>
      <c r="Q175" s="188" t="str">
        <f>VLOOKUP(M175,'Team Info'!J:L,3,FALSE)</f>
        <v>Tim Schneider</v>
      </c>
      <c r="R175" s="188" t="str">
        <f>VLOOKUP(M175,'Team Info'!J:M,4,FALSE)</f>
        <v>920-918-2754</v>
      </c>
      <c r="S175" s="188" t="str">
        <f>VLOOKUP(M175,'Team Info'!J:N,5,FALSE)</f>
        <v>timschneider22@yahoo.com</v>
      </c>
      <c r="T175" t="str">
        <f>H175&amp;K175&amp;M175</f>
        <v>45565U12G HT PhoenixU12G KW Fury</v>
      </c>
    </row>
    <row r="176" spans="1:20" x14ac:dyDescent="0.3">
      <c r="A176" s="154" t="str">
        <f>A174</f>
        <v>KW1091</v>
      </c>
      <c r="B176" s="154" t="str">
        <f>VLOOKUP(A176,'Team Info'!E:J,6,FALSE)</f>
        <v>U12G KW Fury</v>
      </c>
      <c r="C176" s="154" t="str">
        <f>VLOOKUP(A176,'Team Info'!E:L,8,FALSE)</f>
        <v>Tim Schneider</v>
      </c>
      <c r="D176" s="154" t="str">
        <f>VLOOKUP(A176,'Team Info'!E:M,9,FALSE)</f>
        <v>920-918-2754</v>
      </c>
      <c r="E176" s="154" t="str">
        <f>VLOOKUP(A176,'Team Info'!E:N,10,FALSE)</f>
        <v>timschneider22@yahoo.com</v>
      </c>
      <c r="F176" s="180" t="str">
        <f>IF(WEEKDAY(H176)=7,"Sat",IF(WEEKDAY(H176)=6,"Fri",IF(WEEKDAY(H176)=5,"Thu",IF(WEEKDAY(H176)=4,"Wed",IF(WEEKDAY(H176)=3,"Tue",IF(WEEKDAY(H176)=2,"Mon",IF(WEEKDAY(H176)=1,"Sun")))))))</f>
        <v>Sat</v>
      </c>
      <c r="G176" s="180">
        <v>90</v>
      </c>
      <c r="H176" s="184">
        <f>VLOOKUP(G176,'Master FINAL 2024 8-19-24'!A:G,7,FALSE)</f>
        <v>45570</v>
      </c>
      <c r="I176" s="153" t="str">
        <f>IF(ISBLANK((VLOOKUP(G176,'Master FINAL 2024 8-19-24'!A:H,8,FALSE)))=TRUE,"",VLOOKUP(G176,'Master FINAL 2024 8-19-24'!A:H,8,FALSE))</f>
        <v>Hickory Lane #3</v>
      </c>
      <c r="J176" s="183">
        <f>IF(ISBLANK((VLOOKUP(G176,'Master FINAL 2024 8-19-24'!A:I,9,FALSE)))=TRUE,"",VLOOKUP(G176,'Master FINAL 2024 8-19-24'!A:I,9,FALSE))</f>
        <v>0.375</v>
      </c>
      <c r="K176" s="169" t="str">
        <f>VLOOKUP(G176,'Master FINAL 2024 8-19-24'!A:L,12,FALSE)</f>
        <v>U12G KW Fury</v>
      </c>
      <c r="L176" s="177" t="s">
        <v>849</v>
      </c>
      <c r="M176" s="177" t="str">
        <f>VLOOKUP(G176,'Master FINAL 2024 8-19-24'!A:O,15,FALSE)</f>
        <v>U12G JK Majestics</v>
      </c>
      <c r="N176" s="154" t="str">
        <f>VLOOKUP(K176,'Team Info'!J:L,3,FALSE)</f>
        <v>Tim Schneider</v>
      </c>
      <c r="O176" s="154" t="str">
        <f>VLOOKUP(K176,'Team Info'!J:M,4,FALSE)</f>
        <v>920-918-2754</v>
      </c>
      <c r="P176" s="154" t="str">
        <f>VLOOKUP(K176,'Team Info'!J:N,5,FALSE)</f>
        <v>timschneider22@yahoo.com</v>
      </c>
      <c r="Q176" s="188" t="str">
        <f>VLOOKUP(M176,'Team Info'!J:L,3,FALSE)</f>
        <v>Bradley Jacobi</v>
      </c>
      <c r="R176" s="188" t="str">
        <f>VLOOKUP(M176,'Team Info'!J:M,4,FALSE)</f>
        <v>414-573-5002</v>
      </c>
      <c r="S176" s="188" t="str">
        <f>VLOOKUP(M176,'Team Info'!J:N,5,FALSE)</f>
        <v>bjjacobi1983@yahoo.com</v>
      </c>
      <c r="T176" t="str">
        <f>H176&amp;K176&amp;M176</f>
        <v>45570U12G KW FuryU12G JK Majestics</v>
      </c>
    </row>
    <row r="177" spans="1:20" x14ac:dyDescent="0.3">
      <c r="A177" s="154" t="str">
        <f t="shared" si="41"/>
        <v>KW1091</v>
      </c>
      <c r="B177" s="154" t="str">
        <f>VLOOKUP(A177,'Team Info'!E:J,6,FALSE)</f>
        <v>U12G KW Fury</v>
      </c>
      <c r="C177" s="154" t="str">
        <f>VLOOKUP(A177,'Team Info'!E:L,8,FALSE)</f>
        <v>Tim Schneider</v>
      </c>
      <c r="D177" s="154" t="str">
        <f>VLOOKUP(A177,'Team Info'!E:M,9,FALSE)</f>
        <v>920-918-2754</v>
      </c>
      <c r="E177" s="154" t="str">
        <f>VLOOKUP(A177,'Team Info'!E:N,10,FALSE)</f>
        <v>timschneider22@yahoo.com</v>
      </c>
      <c r="F177" s="180" t="str">
        <f t="shared" si="39"/>
        <v>Sat</v>
      </c>
      <c r="G177" s="180">
        <v>107</v>
      </c>
      <c r="H177" s="184">
        <f>VLOOKUP(G177,'Master FINAL 2024 8-19-24'!A:G,7,FALSE)</f>
        <v>45584</v>
      </c>
      <c r="I177" s="153" t="str">
        <f>IF(ISBLANK((VLOOKUP(G177,'Master FINAL 2024 8-19-24'!A:H,8,FALSE)))=TRUE,"",VLOOKUP(G177,'Master FINAL 2024 8-19-24'!A:H,8,FALSE))</f>
        <v>KW 4</v>
      </c>
      <c r="J177" s="183">
        <f>IF(ISBLANK((VLOOKUP(G177,'Master FINAL 2024 8-19-24'!A:I,9,FALSE)))=TRUE,"",VLOOKUP(G177,'Master FINAL 2024 8-19-24'!A:I,9,FALSE))</f>
        <v>0.375</v>
      </c>
      <c r="K177" s="169" t="str">
        <f>VLOOKUP(G177,'Master FINAL 2024 8-19-24'!A:L,12,FALSE)</f>
        <v>U12G HU Avengers</v>
      </c>
      <c r="L177" s="177" t="s">
        <v>849</v>
      </c>
      <c r="M177" s="177" t="str">
        <f>VLOOKUP(G177,'Master FINAL 2024 8-19-24'!A:O,15,FALSE)</f>
        <v>U12G KW Fury</v>
      </c>
      <c r="N177" s="154" t="str">
        <f>VLOOKUP(K177,'Team Info'!J:L,3,FALSE)</f>
        <v>Roxanne Leitzke</v>
      </c>
      <c r="O177" s="154" t="str">
        <f>VLOOKUP(K177,'Team Info'!J:M,4,FALSE)</f>
        <v>920-988-8863</v>
      </c>
      <c r="P177" s="154" t="str">
        <f>VLOOKUP(K177,'Team Info'!J:N,5,FALSE)</f>
        <v>lytski@live.com</v>
      </c>
      <c r="Q177" s="188" t="str">
        <f>VLOOKUP(M177,'Team Info'!J:L,3,FALSE)</f>
        <v>Tim Schneider</v>
      </c>
      <c r="R177" s="188" t="str">
        <f>VLOOKUP(M177,'Team Info'!J:M,4,FALSE)</f>
        <v>920-918-2754</v>
      </c>
      <c r="S177" s="188" t="str">
        <f>VLOOKUP(M177,'Team Info'!J:N,5,FALSE)</f>
        <v>timschneider22@yahoo.com</v>
      </c>
      <c r="T177" t="str">
        <f t="shared" si="40"/>
        <v>45584U12G HU AvengersU12G KW Fury</v>
      </c>
    </row>
    <row r="178" spans="1:20" x14ac:dyDescent="0.3">
      <c r="A178" s="154" t="str">
        <f t="shared" si="41"/>
        <v>KW1091</v>
      </c>
      <c r="B178" s="154" t="str">
        <f>VLOOKUP(A178,'Team Info'!E:J,6,FALSE)</f>
        <v>U12G KW Fury</v>
      </c>
      <c r="C178" s="154" t="str">
        <f>VLOOKUP(A178,'Team Info'!E:L,8,FALSE)</f>
        <v>Tim Schneider</v>
      </c>
      <c r="D178" s="154" t="str">
        <f>VLOOKUP(A178,'Team Info'!E:M,9,FALSE)</f>
        <v>920-918-2754</v>
      </c>
      <c r="E178" s="154" t="str">
        <f>VLOOKUP(A178,'Team Info'!E:N,10,FALSE)</f>
        <v>timschneider22@yahoo.com</v>
      </c>
      <c r="F178" s="180" t="str">
        <f t="shared" si="39"/>
        <v>Sat</v>
      </c>
      <c r="G178" s="180">
        <v>115</v>
      </c>
      <c r="H178" s="184">
        <f>VLOOKUP(G178,'Master FINAL 2024 8-19-24'!A:G,7,FALSE)</f>
        <v>45591</v>
      </c>
      <c r="I178" s="153" t="str">
        <f>IF(ISBLANK((VLOOKUP(G178,'Master FINAL 2024 8-19-24'!A:H,8,FALSE)))=TRUE,"",VLOOKUP(G178,'Master FINAL 2024 8-19-24'!A:H,8,FALSE))</f>
        <v>KW 4</v>
      </c>
      <c r="J178" s="183">
        <f>IF(ISBLANK((VLOOKUP(G178,'Master FINAL 2024 8-19-24'!A:I,9,FALSE)))=TRUE,"",VLOOKUP(G178,'Master FINAL 2024 8-19-24'!A:I,9,FALSE))</f>
        <v>0.375</v>
      </c>
      <c r="K178" s="169" t="str">
        <f>VLOOKUP(G178,'Master FINAL 2024 8-19-24'!A:L,12,FALSE)</f>
        <v>U12G BR Blue Heron Yellow</v>
      </c>
      <c r="L178" s="177" t="s">
        <v>849</v>
      </c>
      <c r="M178" s="177" t="str">
        <f>VLOOKUP(G178,'Master FINAL 2024 8-19-24'!A:O,15,FALSE)</f>
        <v>U12G KW Fury</v>
      </c>
      <c r="N178" s="154" t="str">
        <f>VLOOKUP(K178,'Team Info'!J:L,3,FALSE)</f>
        <v>Josh Herring</v>
      </c>
      <c r="O178" s="154" t="str">
        <f>VLOOKUP(K178,'Team Info'!J:M,4,FALSE)</f>
        <v>920-263-0000</v>
      </c>
      <c r="P178" s="154" t="str">
        <f>VLOOKUP(K178,'Team Info'!J:N,5,FALSE)</f>
        <v>ndfsa9@gmail.com</v>
      </c>
      <c r="Q178" s="188" t="str">
        <f>VLOOKUP(M178,'Team Info'!J:L,3,FALSE)</f>
        <v>Tim Schneider</v>
      </c>
      <c r="R178" s="188" t="str">
        <f>VLOOKUP(M178,'Team Info'!J:M,4,FALSE)</f>
        <v>920-918-2754</v>
      </c>
      <c r="S178" s="188" t="str">
        <f>VLOOKUP(M178,'Team Info'!J:N,5,FALSE)</f>
        <v>timschneider22@yahoo.com</v>
      </c>
      <c r="T178" t="str">
        <f t="shared" si="40"/>
        <v>45591U12G BR Blue Heron YellowU12G KW Fury</v>
      </c>
    </row>
    <row r="179" spans="1:20" x14ac:dyDescent="0.3">
      <c r="A179" s="154" t="s">
        <v>1762</v>
      </c>
      <c r="B179" s="154" t="str">
        <f>VLOOKUP(A179,'Team Info'!E:J,6,FALSE)</f>
        <v>U14 KW Comets</v>
      </c>
      <c r="C179" s="154" t="str">
        <f>VLOOKUP(A179,'Team Info'!E:L,8,FALSE)</f>
        <v>Andrea Flood</v>
      </c>
      <c r="D179" s="154" t="str">
        <f>VLOOKUP(A179,'Team Info'!E:M,9,FALSE)</f>
        <v>262-483-1142</v>
      </c>
      <c r="E179" s="154" t="str">
        <f>VLOOKUP(A179,'Team Info'!E:N,10,FALSE)</f>
        <v>annflood2008@yahoo.com</v>
      </c>
      <c r="F179" s="180" t="str">
        <f t="shared" si="39"/>
        <v>Sat</v>
      </c>
      <c r="G179" s="180">
        <v>329</v>
      </c>
      <c r="H179" s="184">
        <f>VLOOKUP(G179,'Master FINAL 2024 8-19-24'!A:G,7,FALSE)</f>
        <v>45542</v>
      </c>
      <c r="I179" s="153" t="str">
        <f>IF(ISBLANK((VLOOKUP(G179,'Master FINAL 2024 8-19-24'!A:H,8,FALSE)))=TRUE,"",VLOOKUP(G179,'Master FINAL 2024 8-19-24'!A:H,8,FALSE))</f>
        <v>KW 5</v>
      </c>
      <c r="J179" s="183">
        <f>IF(ISBLANK((VLOOKUP(G179,'Master FINAL 2024 8-19-24'!A:I,9,FALSE)))=TRUE,"",VLOOKUP(G179,'Master FINAL 2024 8-19-24'!A:I,9,FALSE))</f>
        <v>0.5</v>
      </c>
      <c r="K179" s="169" t="str">
        <f>VLOOKUP(G179,'Master FINAL 2024 8-19-24'!A:L,12,FALSE)</f>
        <v>U14 HU Renegades</v>
      </c>
      <c r="L179" s="177" t="s">
        <v>849</v>
      </c>
      <c r="M179" s="177" t="str">
        <f>VLOOKUP(G179,'Master FINAL 2024 8-19-24'!A:O,15,FALSE)</f>
        <v>U14 KW Comets</v>
      </c>
      <c r="N179" s="154" t="str">
        <f>VLOOKUP(K179,'Team Info'!J:L,3,FALSE)</f>
        <v>Tanya Wyse</v>
      </c>
      <c r="O179" s="154" t="str">
        <f>VLOOKUP(K179,'Team Info'!J:M,4,FALSE)</f>
        <v>920-285-0509</v>
      </c>
      <c r="P179" s="154" t="str">
        <f>VLOOKUP(K179,'Team Info'!J:N,5,FALSE)</f>
        <v>urban24educator@hotmail.com</v>
      </c>
      <c r="Q179" s="188" t="str">
        <f>VLOOKUP(M179,'Team Info'!J:L,3,FALSE)</f>
        <v>Andrea Flood</v>
      </c>
      <c r="R179" s="188" t="str">
        <f>VLOOKUP(M179,'Team Info'!J:M,4,FALSE)</f>
        <v>262-483-1142</v>
      </c>
      <c r="S179" s="188" t="str">
        <f>VLOOKUP(M179,'Team Info'!J:N,5,FALSE)</f>
        <v>annflood2008@yahoo.com</v>
      </c>
      <c r="T179" t="str">
        <f t="shared" si="40"/>
        <v>45542U14 HU RenegadesU14 KW Comets</v>
      </c>
    </row>
    <row r="180" spans="1:20" x14ac:dyDescent="0.3">
      <c r="A180" s="154" t="str">
        <f>A183</f>
        <v>KW1092</v>
      </c>
      <c r="B180" s="154" t="str">
        <f>VLOOKUP(A180,'Team Info'!E:J,6,FALSE)</f>
        <v>U14 KW Comets</v>
      </c>
      <c r="C180" s="154" t="str">
        <f>VLOOKUP(A180,'Team Info'!E:L,8,FALSE)</f>
        <v>Andrea Flood</v>
      </c>
      <c r="D180" s="154" t="str">
        <f>VLOOKUP(A180,'Team Info'!E:M,9,FALSE)</f>
        <v>262-483-1142</v>
      </c>
      <c r="E180" s="154" t="str">
        <f>VLOOKUP(A180,'Team Info'!E:N,10,FALSE)</f>
        <v>annflood2008@yahoo.com</v>
      </c>
      <c r="F180" s="180" t="str">
        <f>IF(WEEKDAY(H180)=7,"Sat",IF(WEEKDAY(H180)=6,"Fri",IF(WEEKDAY(H180)=5,"Thu",IF(WEEKDAY(H180)=4,"Wed",IF(WEEKDAY(H180)=3,"Tue",IF(WEEKDAY(H180)=2,"Mon",IF(WEEKDAY(H180)=1,"Sun")))))))</f>
        <v>Tue</v>
      </c>
      <c r="G180" s="180">
        <v>359</v>
      </c>
      <c r="H180" s="184">
        <f>VLOOKUP(G180,'Master FINAL 2024 8-19-24'!A:G,7,FALSE)</f>
        <v>45545</v>
      </c>
      <c r="I180" s="153" t="str">
        <f>IF(ISBLANK((VLOOKUP(G180,'Master FINAL 2024 8-19-24'!A:H,8,FALSE)))=TRUE,"",VLOOKUP(G180,'Master FINAL 2024 8-19-24'!A:H,8,FALSE))</f>
        <v>KW 5</v>
      </c>
      <c r="J180" s="183">
        <f>IF(ISBLANK((VLOOKUP(G180,'Master FINAL 2024 8-19-24'!A:I,9,FALSE)))=TRUE,"",VLOOKUP(G180,'Master FINAL 2024 8-19-24'!A:I,9,FALSE))</f>
        <v>0.73958333333333337</v>
      </c>
      <c r="K180" s="169" t="str">
        <f>VLOOKUP(G180,'Master FINAL 2024 8-19-24'!A:L,12,FALSE)</f>
        <v>U14 HT Lightning</v>
      </c>
      <c r="L180" s="177" t="s">
        <v>849</v>
      </c>
      <c r="M180" s="177" t="str">
        <f>VLOOKUP(G180,'Master FINAL 2024 8-19-24'!A:O,15,FALSE)</f>
        <v>U14 KW Comets</v>
      </c>
      <c r="N180" s="154" t="str">
        <f>VLOOKUP(K180,'Team Info'!J:L,3,FALSE)</f>
        <v>Jeff Martin</v>
      </c>
      <c r="O180" s="154" t="str">
        <f>VLOOKUP(K180,'Team Info'!J:M,4,FALSE)</f>
        <v>414-975-5019</v>
      </c>
      <c r="P180" s="154" t="str">
        <f>VLOOKUP(K180,'Team Info'!J:N,5,FALSE)</f>
        <v>mart0592@yahoo.com</v>
      </c>
      <c r="Q180" s="188" t="str">
        <f>VLOOKUP(M180,'Team Info'!J:L,3,FALSE)</f>
        <v>Andrea Flood</v>
      </c>
      <c r="R180" s="188" t="str">
        <f>VLOOKUP(M180,'Team Info'!J:M,4,FALSE)</f>
        <v>262-483-1142</v>
      </c>
      <c r="S180" s="188" t="str">
        <f>VLOOKUP(M180,'Team Info'!J:N,5,FALSE)</f>
        <v>annflood2008@yahoo.com</v>
      </c>
      <c r="T180" t="str">
        <f>H180&amp;K180&amp;M180</f>
        <v>45545U14 HT LightningU14 KW Comets</v>
      </c>
    </row>
    <row r="181" spans="1:20" x14ac:dyDescent="0.3">
      <c r="A181" s="154" t="str">
        <f>A179</f>
        <v>KW1092</v>
      </c>
      <c r="B181" s="154" t="str">
        <f>VLOOKUP(A181,'Team Info'!E:J,6,FALSE)</f>
        <v>U14 KW Comets</v>
      </c>
      <c r="C181" s="154" t="str">
        <f>VLOOKUP(A181,'Team Info'!E:L,8,FALSE)</f>
        <v>Andrea Flood</v>
      </c>
      <c r="D181" s="154" t="str">
        <f>VLOOKUP(A181,'Team Info'!E:M,9,FALSE)</f>
        <v>262-483-1142</v>
      </c>
      <c r="E181" s="154" t="str">
        <f>VLOOKUP(A181,'Team Info'!E:N,10,FALSE)</f>
        <v>annflood2008@yahoo.com</v>
      </c>
      <c r="F181" s="180" t="str">
        <f t="shared" si="39"/>
        <v>Sat</v>
      </c>
      <c r="G181" s="180">
        <v>334</v>
      </c>
      <c r="H181" s="184">
        <f>VLOOKUP(G181,'Master FINAL 2024 8-19-24'!A:G,7,FALSE)</f>
        <v>45549</v>
      </c>
      <c r="I181" s="153" t="str">
        <f>IF(ISBLANK((VLOOKUP(G181,'Master FINAL 2024 8-19-24'!A:H,8,FALSE)))=TRUE,"",VLOOKUP(G181,'Master FINAL 2024 8-19-24'!A:H,8,FALSE))</f>
        <v>KW 5</v>
      </c>
      <c r="J181" s="183">
        <f>IF(ISBLANK((VLOOKUP(G181,'Master FINAL 2024 8-19-24'!A:I,9,FALSE)))=TRUE,"",VLOOKUP(G181,'Master FINAL 2024 8-19-24'!A:I,9,FALSE))</f>
        <v>0.5625</v>
      </c>
      <c r="K181" s="169" t="str">
        <f>VLOOKUP(G181,'Master FINAL 2024 8-19-24'!A:L,12,FALSE)</f>
        <v>U14 JU Juneau Rage U14</v>
      </c>
      <c r="L181" s="177" t="s">
        <v>849</v>
      </c>
      <c r="M181" s="177" t="str">
        <f>VLOOKUP(G181,'Master FINAL 2024 8-19-24'!A:O,15,FALSE)</f>
        <v>U14 KW Comets</v>
      </c>
      <c r="N181" s="154" t="str">
        <f>VLOOKUP(K181,'Team Info'!J:L,3,FALSE)</f>
        <v>Kevin Klueger</v>
      </c>
      <c r="O181" s="154" t="str">
        <f>VLOOKUP(K181,'Team Info'!J:M,4,FALSE)</f>
        <v>920-904-2507</v>
      </c>
      <c r="P181" s="154" t="str">
        <f>VLOOKUP(K181,'Team Info'!J:N,5,FALSE)</f>
        <v>kluegerk@gmail.com</v>
      </c>
      <c r="Q181" s="188" t="str">
        <f>VLOOKUP(M181,'Team Info'!J:L,3,FALSE)</f>
        <v>Andrea Flood</v>
      </c>
      <c r="R181" s="188" t="str">
        <f>VLOOKUP(M181,'Team Info'!J:M,4,FALSE)</f>
        <v>262-483-1142</v>
      </c>
      <c r="S181" s="188" t="str">
        <f>VLOOKUP(M181,'Team Info'!J:N,5,FALSE)</f>
        <v>annflood2008@yahoo.com</v>
      </c>
      <c r="T181" t="str">
        <f t="shared" si="40"/>
        <v>45549U14 JU Juneau Rage U14U14 KW Comets</v>
      </c>
    </row>
    <row r="182" spans="1:20" x14ac:dyDescent="0.3">
      <c r="A182" s="154" t="str">
        <f t="shared" ref="A182:A186" si="42">A181</f>
        <v>KW1092</v>
      </c>
      <c r="B182" s="154" t="str">
        <f>VLOOKUP(A182,'Team Info'!E:J,6,FALSE)</f>
        <v>U14 KW Comets</v>
      </c>
      <c r="C182" s="154" t="str">
        <f>VLOOKUP(A182,'Team Info'!E:L,8,FALSE)</f>
        <v>Andrea Flood</v>
      </c>
      <c r="D182" s="154" t="str">
        <f>VLOOKUP(A182,'Team Info'!E:M,9,FALSE)</f>
        <v>262-483-1142</v>
      </c>
      <c r="E182" s="154" t="str">
        <f>VLOOKUP(A182,'Team Info'!E:N,10,FALSE)</f>
        <v>annflood2008@yahoo.com</v>
      </c>
      <c r="F182" s="180" t="str">
        <f>IF(WEEKDAY(H182)=7,"Sat",IF(WEEKDAY(H182)=6,"Fri",IF(WEEKDAY(H182)=5,"Thu",IF(WEEKDAY(H182)=4,"Wed",IF(WEEKDAY(H182)=3,"Tue",IF(WEEKDAY(H182)=2,"Mon",IF(WEEKDAY(H182)=1,"Sun")))))))</f>
        <v>Sat</v>
      </c>
      <c r="G182" s="180">
        <v>339</v>
      </c>
      <c r="H182" s="184">
        <f>VLOOKUP(G182,'Master FINAL 2024 8-19-24'!A:G,7,FALSE)</f>
        <v>45556</v>
      </c>
      <c r="I182" s="153" t="str">
        <f>IF(ISBLANK((VLOOKUP(G182,'Master FINAL 2024 8-19-24'!A:H,8,FALSE)))=TRUE,"",VLOOKUP(G182,'Master FINAL 2024 8-19-24'!A:H,8,FALSE))</f>
        <v>Hickory Lane #4</v>
      </c>
      <c r="J182" s="183">
        <f>IF(ISBLANK((VLOOKUP(G182,'Master FINAL 2024 8-19-24'!A:I,9,FALSE)))=TRUE,"",VLOOKUP(G182,'Master FINAL 2024 8-19-24'!A:I,9,FALSE))</f>
        <v>0.5</v>
      </c>
      <c r="K182" s="169" t="str">
        <f>VLOOKUP(G182,'Master FINAL 2024 8-19-24'!A:L,12,FALSE)</f>
        <v>U14 KW Comets</v>
      </c>
      <c r="L182" s="177" t="s">
        <v>849</v>
      </c>
      <c r="M182" s="177" t="str">
        <f>VLOOKUP(G182,'Master FINAL 2024 8-19-24'!A:O,15,FALSE)</f>
        <v>U14 JK Leopards</v>
      </c>
      <c r="N182" s="154" t="str">
        <f>VLOOKUP(K182,'Team Info'!J:L,3,FALSE)</f>
        <v>Andrea Flood</v>
      </c>
      <c r="O182" s="154" t="str">
        <f>VLOOKUP(K182,'Team Info'!J:M,4,FALSE)</f>
        <v>262-483-1142</v>
      </c>
      <c r="P182" s="154" t="str">
        <f>VLOOKUP(K182,'Team Info'!J:N,5,FALSE)</f>
        <v>annflood2008@yahoo.com</v>
      </c>
      <c r="Q182" s="188" t="str">
        <f>VLOOKUP(M182,'Team Info'!J:L,3,FALSE)</f>
        <v>Luke Love</v>
      </c>
      <c r="R182" s="188" t="str">
        <f>VLOOKUP(M182,'Team Info'!J:M,4,FALSE)</f>
        <v>940-882-9437</v>
      </c>
      <c r="S182" s="188" t="str">
        <f>VLOOKUP(M182,'Team Info'!J:N,5,FALSE)</f>
        <v>lukemarshalove@gmail.com</v>
      </c>
      <c r="T182" t="str">
        <f>H182&amp;K182&amp;M182</f>
        <v>45556U14 KW CometsU14 JK Leopards</v>
      </c>
    </row>
    <row r="183" spans="1:20" x14ac:dyDescent="0.3">
      <c r="A183" s="154" t="str">
        <f>A186</f>
        <v>KW1092</v>
      </c>
      <c r="B183" s="154" t="str">
        <f>VLOOKUP(A183,'Team Info'!E:J,6,FALSE)</f>
        <v>U14 KW Comets</v>
      </c>
      <c r="C183" s="154" t="str">
        <f>VLOOKUP(A183,'Team Info'!E:L,8,FALSE)</f>
        <v>Andrea Flood</v>
      </c>
      <c r="D183" s="154" t="str">
        <f>VLOOKUP(A183,'Team Info'!E:M,9,FALSE)</f>
        <v>262-483-1142</v>
      </c>
      <c r="E183" s="154" t="str">
        <f>VLOOKUP(A183,'Team Info'!E:N,10,FALSE)</f>
        <v>annflood2008@yahoo.com</v>
      </c>
      <c r="F183" s="180" t="str">
        <f>IF(WEEKDAY(H183)=7,"Sat",IF(WEEKDAY(H183)=6,"Fri",IF(WEEKDAY(H183)=5,"Thu",IF(WEEKDAY(H183)=4,"Wed",IF(WEEKDAY(H183)=3,"Tue",IF(WEEKDAY(H183)=2,"Mon",IF(WEEKDAY(H183)=1,"Sun")))))))</f>
        <v>Tue</v>
      </c>
      <c r="G183" s="180">
        <v>346</v>
      </c>
      <c r="H183" s="184">
        <f>VLOOKUP(G183,'Master FINAL 2024 8-19-24'!A:G,7,FALSE)</f>
        <v>45566</v>
      </c>
      <c r="I183" s="153">
        <f>IF(ISBLANK((VLOOKUP(G183,'Master FINAL 2024 8-19-24'!A:H,8,FALSE)))=TRUE,"",VLOOKUP(G183,'Master FINAL 2024 8-19-24'!A:H,8,FALSE))</f>
        <v>8</v>
      </c>
      <c r="J183" s="183">
        <f>IF(ISBLANK((VLOOKUP(G183,'Master FINAL 2024 8-19-24'!A:I,9,FALSE)))=TRUE,"",VLOOKUP(G183,'Master FINAL 2024 8-19-24'!A:I,9,FALSE))</f>
        <v>0.73958333333333337</v>
      </c>
      <c r="K183" s="169" t="str">
        <f>VLOOKUP(G183,'Master FINAL 2024 8-19-24'!A:L,12,FALSE)</f>
        <v>U14 KW Comets</v>
      </c>
      <c r="L183" s="177" t="s">
        <v>849</v>
      </c>
      <c r="M183" s="177" t="str">
        <f>VLOOKUP(G183,'Master FINAL 2024 8-19-24'!A:O,15,FALSE)</f>
        <v>U14 SL Wolfsburg (Vipers)</v>
      </c>
      <c r="N183" s="154" t="str">
        <f>VLOOKUP(K183,'Team Info'!J:L,3,FALSE)</f>
        <v>Andrea Flood</v>
      </c>
      <c r="O183" s="154" t="str">
        <f>VLOOKUP(K183,'Team Info'!J:M,4,FALSE)</f>
        <v>262-483-1142</v>
      </c>
      <c r="P183" s="154" t="str">
        <f>VLOOKUP(K183,'Team Info'!J:N,5,FALSE)</f>
        <v>annflood2008@yahoo.com</v>
      </c>
      <c r="Q183" s="188" t="str">
        <f>VLOOKUP(M183,'Team Info'!J:L,3,FALSE)</f>
        <v>Gena Ische</v>
      </c>
      <c r="R183" s="188" t="str">
        <f>VLOOKUP(M183,'Team Info'!J:M,4,FALSE)</f>
        <v>262-391-0113</v>
      </c>
      <c r="S183" s="188" t="str">
        <f>VLOOKUP(M183,'Team Info'!J:N,5,FALSE)</f>
        <v>genaische@gmail.com</v>
      </c>
      <c r="T183" t="str">
        <f>H183&amp;K183&amp;M183</f>
        <v>45566U14 KW CometsU14 SL Wolfsburg (Vipers)</v>
      </c>
    </row>
    <row r="184" spans="1:20" x14ac:dyDescent="0.3">
      <c r="A184" s="154" t="str">
        <f>A182</f>
        <v>KW1092</v>
      </c>
      <c r="B184" s="154" t="str">
        <f>VLOOKUP(A184,'Team Info'!E:J,6,FALSE)</f>
        <v>U14 KW Comets</v>
      </c>
      <c r="C184" s="154" t="str">
        <f>VLOOKUP(A184,'Team Info'!E:L,8,FALSE)</f>
        <v>Andrea Flood</v>
      </c>
      <c r="D184" s="154" t="str">
        <f>VLOOKUP(A184,'Team Info'!E:M,9,FALSE)</f>
        <v>262-483-1142</v>
      </c>
      <c r="E184" s="154" t="str">
        <f>VLOOKUP(A184,'Team Info'!E:N,10,FALSE)</f>
        <v>annflood2008@yahoo.com</v>
      </c>
      <c r="F184" s="180" t="str">
        <f t="shared" si="39"/>
        <v>Sat</v>
      </c>
      <c r="G184" s="180">
        <v>353</v>
      </c>
      <c r="H184" s="184">
        <f>VLOOKUP(G184,'Master FINAL 2024 8-19-24'!A:G,7,FALSE)</f>
        <v>45570</v>
      </c>
      <c r="I184" s="153" t="str">
        <f>IF(ISBLANK((VLOOKUP(G184,'Master FINAL 2024 8-19-24'!A:H,8,FALSE)))=TRUE,"",VLOOKUP(G184,'Master FINAL 2024 8-19-24'!A:H,8,FALSE))</f>
        <v>RF 8</v>
      </c>
      <c r="J184" s="183">
        <f>IF(ISBLANK((VLOOKUP(G184,'Master FINAL 2024 8-19-24'!A:I,9,FALSE)))=TRUE,"",VLOOKUP(G184,'Master FINAL 2024 8-19-24'!A:I,9,FALSE))</f>
        <v>0.5</v>
      </c>
      <c r="K184" s="169" t="str">
        <f>VLOOKUP(G184,'Master FINAL 2024 8-19-24'!A:L,12,FALSE)</f>
        <v>U14 KW Comets</v>
      </c>
      <c r="L184" s="177" t="s">
        <v>849</v>
      </c>
      <c r="M184" s="177" t="str">
        <f>VLOOKUP(G184,'Master FINAL 2024 8-19-24'!A:O,15,FALSE)</f>
        <v>U14 RF Raptors</v>
      </c>
      <c r="N184" s="154" t="str">
        <f>VLOOKUP(K184,'Team Info'!J:L,3,FALSE)</f>
        <v>Andrea Flood</v>
      </c>
      <c r="O184" s="154" t="str">
        <f>VLOOKUP(K184,'Team Info'!J:M,4,FALSE)</f>
        <v>262-483-1142</v>
      </c>
      <c r="P184" s="154" t="str">
        <f>VLOOKUP(K184,'Team Info'!J:N,5,FALSE)</f>
        <v>annflood2008@yahoo.com</v>
      </c>
      <c r="Q184" s="188" t="str">
        <f>VLOOKUP(M184,'Team Info'!J:L,3,FALSE)</f>
        <v>Benjamin Loomis</v>
      </c>
      <c r="R184" s="188" t="str">
        <f>VLOOKUP(M184,'Team Info'!J:M,4,FALSE)</f>
        <v>414-551-4782</v>
      </c>
      <c r="S184" s="188" t="str">
        <f>VLOOKUP(M184,'Team Info'!J:N,5,FALSE)</f>
        <v>bbenloomis@yahoo.com</v>
      </c>
      <c r="T184" t="str">
        <f t="shared" si="40"/>
        <v>45570U14 KW CometsU14 RF Raptors</v>
      </c>
    </row>
    <row r="185" spans="1:20" x14ac:dyDescent="0.3">
      <c r="A185" s="154" t="str">
        <f t="shared" si="42"/>
        <v>KW1092</v>
      </c>
      <c r="B185" s="154" t="str">
        <f>VLOOKUP(A185,'Team Info'!E:J,6,FALSE)</f>
        <v>U14 KW Comets</v>
      </c>
      <c r="C185" s="154" t="str">
        <f>VLOOKUP(A185,'Team Info'!E:L,8,FALSE)</f>
        <v>Andrea Flood</v>
      </c>
      <c r="D185" s="154" t="str">
        <f>VLOOKUP(A185,'Team Info'!E:M,9,FALSE)</f>
        <v>262-483-1142</v>
      </c>
      <c r="E185" s="154" t="str">
        <f>VLOOKUP(A185,'Team Info'!E:N,10,FALSE)</f>
        <v>annflood2008@yahoo.com</v>
      </c>
      <c r="F185" s="180" t="str">
        <f t="shared" si="39"/>
        <v>Sat</v>
      </c>
      <c r="G185" s="180">
        <v>365</v>
      </c>
      <c r="H185" s="184">
        <f>VLOOKUP(G185,'Master FINAL 2024 8-19-24'!A:G,7,FALSE)</f>
        <v>45584</v>
      </c>
      <c r="I185" s="153" t="str">
        <f>IF(ISBLANK((VLOOKUP(G185,'Master FINAL 2024 8-19-24'!A:H,8,FALSE)))=TRUE,"",VLOOKUP(G185,'Master FINAL 2024 8-19-24'!A:H,8,FALSE))</f>
        <v>Hickory Lane #4</v>
      </c>
      <c r="J185" s="183">
        <f>IF(ISBLANK((VLOOKUP(G185,'Master FINAL 2024 8-19-24'!A:I,9,FALSE)))=TRUE,"",VLOOKUP(G185,'Master FINAL 2024 8-19-24'!A:I,9,FALSE))</f>
        <v>0.5</v>
      </c>
      <c r="K185" s="169" t="str">
        <f>VLOOKUP(G185,'Master FINAL 2024 8-19-24'!A:L,12,FALSE)</f>
        <v>U14 KW Comets</v>
      </c>
      <c r="L185" s="177" t="s">
        <v>849</v>
      </c>
      <c r="M185" s="177" t="str">
        <f>VLOOKUP(G185,'Master FINAL 2024 8-19-24'!A:O,15,FALSE)</f>
        <v>U14 JK Panthers</v>
      </c>
      <c r="N185" s="154" t="str">
        <f>VLOOKUP(K185,'Team Info'!J:L,3,FALSE)</f>
        <v>Andrea Flood</v>
      </c>
      <c r="O185" s="154" t="str">
        <f>VLOOKUP(K185,'Team Info'!J:M,4,FALSE)</f>
        <v>262-483-1142</v>
      </c>
      <c r="P185" s="154" t="str">
        <f>VLOOKUP(K185,'Team Info'!J:N,5,FALSE)</f>
        <v>annflood2008@yahoo.com</v>
      </c>
      <c r="Q185" s="188" t="str">
        <f>VLOOKUP(M185,'Team Info'!J:L,3,FALSE)</f>
        <v>David Zarling</v>
      </c>
      <c r="R185" s="188" t="str">
        <f>VLOOKUP(M185,'Team Info'!J:M,4,FALSE)</f>
        <v>414-839-0094</v>
      </c>
      <c r="S185" s="188" t="str">
        <f>VLOOKUP(M185,'Team Info'!J:N,5,FALSE)</f>
        <v>david.zarling@gmail.com</v>
      </c>
      <c r="T185" t="str">
        <f t="shared" si="40"/>
        <v>45584U14 KW CometsU14 JK Panthers</v>
      </c>
    </row>
    <row r="186" spans="1:20" x14ac:dyDescent="0.3">
      <c r="A186" s="154" t="str">
        <f t="shared" si="42"/>
        <v>KW1092</v>
      </c>
      <c r="B186" s="154" t="str">
        <f>VLOOKUP(A186,'Team Info'!E:J,6,FALSE)</f>
        <v>U14 KW Comets</v>
      </c>
      <c r="C186" s="154" t="str">
        <f>VLOOKUP(A186,'Team Info'!E:L,8,FALSE)</f>
        <v>Andrea Flood</v>
      </c>
      <c r="D186" s="154" t="str">
        <f>VLOOKUP(A186,'Team Info'!E:M,9,FALSE)</f>
        <v>262-483-1142</v>
      </c>
      <c r="E186" s="154" t="str">
        <f>VLOOKUP(A186,'Team Info'!E:N,10,FALSE)</f>
        <v>annflood2008@yahoo.com</v>
      </c>
      <c r="F186" s="180" t="str">
        <f t="shared" si="39"/>
        <v>Sun</v>
      </c>
      <c r="G186" s="180">
        <v>369</v>
      </c>
      <c r="H186" s="184">
        <f>VLOOKUP(G186,'Master FINAL 2024 8-19-24'!A:G,7,FALSE)</f>
        <v>45592</v>
      </c>
      <c r="I186" s="153" t="str">
        <f>IF(ISBLANK((VLOOKUP(G186,'Master FINAL 2024 8-19-24'!A:H,8,FALSE)))=TRUE,"",VLOOKUP(G186,'Master FINAL 2024 8-19-24'!A:H,8,FALSE))</f>
        <v>KW 5</v>
      </c>
      <c r="J186" s="183">
        <f>IF(ISBLANK((VLOOKUP(G186,'Master FINAL 2024 8-19-24'!A:I,9,FALSE)))=TRUE,"",VLOOKUP(G186,'Master FINAL 2024 8-19-24'!A:I,9,FALSE))</f>
        <v>0.5625</v>
      </c>
      <c r="K186" s="169" t="str">
        <f>VLOOKUP(G186,'Master FINAL 2024 8-19-24'!A:L,12,FALSE)</f>
        <v>U14 JK Leopards</v>
      </c>
      <c r="L186" s="177" t="s">
        <v>849</v>
      </c>
      <c r="M186" s="177" t="str">
        <f>VLOOKUP(G186,'Master FINAL 2024 8-19-24'!A:O,15,FALSE)</f>
        <v>U14 KW Comets</v>
      </c>
      <c r="N186" s="154" t="str">
        <f>VLOOKUP(K186,'Team Info'!J:L,3,FALSE)</f>
        <v>Luke Love</v>
      </c>
      <c r="O186" s="154" t="str">
        <f>VLOOKUP(K186,'Team Info'!J:M,4,FALSE)</f>
        <v>940-882-9437</v>
      </c>
      <c r="P186" s="154" t="str">
        <f>VLOOKUP(K186,'Team Info'!J:N,5,FALSE)</f>
        <v>lukemarshalove@gmail.com</v>
      </c>
      <c r="Q186" s="188" t="str">
        <f>VLOOKUP(M186,'Team Info'!J:L,3,FALSE)</f>
        <v>Andrea Flood</v>
      </c>
      <c r="R186" s="188" t="str">
        <f>VLOOKUP(M186,'Team Info'!J:M,4,FALSE)</f>
        <v>262-483-1142</v>
      </c>
      <c r="S186" s="188" t="str">
        <f>VLOOKUP(M186,'Team Info'!J:N,5,FALSE)</f>
        <v>annflood2008@yahoo.com</v>
      </c>
      <c r="T186" t="str">
        <f t="shared" si="40"/>
        <v>45592U14 JK LeopardsU14 KW Comets</v>
      </c>
    </row>
    <row r="187" spans="1:20" x14ac:dyDescent="0.3">
      <c r="A187" s="154" t="s">
        <v>1662</v>
      </c>
      <c r="B187" s="154" t="str">
        <f>VLOOKUP(A187,'Team Info'!E:J,6,FALSE)</f>
        <v>U14G KW Rebels</v>
      </c>
      <c r="C187" s="154" t="str">
        <f>VLOOKUP(A187,'Team Info'!E:L,8,FALSE)</f>
        <v>Rebecca Dourn</v>
      </c>
      <c r="D187" s="154" t="str">
        <f>VLOOKUP(A187,'Team Info'!E:M,9,FALSE)</f>
        <v>262-227-2258</v>
      </c>
      <c r="E187" s="154" t="str">
        <f>VLOOKUP(A187,'Team Info'!E:N,10,FALSE)</f>
        <v>Rebecca.dourn@yahoo.com</v>
      </c>
      <c r="F187" s="180" t="str">
        <f t="shared" si="39"/>
        <v>Sat</v>
      </c>
      <c r="G187" s="180">
        <v>1</v>
      </c>
      <c r="H187" s="184">
        <f>VLOOKUP(G187,'Master FINAL 2024 8-19-24'!A:G,7,FALSE)</f>
        <v>45542</v>
      </c>
      <c r="I187" s="153" t="str">
        <f>IF(ISBLANK((VLOOKUP(G187,'Master FINAL 2024 8-19-24'!A:H,8,FALSE)))=TRUE,"",VLOOKUP(G187,'Master FINAL 2024 8-19-24'!A:H,8,FALSE))</f>
        <v>KW 5</v>
      </c>
      <c r="J187" s="183">
        <f>IF(ISBLANK((VLOOKUP(G187,'Master FINAL 2024 8-19-24'!A:I,9,FALSE)))=TRUE,"",VLOOKUP(G187,'Master FINAL 2024 8-19-24'!A:I,9,FALSE))</f>
        <v>0.4375</v>
      </c>
      <c r="K187" s="169" t="str">
        <f>VLOOKUP(G187,'Master FINAL 2024 8-19-24'!A:L,12,FALSE)</f>
        <v>U14G SL Reign (Breeze)</v>
      </c>
      <c r="L187" s="177" t="s">
        <v>849</v>
      </c>
      <c r="M187" s="177" t="str">
        <f>VLOOKUP(G187,'Master FINAL 2024 8-19-24'!A:O,15,FALSE)</f>
        <v>U14G KW Rebels</v>
      </c>
      <c r="N187" s="154" t="str">
        <f>VLOOKUP(K187,'Team Info'!J:L,3,FALSE)</f>
        <v>Tim Steedman</v>
      </c>
      <c r="O187" s="154" t="str">
        <f>VLOOKUP(K187,'Team Info'!J:M,4,FALSE)</f>
        <v>206-669-4310</v>
      </c>
      <c r="P187" s="154" t="str">
        <f>VLOOKUP(K187,'Team Info'!J:N,5,FALSE)</f>
        <v>tim.steedman@gmail.com</v>
      </c>
      <c r="Q187" s="188" t="str">
        <f>VLOOKUP(M187,'Team Info'!J:L,3,FALSE)</f>
        <v>Rebecca Dourn</v>
      </c>
      <c r="R187" s="188" t="str">
        <f>VLOOKUP(M187,'Team Info'!J:M,4,FALSE)</f>
        <v>262-227-2258</v>
      </c>
      <c r="S187" s="188" t="str">
        <f>VLOOKUP(M187,'Team Info'!J:N,5,FALSE)</f>
        <v>Rebecca.dourn@yahoo.com</v>
      </c>
      <c r="T187" t="str">
        <f t="shared" si="40"/>
        <v>45542U14G SL Reign (Breeze)U14G KW Rebels</v>
      </c>
    </row>
    <row r="188" spans="1:20" x14ac:dyDescent="0.3">
      <c r="A188" s="154" t="str">
        <f t="shared" ref="A188:A194" si="43">A187</f>
        <v>KW1093</v>
      </c>
      <c r="B188" s="154" t="str">
        <f>VLOOKUP(A188,'Team Info'!E:J,6,FALSE)</f>
        <v>U14G KW Rebels</v>
      </c>
      <c r="C188" s="154" t="str">
        <f>VLOOKUP(A188,'Team Info'!E:L,8,FALSE)</f>
        <v>Rebecca Dourn</v>
      </c>
      <c r="D188" s="154" t="str">
        <f>VLOOKUP(A188,'Team Info'!E:M,9,FALSE)</f>
        <v>262-227-2258</v>
      </c>
      <c r="E188" s="154" t="str">
        <f>VLOOKUP(A188,'Team Info'!E:N,10,FALSE)</f>
        <v>Rebecca.dourn@yahoo.com</v>
      </c>
      <c r="F188" s="180" t="str">
        <f t="shared" si="39"/>
        <v>Sat</v>
      </c>
      <c r="G188" s="180">
        <v>7</v>
      </c>
      <c r="H188" s="184">
        <f>VLOOKUP(G188,'Master FINAL 2024 8-19-24'!A:G,7,FALSE)</f>
        <v>45556</v>
      </c>
      <c r="I188" s="153" t="str">
        <f>IF(ISBLANK((VLOOKUP(G188,'Master FINAL 2024 8-19-24'!A:H,8,FALSE)))=TRUE,"",VLOOKUP(G188,'Master FINAL 2024 8-19-24'!A:H,8,FALSE))</f>
        <v>KW 5</v>
      </c>
      <c r="J188" s="183">
        <f>IF(ISBLANK((VLOOKUP(G188,'Master FINAL 2024 8-19-24'!A:I,9,FALSE)))=TRUE,"",VLOOKUP(G188,'Master FINAL 2024 8-19-24'!A:I,9,FALSE))</f>
        <v>0.375</v>
      </c>
      <c r="K188" s="169" t="str">
        <f>VLOOKUP(G188,'Master FINAL 2024 8-19-24'!A:L,12,FALSE)</f>
        <v>U14G KW Rebels</v>
      </c>
      <c r="L188" s="177" t="s">
        <v>849</v>
      </c>
      <c r="M188" s="177" t="str">
        <f>VLOOKUP(G188,'Master FINAL 2024 8-19-24'!A:O,15,FALSE)</f>
        <v>U14G KW Storm</v>
      </c>
      <c r="N188" s="154" t="str">
        <f>VLOOKUP(K188,'Team Info'!J:L,3,FALSE)</f>
        <v>Rebecca Dourn</v>
      </c>
      <c r="O188" s="154" t="str">
        <f>VLOOKUP(K188,'Team Info'!J:M,4,FALSE)</f>
        <v>262-227-2258</v>
      </c>
      <c r="P188" s="154" t="str">
        <f>VLOOKUP(K188,'Team Info'!J:N,5,FALSE)</f>
        <v>Rebecca.dourn@yahoo.com</v>
      </c>
      <c r="Q188" s="188" t="str">
        <f>VLOOKUP(M188,'Team Info'!J:L,3,FALSE)</f>
        <v>Andy Schulz</v>
      </c>
      <c r="R188" s="188" t="str">
        <f>VLOOKUP(M188,'Team Info'!J:M,4,FALSE)</f>
        <v>920-410-1352</v>
      </c>
      <c r="S188" s="188" t="str">
        <f>VLOOKUP(M188,'Team Info'!J:N,5,FALSE)</f>
        <v>andyschulz8@gmail.com</v>
      </c>
      <c r="T188" t="str">
        <f t="shared" si="40"/>
        <v>45556U14G KW RebelsU14G KW Storm</v>
      </c>
    </row>
    <row r="189" spans="1:20" x14ac:dyDescent="0.3">
      <c r="A189" s="154" t="str">
        <f>A194</f>
        <v>KW1093</v>
      </c>
      <c r="B189" s="154" t="str">
        <f>VLOOKUP(A189,'Team Info'!E:J,6,FALSE)</f>
        <v>U14G KW Rebels</v>
      </c>
      <c r="C189" s="154" t="str">
        <f>VLOOKUP(A189,'Team Info'!E:L,8,FALSE)</f>
        <v>Rebecca Dourn</v>
      </c>
      <c r="D189" s="154" t="str">
        <f>VLOOKUP(A189,'Team Info'!E:M,9,FALSE)</f>
        <v>262-227-2258</v>
      </c>
      <c r="E189" s="154" t="str">
        <f>VLOOKUP(A189,'Team Info'!E:N,10,FALSE)</f>
        <v>Rebecca.dourn@yahoo.com</v>
      </c>
      <c r="F189" s="180" t="str">
        <f>IF(WEEKDAY(H189)=7,"Sat",IF(WEEKDAY(H189)=6,"Fri",IF(WEEKDAY(H189)=5,"Thu",IF(WEEKDAY(H189)=4,"Wed",IF(WEEKDAY(H189)=3,"Tue",IF(WEEKDAY(H189)=2,"Mon",IF(WEEKDAY(H189)=1,"Sun")))))))</f>
        <v>Mon</v>
      </c>
      <c r="G189" s="180">
        <v>25</v>
      </c>
      <c r="H189" s="184">
        <f>VLOOKUP(G189,'Master FINAL 2024 8-19-24'!A:G,7,FALSE)</f>
        <v>45558</v>
      </c>
      <c r="I189" s="153">
        <f>IF(ISBLANK((VLOOKUP(G189,'Master FINAL 2024 8-19-24'!A:H,8,FALSE)))=TRUE,"",VLOOKUP(G189,'Master FINAL 2024 8-19-24'!A:H,8,FALSE))</f>
        <v>8</v>
      </c>
      <c r="J189" s="183">
        <f>IF(ISBLANK((VLOOKUP(G189,'Master FINAL 2024 8-19-24'!A:I,9,FALSE)))=TRUE,"",VLOOKUP(G189,'Master FINAL 2024 8-19-24'!A:I,9,FALSE))</f>
        <v>0.73958333333333337</v>
      </c>
      <c r="K189" s="169" t="str">
        <f>VLOOKUP(G189,'Master FINAL 2024 8-19-24'!A:L,12,FALSE)</f>
        <v>U14G KW Rebels</v>
      </c>
      <c r="L189" s="177" t="s">
        <v>849</v>
      </c>
      <c r="M189" s="177" t="str">
        <f>VLOOKUP(G189,'Master FINAL 2024 8-19-24'!A:O,15,FALSE)</f>
        <v>U14G SL Reign (Breeze)</v>
      </c>
      <c r="N189" s="154" t="str">
        <f>VLOOKUP(K189,'Team Info'!J:L,3,FALSE)</f>
        <v>Rebecca Dourn</v>
      </c>
      <c r="O189" s="154" t="str">
        <f>VLOOKUP(K189,'Team Info'!J:M,4,FALSE)</f>
        <v>262-227-2258</v>
      </c>
      <c r="P189" s="154" t="str">
        <f>VLOOKUP(K189,'Team Info'!J:N,5,FALSE)</f>
        <v>Rebecca.dourn@yahoo.com</v>
      </c>
      <c r="Q189" s="188" t="str">
        <f>VLOOKUP(M189,'Team Info'!J:L,3,FALSE)</f>
        <v>Tim Steedman</v>
      </c>
      <c r="R189" s="188" t="str">
        <f>VLOOKUP(M189,'Team Info'!J:M,4,FALSE)</f>
        <v>206-669-4310</v>
      </c>
      <c r="S189" s="188" t="str">
        <f>VLOOKUP(M189,'Team Info'!J:N,5,FALSE)</f>
        <v>tim.steedman@gmail.com</v>
      </c>
      <c r="T189" t="str">
        <f>H189&amp;K189&amp;M189</f>
        <v>45558U14G KW RebelsU14G SL Reign (Breeze)</v>
      </c>
    </row>
    <row r="190" spans="1:20" x14ac:dyDescent="0.3">
      <c r="A190" s="154" t="str">
        <f>A188</f>
        <v>KW1093</v>
      </c>
      <c r="B190" s="154" t="str">
        <f>VLOOKUP(A190,'Team Info'!E:J,6,FALSE)</f>
        <v>U14G KW Rebels</v>
      </c>
      <c r="C190" s="154" t="str">
        <f>VLOOKUP(A190,'Team Info'!E:L,8,FALSE)</f>
        <v>Rebecca Dourn</v>
      </c>
      <c r="D190" s="154" t="str">
        <f>VLOOKUP(A190,'Team Info'!E:M,9,FALSE)</f>
        <v>262-227-2258</v>
      </c>
      <c r="E190" s="154" t="str">
        <f>VLOOKUP(A190,'Team Info'!E:N,10,FALSE)</f>
        <v>Rebecca.dourn@yahoo.com</v>
      </c>
      <c r="F190" s="180" t="str">
        <f t="shared" si="39"/>
        <v>Sat</v>
      </c>
      <c r="G190" s="180">
        <v>11</v>
      </c>
      <c r="H190" s="184">
        <f>VLOOKUP(G190,'Master FINAL 2024 8-19-24'!A:G,7,FALSE)</f>
        <v>45563</v>
      </c>
      <c r="I190" s="153" t="str">
        <f>IF(ISBLANK((VLOOKUP(G190,'Master FINAL 2024 8-19-24'!A:H,8,FALSE)))=TRUE,"",VLOOKUP(G190,'Master FINAL 2024 8-19-24'!A:H,8,FALSE))</f>
        <v>Marie Krause U14</v>
      </c>
      <c r="J190" s="183">
        <f>IF(ISBLANK((VLOOKUP(G190,'Master FINAL 2024 8-19-24'!A:I,9,FALSE)))=TRUE,"",VLOOKUP(G190,'Master FINAL 2024 8-19-24'!A:I,9,FALSE))</f>
        <v>0.5</v>
      </c>
      <c r="K190" s="169" t="str">
        <f>VLOOKUP(G190,'Master FINAL 2024 8-19-24'!A:L,12,FALSE)</f>
        <v>U14G KW Rebels</v>
      </c>
      <c r="L190" s="177" t="s">
        <v>849</v>
      </c>
      <c r="M190" s="177" t="str">
        <f>VLOOKUP(G190,'Master FINAL 2024 8-19-24'!A:O,15,FALSE)</f>
        <v>U14G WA Waubedonia U14 Girls</v>
      </c>
      <c r="N190" s="154" t="str">
        <f>VLOOKUP(K190,'Team Info'!J:L,3,FALSE)</f>
        <v>Rebecca Dourn</v>
      </c>
      <c r="O190" s="154" t="str">
        <f>VLOOKUP(K190,'Team Info'!J:M,4,FALSE)</f>
        <v>262-227-2258</v>
      </c>
      <c r="P190" s="154" t="str">
        <f>VLOOKUP(K190,'Team Info'!J:N,5,FALSE)</f>
        <v>Rebecca.dourn@yahoo.com</v>
      </c>
      <c r="Q190" s="188" t="str">
        <f>VLOOKUP(M190,'Team Info'!J:L,3,FALSE)</f>
        <v>Cory Dimmer</v>
      </c>
      <c r="R190" s="188" t="str">
        <f>VLOOKUP(M190,'Team Info'!J:M,4,FALSE)</f>
        <v>920-946-1826</v>
      </c>
      <c r="S190" s="188" t="str">
        <f>VLOOKUP(M190,'Team Info'!J:N,5,FALSE)</f>
        <v>corydimmer@hotmail.com</v>
      </c>
      <c r="T190" t="str">
        <f t="shared" si="40"/>
        <v>45563U14G KW RebelsU14G WA Waubedonia U14 Girls</v>
      </c>
    </row>
    <row r="191" spans="1:20" x14ac:dyDescent="0.3">
      <c r="A191" s="154" t="str">
        <f>A189</f>
        <v>KW1093</v>
      </c>
      <c r="B191" s="154" t="str">
        <f>VLOOKUP(A191,'Team Info'!E:J,6,FALSE)</f>
        <v>U14G KW Rebels</v>
      </c>
      <c r="C191" s="154" t="str">
        <f>VLOOKUP(A191,'Team Info'!E:L,8,FALSE)</f>
        <v>Rebecca Dourn</v>
      </c>
      <c r="D191" s="154" t="str">
        <f>VLOOKUP(A191,'Team Info'!E:M,9,FALSE)</f>
        <v>262-227-2258</v>
      </c>
      <c r="E191" s="154" t="str">
        <f>VLOOKUP(A191,'Team Info'!E:N,10,FALSE)</f>
        <v>Rebecca.dourn@yahoo.com</v>
      </c>
      <c r="F191" s="180" t="str">
        <f>IF(WEEKDAY(H191)=7,"Sat",IF(WEEKDAY(H191)=6,"Fri",IF(WEEKDAY(H191)=5,"Thu",IF(WEEKDAY(H191)=4,"Wed",IF(WEEKDAY(H191)=3,"Tue",IF(WEEKDAY(H191)=2,"Mon",IF(WEEKDAY(H191)=1,"Sun")))))))</f>
        <v>Tue</v>
      </c>
      <c r="G191" s="180">
        <v>28</v>
      </c>
      <c r="H191" s="184">
        <f>VLOOKUP(G191,'Master FINAL 2024 8-19-24'!A:G,7,FALSE)</f>
        <v>45573</v>
      </c>
      <c r="I191" s="153" t="str">
        <f>IF(ISBLANK((VLOOKUP(G191,'Master FINAL 2024 8-19-24'!A:H,8,FALSE)))=TRUE,"",VLOOKUP(G191,'Master FINAL 2024 8-19-24'!A:H,8,FALSE))</f>
        <v>KW 5</v>
      </c>
      <c r="J191" s="183">
        <f>IF(ISBLANK((VLOOKUP(G191,'Master FINAL 2024 8-19-24'!A:I,9,FALSE)))=TRUE,"",VLOOKUP(G191,'Master FINAL 2024 8-19-24'!A:I,9,FALSE))</f>
        <v>0.71875</v>
      </c>
      <c r="K191" s="169" t="str">
        <f>VLOOKUP(G191,'Master FINAL 2024 8-19-24'!A:L,12,FALSE)</f>
        <v>U14G WA Waubedonia U14 Girls</v>
      </c>
      <c r="L191" s="177" t="s">
        <v>849</v>
      </c>
      <c r="M191" s="177" t="str">
        <f>VLOOKUP(G191,'Master FINAL 2024 8-19-24'!A:O,15,FALSE)</f>
        <v>U14G KW Rebels</v>
      </c>
      <c r="N191" s="154" t="str">
        <f>VLOOKUP(K191,'Team Info'!J:L,3,FALSE)</f>
        <v>Cory Dimmer</v>
      </c>
      <c r="O191" s="154" t="str">
        <f>VLOOKUP(K191,'Team Info'!J:M,4,FALSE)</f>
        <v>920-946-1826</v>
      </c>
      <c r="P191" s="154" t="str">
        <f>VLOOKUP(K191,'Team Info'!J:N,5,FALSE)</f>
        <v>corydimmer@hotmail.com</v>
      </c>
      <c r="Q191" s="188" t="str">
        <f>VLOOKUP(M191,'Team Info'!J:L,3,FALSE)</f>
        <v>Rebecca Dourn</v>
      </c>
      <c r="R191" s="188" t="str">
        <f>VLOOKUP(M191,'Team Info'!J:M,4,FALSE)</f>
        <v>262-227-2258</v>
      </c>
      <c r="S191" s="188" t="str">
        <f>VLOOKUP(M191,'Team Info'!J:N,5,FALSE)</f>
        <v>Rebecca.dourn@yahoo.com</v>
      </c>
      <c r="T191" t="str">
        <f>H191&amp;K191&amp;M191</f>
        <v>45573U14G WA Waubedonia U14 GirlsU14G KW Rebels</v>
      </c>
    </row>
    <row r="192" spans="1:20" x14ac:dyDescent="0.3">
      <c r="A192" s="154" t="str">
        <f>A190</f>
        <v>KW1093</v>
      </c>
      <c r="B192" s="154" t="str">
        <f>VLOOKUP(A192,'Team Info'!E:J,6,FALSE)</f>
        <v>U14G KW Rebels</v>
      </c>
      <c r="C192" s="154" t="str">
        <f>VLOOKUP(A192,'Team Info'!E:L,8,FALSE)</f>
        <v>Rebecca Dourn</v>
      </c>
      <c r="D192" s="154" t="str">
        <f>VLOOKUP(A192,'Team Info'!E:M,9,FALSE)</f>
        <v>262-227-2258</v>
      </c>
      <c r="E192" s="154" t="str">
        <f>VLOOKUP(A192,'Team Info'!E:N,10,FALSE)</f>
        <v>Rebecca.dourn@yahoo.com</v>
      </c>
      <c r="F192" s="180" t="str">
        <f t="shared" si="39"/>
        <v>Sat</v>
      </c>
      <c r="G192" s="180">
        <v>16</v>
      </c>
      <c r="H192" s="184">
        <f>VLOOKUP(G192,'Master FINAL 2024 8-19-24'!A:G,7,FALSE)</f>
        <v>45577</v>
      </c>
      <c r="I192" s="153" t="str">
        <f>IF(ISBLANK((VLOOKUP(G192,'Master FINAL 2024 8-19-24'!A:H,8,FALSE)))=TRUE,"",VLOOKUP(G192,'Master FINAL 2024 8-19-24'!A:H,8,FALSE))</f>
        <v>KW 5</v>
      </c>
      <c r="J192" s="183">
        <f>IF(ISBLANK((VLOOKUP(G192,'Master FINAL 2024 8-19-24'!A:I,9,FALSE)))=TRUE,"",VLOOKUP(G192,'Master FINAL 2024 8-19-24'!A:I,9,FALSE))</f>
        <v>0.375</v>
      </c>
      <c r="K192" s="169" t="str">
        <f>VLOOKUP(G192,'Master FINAL 2024 8-19-24'!A:L,12,FALSE)</f>
        <v>U14G HT Orioles</v>
      </c>
      <c r="L192" s="177" t="s">
        <v>849</v>
      </c>
      <c r="M192" s="177" t="str">
        <f>VLOOKUP(G192,'Master FINAL 2024 8-19-24'!A:O,15,FALSE)</f>
        <v>U14G KW Rebels</v>
      </c>
      <c r="N192" s="154" t="str">
        <f>VLOOKUP(K192,'Team Info'!J:L,3,FALSE)</f>
        <v>Jon Gitter</v>
      </c>
      <c r="O192" s="154" t="str">
        <f>VLOOKUP(K192,'Team Info'!J:M,4,FALSE)</f>
        <v>414-617-3854</v>
      </c>
      <c r="P192" s="154" t="str">
        <f>VLOOKUP(K192,'Team Info'!J:N,5,FALSE)</f>
        <v>jongitter@yahoo.com</v>
      </c>
      <c r="Q192" s="188" t="str">
        <f>VLOOKUP(M192,'Team Info'!J:L,3,FALSE)</f>
        <v>Rebecca Dourn</v>
      </c>
      <c r="R192" s="188" t="str">
        <f>VLOOKUP(M192,'Team Info'!J:M,4,FALSE)</f>
        <v>262-227-2258</v>
      </c>
      <c r="S192" s="188" t="str">
        <f>VLOOKUP(M192,'Team Info'!J:N,5,FALSE)</f>
        <v>Rebecca.dourn@yahoo.com</v>
      </c>
      <c r="T192" t="str">
        <f t="shared" si="40"/>
        <v>45577U14G HT OriolesU14G KW Rebels</v>
      </c>
    </row>
    <row r="193" spans="1:20" x14ac:dyDescent="0.3">
      <c r="A193" s="154" t="str">
        <f t="shared" si="43"/>
        <v>KW1093</v>
      </c>
      <c r="B193" s="154" t="str">
        <f>VLOOKUP(A193,'Team Info'!E:J,6,FALSE)</f>
        <v>U14G KW Rebels</v>
      </c>
      <c r="C193" s="154" t="str">
        <f>VLOOKUP(A193,'Team Info'!E:L,8,FALSE)</f>
        <v>Rebecca Dourn</v>
      </c>
      <c r="D193" s="154" t="str">
        <f>VLOOKUP(A193,'Team Info'!E:M,9,FALSE)</f>
        <v>262-227-2258</v>
      </c>
      <c r="E193" s="154" t="str">
        <f>VLOOKUP(A193,'Team Info'!E:N,10,FALSE)</f>
        <v>Rebecca.dourn@yahoo.com</v>
      </c>
      <c r="F193" s="180" t="str">
        <f t="shared" si="39"/>
        <v>Sun</v>
      </c>
      <c r="G193" s="180">
        <v>19</v>
      </c>
      <c r="H193" s="184">
        <f>VLOOKUP(G193,'Master FINAL 2024 8-19-24'!A:G,7,FALSE)</f>
        <v>45585</v>
      </c>
      <c r="I193" s="153" t="str">
        <f>IF(ISBLANK((VLOOKUP(G193,'Master FINAL 2024 8-19-24'!A:H,8,FALSE)))=TRUE,"",VLOOKUP(G193,'Master FINAL 2024 8-19-24'!A:H,8,FALSE))</f>
        <v>KW 5</v>
      </c>
      <c r="J193" s="183">
        <f>IF(ISBLANK((VLOOKUP(G193,'Master FINAL 2024 8-19-24'!A:I,9,FALSE)))=TRUE,"",VLOOKUP(G193,'Master FINAL 2024 8-19-24'!A:I,9,FALSE))</f>
        <v>0.5</v>
      </c>
      <c r="K193" s="169" t="str">
        <f>VLOOKUP(G193,'Master FINAL 2024 8-19-24'!A:L,12,FALSE)</f>
        <v>U14G RL Random Lake U14 Girls</v>
      </c>
      <c r="L193" s="177" t="s">
        <v>849</v>
      </c>
      <c r="M193" s="177" t="str">
        <f>VLOOKUP(G193,'Master FINAL 2024 8-19-24'!A:O,15,FALSE)</f>
        <v>U14G KW Rebels</v>
      </c>
      <c r="N193" s="154" t="str">
        <f>VLOOKUP(K193,'Team Info'!J:L,3,FALSE)</f>
        <v>Cory Dimmer</v>
      </c>
      <c r="O193" s="154" t="str">
        <f>VLOOKUP(K193,'Team Info'!J:M,4,FALSE)</f>
        <v>920-946-1826</v>
      </c>
      <c r="P193" s="154" t="str">
        <f>VLOOKUP(K193,'Team Info'!J:N,5,FALSE)</f>
        <v>corydimmer@hotmail.com</v>
      </c>
      <c r="Q193" s="188" t="str">
        <f>VLOOKUP(M193,'Team Info'!J:L,3,FALSE)</f>
        <v>Rebecca Dourn</v>
      </c>
      <c r="R193" s="188" t="str">
        <f>VLOOKUP(M193,'Team Info'!J:M,4,FALSE)</f>
        <v>262-227-2258</v>
      </c>
      <c r="S193" s="188" t="str">
        <f>VLOOKUP(M193,'Team Info'!J:N,5,FALSE)</f>
        <v>Rebecca.dourn@yahoo.com</v>
      </c>
      <c r="T193" t="str">
        <f t="shared" si="40"/>
        <v>45585U14G RL Random Lake U14 GirlsU14G KW Rebels</v>
      </c>
    </row>
    <row r="194" spans="1:20" x14ac:dyDescent="0.3">
      <c r="A194" s="154" t="str">
        <f t="shared" si="43"/>
        <v>KW1093</v>
      </c>
      <c r="B194" s="154" t="str">
        <f>VLOOKUP(A194,'Team Info'!E:J,6,FALSE)</f>
        <v>U14G KW Rebels</v>
      </c>
      <c r="C194" s="154" t="str">
        <f>VLOOKUP(A194,'Team Info'!E:L,8,FALSE)</f>
        <v>Rebecca Dourn</v>
      </c>
      <c r="D194" s="154" t="str">
        <f>VLOOKUP(A194,'Team Info'!E:M,9,FALSE)</f>
        <v>262-227-2258</v>
      </c>
      <c r="E194" s="154" t="str">
        <f>VLOOKUP(A194,'Team Info'!E:N,10,FALSE)</f>
        <v>Rebecca.dourn@yahoo.com</v>
      </c>
      <c r="F194" s="180" t="str">
        <f t="shared" si="39"/>
        <v>Sat</v>
      </c>
      <c r="G194" s="180">
        <v>22</v>
      </c>
      <c r="H194" s="184">
        <f>VLOOKUP(G194,'Master FINAL 2024 8-19-24'!A:G,7,FALSE)</f>
        <v>45591</v>
      </c>
      <c r="I194" s="153" t="str">
        <f>IF(ISBLANK((VLOOKUP(G194,'Master FINAL 2024 8-19-24'!A:H,8,FALSE)))=TRUE,"",VLOOKUP(G194,'Master FINAL 2024 8-19-24'!A:H,8,FALSE))</f>
        <v>Hickory Lane #4</v>
      </c>
      <c r="J194" s="183">
        <f>IF(ISBLANK((VLOOKUP(G194,'Master FINAL 2024 8-19-24'!A:I,9,FALSE)))=TRUE,"",VLOOKUP(G194,'Master FINAL 2024 8-19-24'!A:I,9,FALSE))</f>
        <v>0.45833333333333331</v>
      </c>
      <c r="K194" s="169" t="str">
        <f>VLOOKUP(G194,'Master FINAL 2024 8-19-24'!A:L,12,FALSE)</f>
        <v>U14G KW Rebels</v>
      </c>
      <c r="L194" s="177" t="s">
        <v>849</v>
      </c>
      <c r="M194" s="177" t="str">
        <f>VLOOKUP(G194,'Master FINAL 2024 8-19-24'!A:O,15,FALSE)</f>
        <v>U14G JK Phoenix</v>
      </c>
      <c r="N194" s="154" t="str">
        <f>VLOOKUP(K194,'Team Info'!J:L,3,FALSE)</f>
        <v>Rebecca Dourn</v>
      </c>
      <c r="O194" s="154" t="str">
        <f>VLOOKUP(K194,'Team Info'!J:M,4,FALSE)</f>
        <v>262-227-2258</v>
      </c>
      <c r="P194" s="154" t="str">
        <f>VLOOKUP(K194,'Team Info'!J:N,5,FALSE)</f>
        <v>Rebecca.dourn@yahoo.com</v>
      </c>
      <c r="Q194" s="188" t="str">
        <f>VLOOKUP(M194,'Team Info'!J:L,3,FALSE)</f>
        <v>Adam Wendorf</v>
      </c>
      <c r="R194" s="188" t="str">
        <f>VLOOKUP(M194,'Team Info'!J:M,4,FALSE)</f>
        <v>414-312-2244</v>
      </c>
      <c r="S194" s="188" t="str">
        <f>VLOOKUP(M194,'Team Info'!J:N,5,FALSE)</f>
        <v>awendorf82@gmail.com</v>
      </c>
      <c r="T194" t="str">
        <f t="shared" si="40"/>
        <v>45591U14G KW RebelsU14G JK Phoenix</v>
      </c>
    </row>
    <row r="195" spans="1:20" x14ac:dyDescent="0.3">
      <c r="A195" s="154" t="s">
        <v>1664</v>
      </c>
      <c r="B195" s="154" t="str">
        <f>VLOOKUP(A195,'Team Info'!E:J,6,FALSE)</f>
        <v>U14G KW Storm</v>
      </c>
      <c r="C195" s="154" t="str">
        <f>VLOOKUP(A195,'Team Info'!E:L,8,FALSE)</f>
        <v>Andy Schulz</v>
      </c>
      <c r="D195" s="154" t="str">
        <f>VLOOKUP(A195,'Team Info'!E:M,9,FALSE)</f>
        <v>920-410-1352</v>
      </c>
      <c r="E195" s="154" t="str">
        <f>VLOOKUP(A195,'Team Info'!E:N,10,FALSE)</f>
        <v>andyschulz8@gmail.com</v>
      </c>
      <c r="F195" s="180" t="str">
        <f t="shared" si="39"/>
        <v>Sat</v>
      </c>
      <c r="G195" s="180">
        <v>2</v>
      </c>
      <c r="H195" s="184">
        <f>VLOOKUP(G195,'Master FINAL 2024 8-19-24'!A:G,7,FALSE)</f>
        <v>45542</v>
      </c>
      <c r="I195" s="153" t="str">
        <f>IF(ISBLANK((VLOOKUP(G195,'Master FINAL 2024 8-19-24'!A:H,8,FALSE)))=TRUE,"",VLOOKUP(G195,'Master FINAL 2024 8-19-24'!A:H,8,FALSE))</f>
        <v>KW 5</v>
      </c>
      <c r="J195" s="183">
        <f>IF(ISBLANK((VLOOKUP(G195,'Master FINAL 2024 8-19-24'!A:I,9,FALSE)))=TRUE,"",VLOOKUP(G195,'Master FINAL 2024 8-19-24'!A:I,9,FALSE))</f>
        <v>0.5625</v>
      </c>
      <c r="K195" s="169" t="str">
        <f>VLOOKUP(G195,'Master FINAL 2024 8-19-24'!A:L,12,FALSE)</f>
        <v>U14G JK Phoenix</v>
      </c>
      <c r="L195" s="177" t="s">
        <v>849</v>
      </c>
      <c r="M195" s="177" t="str">
        <f>VLOOKUP(G195,'Master FINAL 2024 8-19-24'!A:O,15,FALSE)</f>
        <v>U14G KW Storm</v>
      </c>
      <c r="N195" s="154" t="str">
        <f>VLOOKUP(K195,'Team Info'!J:L,3,FALSE)</f>
        <v>Adam Wendorf</v>
      </c>
      <c r="O195" s="154" t="str">
        <f>VLOOKUP(K195,'Team Info'!J:M,4,FALSE)</f>
        <v>414-312-2244</v>
      </c>
      <c r="P195" s="154" t="str">
        <f>VLOOKUP(K195,'Team Info'!J:N,5,FALSE)</f>
        <v>awendorf82@gmail.com</v>
      </c>
      <c r="Q195" s="188" t="str">
        <f>VLOOKUP(M195,'Team Info'!J:L,3,FALSE)</f>
        <v>Andy Schulz</v>
      </c>
      <c r="R195" s="188" t="str">
        <f>VLOOKUP(M195,'Team Info'!J:M,4,FALSE)</f>
        <v>920-410-1352</v>
      </c>
      <c r="S195" s="188" t="str">
        <f>VLOOKUP(M195,'Team Info'!J:N,5,FALSE)</f>
        <v>andyschulz8@gmail.com</v>
      </c>
      <c r="T195" t="str">
        <f t="shared" si="40"/>
        <v>45542U14G JK PhoenixU14G KW Storm</v>
      </c>
    </row>
    <row r="196" spans="1:20" x14ac:dyDescent="0.3">
      <c r="A196" s="154" t="str">
        <f t="shared" ref="A196:A202" si="44">A195</f>
        <v>KW1094</v>
      </c>
      <c r="B196" s="154" t="str">
        <f>VLOOKUP(A196,'Team Info'!E:J,6,FALSE)</f>
        <v>U14G KW Storm</v>
      </c>
      <c r="C196" s="154" t="str">
        <f>VLOOKUP(A196,'Team Info'!E:L,8,FALSE)</f>
        <v>Andy Schulz</v>
      </c>
      <c r="D196" s="154" t="str">
        <f>VLOOKUP(A196,'Team Info'!E:M,9,FALSE)</f>
        <v>920-410-1352</v>
      </c>
      <c r="E196" s="154" t="str">
        <f>VLOOKUP(A196,'Team Info'!E:N,10,FALSE)</f>
        <v>andyschulz8@gmail.com</v>
      </c>
      <c r="F196" s="180" t="str">
        <f t="shared" si="39"/>
        <v>Sat</v>
      </c>
      <c r="G196" s="180">
        <v>4</v>
      </c>
      <c r="H196" s="184">
        <f>VLOOKUP(G196,'Master FINAL 2024 8-19-24'!A:G,7,FALSE)</f>
        <v>45549</v>
      </c>
      <c r="I196" s="153" t="str">
        <f>IF(ISBLANK((VLOOKUP(G196,'Master FINAL 2024 8-19-24'!A:H,8,FALSE)))=TRUE,"",VLOOKUP(G196,'Master FINAL 2024 8-19-24'!A:H,8,FALSE))</f>
        <v>KW 5</v>
      </c>
      <c r="J196" s="183">
        <f>IF(ISBLANK((VLOOKUP(G196,'Master FINAL 2024 8-19-24'!A:I,9,FALSE)))=TRUE,"",VLOOKUP(G196,'Master FINAL 2024 8-19-24'!A:I,9,FALSE))</f>
        <v>0.5</v>
      </c>
      <c r="K196" s="169" t="str">
        <f>VLOOKUP(G196,'Master FINAL 2024 8-19-24'!A:L,12,FALSE)</f>
        <v>U14G SL Reign (Breeze)</v>
      </c>
      <c r="L196" s="177" t="s">
        <v>849</v>
      </c>
      <c r="M196" s="177" t="str">
        <f>VLOOKUP(G196,'Master FINAL 2024 8-19-24'!A:O,15,FALSE)</f>
        <v>U14G KW Storm</v>
      </c>
      <c r="N196" s="154" t="str">
        <f>VLOOKUP(K196,'Team Info'!J:L,3,FALSE)</f>
        <v>Tim Steedman</v>
      </c>
      <c r="O196" s="154" t="str">
        <f>VLOOKUP(K196,'Team Info'!J:M,4,FALSE)</f>
        <v>206-669-4310</v>
      </c>
      <c r="P196" s="154" t="str">
        <f>VLOOKUP(K196,'Team Info'!J:N,5,FALSE)</f>
        <v>tim.steedman@gmail.com</v>
      </c>
      <c r="Q196" s="188" t="str">
        <f>VLOOKUP(M196,'Team Info'!J:L,3,FALSE)</f>
        <v>Andy Schulz</v>
      </c>
      <c r="R196" s="188" t="str">
        <f>VLOOKUP(M196,'Team Info'!J:M,4,FALSE)</f>
        <v>920-410-1352</v>
      </c>
      <c r="S196" s="188" t="str">
        <f>VLOOKUP(M196,'Team Info'!J:N,5,FALSE)</f>
        <v>andyschulz8@gmail.com</v>
      </c>
      <c r="T196" t="str">
        <f t="shared" si="40"/>
        <v>45549U14G SL Reign (Breeze)U14G KW Storm</v>
      </c>
    </row>
    <row r="197" spans="1:20" x14ac:dyDescent="0.3">
      <c r="A197" s="154" t="str">
        <f>A202</f>
        <v>KW1094</v>
      </c>
      <c r="B197" s="154" t="str">
        <f>VLOOKUP(A197,'Team Info'!E:J,6,FALSE)</f>
        <v>U14G KW Storm</v>
      </c>
      <c r="C197" s="154" t="str">
        <f>VLOOKUP(A197,'Team Info'!E:L,8,FALSE)</f>
        <v>Andy Schulz</v>
      </c>
      <c r="D197" s="154" t="str">
        <f>VLOOKUP(A197,'Team Info'!E:M,9,FALSE)</f>
        <v>920-410-1352</v>
      </c>
      <c r="E197" s="154" t="str">
        <f>VLOOKUP(A197,'Team Info'!E:N,10,FALSE)</f>
        <v>andyschulz8@gmail.com</v>
      </c>
      <c r="F197" s="180" t="str">
        <f>IF(WEEKDAY(H197)=7,"Sat",IF(WEEKDAY(H197)=6,"Fri",IF(WEEKDAY(H197)=5,"Thu",IF(WEEKDAY(H197)=4,"Wed",IF(WEEKDAY(H197)=3,"Tue",IF(WEEKDAY(H197)=2,"Mon",IF(WEEKDAY(H197)=1,"Sun")))))))</f>
        <v>Tue</v>
      </c>
      <c r="G197" s="180">
        <v>26</v>
      </c>
      <c r="H197" s="184">
        <f>VLOOKUP(G197,'Master FINAL 2024 8-19-24'!A:G,7,FALSE)</f>
        <v>45552</v>
      </c>
      <c r="I197" s="153" t="str">
        <f>IF(ISBLANK((VLOOKUP(G197,'Master FINAL 2024 8-19-24'!A:H,8,FALSE)))=TRUE,"",VLOOKUP(G197,'Master FINAL 2024 8-19-24'!A:H,8,FALSE))</f>
        <v>Hickory Lane #4</v>
      </c>
      <c r="J197" s="183">
        <f>IF(ISBLANK((VLOOKUP(G197,'Master FINAL 2024 8-19-24'!A:I,9,FALSE)))=TRUE,"",VLOOKUP(G197,'Master FINAL 2024 8-19-24'!A:I,9,FALSE))</f>
        <v>0.73958333333333337</v>
      </c>
      <c r="K197" s="169" t="str">
        <f>VLOOKUP(G197,'Master FINAL 2024 8-19-24'!A:L,12,FALSE)</f>
        <v>U14G KW Storm</v>
      </c>
      <c r="L197" s="177" t="s">
        <v>849</v>
      </c>
      <c r="M197" s="177" t="str">
        <f>VLOOKUP(G197,'Master FINAL 2024 8-19-24'!A:O,15,FALSE)</f>
        <v>U14G JK Phoenix</v>
      </c>
      <c r="N197" s="154" t="str">
        <f>VLOOKUP(K197,'Team Info'!J:L,3,FALSE)</f>
        <v>Andy Schulz</v>
      </c>
      <c r="O197" s="154" t="str">
        <f>VLOOKUP(K197,'Team Info'!J:M,4,FALSE)</f>
        <v>920-410-1352</v>
      </c>
      <c r="P197" s="154" t="str">
        <f>VLOOKUP(K197,'Team Info'!J:N,5,FALSE)</f>
        <v>andyschulz8@gmail.com</v>
      </c>
      <c r="Q197" s="188" t="str">
        <f>VLOOKUP(M197,'Team Info'!J:L,3,FALSE)</f>
        <v>Adam Wendorf</v>
      </c>
      <c r="R197" s="188" t="str">
        <f>VLOOKUP(M197,'Team Info'!J:M,4,FALSE)</f>
        <v>414-312-2244</v>
      </c>
      <c r="S197" s="188" t="str">
        <f>VLOOKUP(M197,'Team Info'!J:N,5,FALSE)</f>
        <v>awendorf82@gmail.com</v>
      </c>
      <c r="T197" t="str">
        <f>H197&amp;K197&amp;M197</f>
        <v>45552U14G KW StormU14G JK Phoenix</v>
      </c>
    </row>
    <row r="198" spans="1:20" x14ac:dyDescent="0.3">
      <c r="A198" s="154" t="str">
        <f>A196</f>
        <v>KW1094</v>
      </c>
      <c r="B198" s="154" t="str">
        <f>VLOOKUP(A198,'Team Info'!E:J,6,FALSE)</f>
        <v>U14G KW Storm</v>
      </c>
      <c r="C198" s="154" t="str">
        <f>VLOOKUP(A198,'Team Info'!E:L,8,FALSE)</f>
        <v>Andy Schulz</v>
      </c>
      <c r="D198" s="154" t="str">
        <f>VLOOKUP(A198,'Team Info'!E:M,9,FALSE)</f>
        <v>920-410-1352</v>
      </c>
      <c r="E198" s="154" t="str">
        <f>VLOOKUP(A198,'Team Info'!E:N,10,FALSE)</f>
        <v>andyschulz8@gmail.com</v>
      </c>
      <c r="F198" s="180" t="str">
        <f t="shared" si="39"/>
        <v>Sat</v>
      </c>
      <c r="G198" s="180">
        <v>7</v>
      </c>
      <c r="H198" s="184">
        <f>VLOOKUP(G198,'Master FINAL 2024 8-19-24'!A:G,7,FALSE)</f>
        <v>45556</v>
      </c>
      <c r="I198" s="153" t="str">
        <f>IF(ISBLANK((VLOOKUP(G198,'Master FINAL 2024 8-19-24'!A:H,8,FALSE)))=TRUE,"",VLOOKUP(G198,'Master FINAL 2024 8-19-24'!A:H,8,FALSE))</f>
        <v>KW 5</v>
      </c>
      <c r="J198" s="183">
        <f>IF(ISBLANK((VLOOKUP(G198,'Master FINAL 2024 8-19-24'!A:I,9,FALSE)))=TRUE,"",VLOOKUP(G198,'Master FINAL 2024 8-19-24'!A:I,9,FALSE))</f>
        <v>0.375</v>
      </c>
      <c r="K198" s="169" t="str">
        <f>VLOOKUP(G198,'Master FINAL 2024 8-19-24'!A:L,12,FALSE)</f>
        <v>U14G KW Rebels</v>
      </c>
      <c r="L198" s="177" t="s">
        <v>849</v>
      </c>
      <c r="M198" s="177" t="str">
        <f>VLOOKUP(G198,'Master FINAL 2024 8-19-24'!A:O,15,FALSE)</f>
        <v>U14G KW Storm</v>
      </c>
      <c r="N198" s="154" t="str">
        <f>VLOOKUP(K198,'Team Info'!J:L,3,FALSE)</f>
        <v>Rebecca Dourn</v>
      </c>
      <c r="O198" s="154" t="str">
        <f>VLOOKUP(K198,'Team Info'!J:M,4,FALSE)</f>
        <v>262-227-2258</v>
      </c>
      <c r="P198" s="154" t="str">
        <f>VLOOKUP(K198,'Team Info'!J:N,5,FALSE)</f>
        <v>Rebecca.dourn@yahoo.com</v>
      </c>
      <c r="Q198" s="188" t="str">
        <f>VLOOKUP(M198,'Team Info'!J:L,3,FALSE)</f>
        <v>Andy Schulz</v>
      </c>
      <c r="R198" s="188" t="str">
        <f>VLOOKUP(M198,'Team Info'!J:M,4,FALSE)</f>
        <v>920-410-1352</v>
      </c>
      <c r="S198" s="188" t="str">
        <f>VLOOKUP(M198,'Team Info'!J:N,5,FALSE)</f>
        <v>andyschulz8@gmail.com</v>
      </c>
      <c r="T198" t="str">
        <f t="shared" si="40"/>
        <v>45556U14G KW RebelsU14G KW Storm</v>
      </c>
    </row>
    <row r="199" spans="1:20" x14ac:dyDescent="0.3">
      <c r="A199" s="154" t="str">
        <f t="shared" si="44"/>
        <v>KW1094</v>
      </c>
      <c r="B199" s="154" t="str">
        <f>VLOOKUP(A199,'Team Info'!E:J,6,FALSE)</f>
        <v>U14G KW Storm</v>
      </c>
      <c r="C199" s="154" t="str">
        <f>VLOOKUP(A199,'Team Info'!E:L,8,FALSE)</f>
        <v>Andy Schulz</v>
      </c>
      <c r="D199" s="154" t="str">
        <f>VLOOKUP(A199,'Team Info'!E:M,9,FALSE)</f>
        <v>920-410-1352</v>
      </c>
      <c r="E199" s="154" t="str">
        <f>VLOOKUP(A199,'Team Info'!E:N,10,FALSE)</f>
        <v>andyschulz8@gmail.com</v>
      </c>
      <c r="F199" s="180" t="str">
        <f t="shared" si="39"/>
        <v>Sat</v>
      </c>
      <c r="G199" s="180">
        <v>14</v>
      </c>
      <c r="H199" s="184">
        <f>VLOOKUP(G199,'Master FINAL 2024 8-19-24'!A:G,7,FALSE)</f>
        <v>45570</v>
      </c>
      <c r="I199" s="153" t="str">
        <f>IF(ISBLANK((VLOOKUP(G199,'Master FINAL 2024 8-19-24'!A:H,8,FALSE)))=TRUE,"",VLOOKUP(G199,'Master FINAL 2024 8-19-24'!A:H,8,FALSE))</f>
        <v>KW 5</v>
      </c>
      <c r="J199" s="183">
        <f>IF(ISBLANK((VLOOKUP(G199,'Master FINAL 2024 8-19-24'!A:I,9,FALSE)))=TRUE,"",VLOOKUP(G199,'Master FINAL 2024 8-19-24'!A:I,9,FALSE))</f>
        <v>0.5</v>
      </c>
      <c r="K199" s="169" t="str">
        <f>VLOOKUP(G199,'Master FINAL 2024 8-19-24'!A:L,12,FALSE)</f>
        <v>U14G WA Waubedonia U14 Girls</v>
      </c>
      <c r="L199" s="177" t="s">
        <v>849</v>
      </c>
      <c r="M199" s="177" t="str">
        <f>VLOOKUP(G199,'Master FINAL 2024 8-19-24'!A:O,15,FALSE)</f>
        <v>U14G KW Storm</v>
      </c>
      <c r="N199" s="154" t="str">
        <f>VLOOKUP(K199,'Team Info'!J:L,3,FALSE)</f>
        <v>Cory Dimmer</v>
      </c>
      <c r="O199" s="154" t="str">
        <f>VLOOKUP(K199,'Team Info'!J:M,4,FALSE)</f>
        <v>920-946-1826</v>
      </c>
      <c r="P199" s="154" t="str">
        <f>VLOOKUP(K199,'Team Info'!J:N,5,FALSE)</f>
        <v>corydimmer@hotmail.com</v>
      </c>
      <c r="Q199" s="188" t="str">
        <f>VLOOKUP(M199,'Team Info'!J:L,3,FALSE)</f>
        <v>Andy Schulz</v>
      </c>
      <c r="R199" s="188" t="str">
        <f>VLOOKUP(M199,'Team Info'!J:M,4,FALSE)</f>
        <v>920-410-1352</v>
      </c>
      <c r="S199" s="188" t="str">
        <f>VLOOKUP(M199,'Team Info'!J:N,5,FALSE)</f>
        <v>andyschulz8@gmail.com</v>
      </c>
      <c r="T199" t="str">
        <f t="shared" si="40"/>
        <v>45570U14G WA Waubedonia U14 GirlsU14G KW Storm</v>
      </c>
    </row>
    <row r="200" spans="1:20" x14ac:dyDescent="0.3">
      <c r="A200" s="154" t="str">
        <f t="shared" si="44"/>
        <v>KW1094</v>
      </c>
      <c r="B200" s="154" t="str">
        <f>VLOOKUP(A200,'Team Info'!E:J,6,FALSE)</f>
        <v>U14G KW Storm</v>
      </c>
      <c r="C200" s="154" t="str">
        <f>VLOOKUP(A200,'Team Info'!E:L,8,FALSE)</f>
        <v>Andy Schulz</v>
      </c>
      <c r="D200" s="154" t="str">
        <f>VLOOKUP(A200,'Team Info'!E:M,9,FALSE)</f>
        <v>920-410-1352</v>
      </c>
      <c r="E200" s="154" t="str">
        <f>VLOOKUP(A200,'Team Info'!E:N,10,FALSE)</f>
        <v>andyschulz8@gmail.com</v>
      </c>
      <c r="F200" s="180" t="str">
        <f t="shared" ref="F200:F202" si="45">IF(WEEKDAY(H200)=7,"Sat",IF(WEEKDAY(H200)=6,"Fri",IF(WEEKDAY(H200)=5,"Thu",IF(WEEKDAY(H200)=4,"Wed",IF(WEEKDAY(H200)=3,"Tue",IF(WEEKDAY(H200)=2,"Mon",IF(WEEKDAY(H200)=1,"Sun")))))))</f>
        <v>Sat</v>
      </c>
      <c r="G200" s="180">
        <v>17</v>
      </c>
      <c r="H200" s="184">
        <f>VLOOKUP(G200,'Master FINAL 2024 8-19-24'!A:G,7,FALSE)</f>
        <v>45577</v>
      </c>
      <c r="I200" s="153" t="str">
        <f>IF(ISBLANK((VLOOKUP(G200,'Master FINAL 2024 8-19-24'!A:H,8,FALSE)))=TRUE,"",VLOOKUP(G200,'Master FINAL 2024 8-19-24'!A:H,8,FALSE))</f>
        <v>RL High School - 605 Random Lake Rd.</v>
      </c>
      <c r="J200" s="183">
        <f>IF(ISBLANK((VLOOKUP(G200,'Master FINAL 2024 8-19-24'!A:I,9,FALSE)))=TRUE,"",VLOOKUP(G200,'Master FINAL 2024 8-19-24'!A:I,9,FALSE))</f>
        <v>0.54166666666666663</v>
      </c>
      <c r="K200" s="169" t="str">
        <f>VLOOKUP(G200,'Master FINAL 2024 8-19-24'!A:L,12,FALSE)</f>
        <v>U14G KW Storm</v>
      </c>
      <c r="L200" s="177" t="s">
        <v>849</v>
      </c>
      <c r="M200" s="177" t="str">
        <f>VLOOKUP(G200,'Master FINAL 2024 8-19-24'!A:O,15,FALSE)</f>
        <v>U14G RL Random Lake U14 Girls</v>
      </c>
      <c r="N200" s="154" t="str">
        <f>VLOOKUP(K200,'Team Info'!J:L,3,FALSE)</f>
        <v>Andy Schulz</v>
      </c>
      <c r="O200" s="154" t="str">
        <f>VLOOKUP(K200,'Team Info'!J:M,4,FALSE)</f>
        <v>920-410-1352</v>
      </c>
      <c r="P200" s="154" t="str">
        <f>VLOOKUP(K200,'Team Info'!J:N,5,FALSE)</f>
        <v>andyschulz8@gmail.com</v>
      </c>
      <c r="Q200" s="188" t="str">
        <f>VLOOKUP(M200,'Team Info'!J:L,3,FALSE)</f>
        <v>Cory Dimmer</v>
      </c>
      <c r="R200" s="188" t="str">
        <f>VLOOKUP(M200,'Team Info'!J:M,4,FALSE)</f>
        <v>920-946-1826</v>
      </c>
      <c r="S200" s="188" t="str">
        <f>VLOOKUP(M200,'Team Info'!J:N,5,FALSE)</f>
        <v>corydimmer@hotmail.com</v>
      </c>
      <c r="T200" t="str">
        <f t="shared" si="40"/>
        <v>45577U14G KW StormU14G RL Random Lake U14 Girls</v>
      </c>
    </row>
    <row r="201" spans="1:20" x14ac:dyDescent="0.3">
      <c r="A201" s="154" t="str">
        <f t="shared" si="44"/>
        <v>KW1094</v>
      </c>
      <c r="B201" s="154" t="str">
        <f>VLOOKUP(A201,'Team Info'!E:J,6,FALSE)</f>
        <v>U14G KW Storm</v>
      </c>
      <c r="C201" s="154" t="str">
        <f>VLOOKUP(A201,'Team Info'!E:L,8,FALSE)</f>
        <v>Andy Schulz</v>
      </c>
      <c r="D201" s="154" t="str">
        <f>VLOOKUP(A201,'Team Info'!E:M,9,FALSE)</f>
        <v>920-410-1352</v>
      </c>
      <c r="E201" s="154" t="str">
        <f>VLOOKUP(A201,'Team Info'!E:N,10,FALSE)</f>
        <v>andyschulz8@gmail.com</v>
      </c>
      <c r="F201" s="180" t="str">
        <f t="shared" si="45"/>
        <v>Sat</v>
      </c>
      <c r="G201" s="180">
        <v>20</v>
      </c>
      <c r="H201" s="184">
        <f>VLOOKUP(G201,'Master FINAL 2024 8-19-24'!A:G,7,FALSE)</f>
        <v>45584</v>
      </c>
      <c r="I201" s="153" t="str">
        <f>IF(ISBLANK((VLOOKUP(G201,'Master FINAL 2024 8-19-24'!A:H,8,FALSE)))=TRUE,"",VLOOKUP(G201,'Master FINAL 2024 8-19-24'!A:H,8,FALSE))</f>
        <v>Ehley Field #8</v>
      </c>
      <c r="J201" s="183">
        <f>IF(ISBLANK((VLOOKUP(G201,'Master FINAL 2024 8-19-24'!A:I,9,FALSE)))=TRUE,"",VLOOKUP(G201,'Master FINAL 2024 8-19-24'!A:I,9,FALSE))</f>
        <v>0.5</v>
      </c>
      <c r="K201" s="169" t="str">
        <f>VLOOKUP(G201,'Master FINAL 2024 8-19-24'!A:L,12,FALSE)</f>
        <v>U14G KW Storm</v>
      </c>
      <c r="L201" s="177" t="s">
        <v>849</v>
      </c>
      <c r="M201" s="177" t="str">
        <f>VLOOKUP(G201,'Master FINAL 2024 8-19-24'!A:O,15,FALSE)</f>
        <v>U14G HT Orioles</v>
      </c>
      <c r="N201" s="154" t="str">
        <f>VLOOKUP(K201,'Team Info'!J:L,3,FALSE)</f>
        <v>Andy Schulz</v>
      </c>
      <c r="O201" s="154" t="str">
        <f>VLOOKUP(K201,'Team Info'!J:M,4,FALSE)</f>
        <v>920-410-1352</v>
      </c>
      <c r="P201" s="154" t="str">
        <f>VLOOKUP(K201,'Team Info'!J:N,5,FALSE)</f>
        <v>andyschulz8@gmail.com</v>
      </c>
      <c r="Q201" s="188" t="str">
        <f>VLOOKUP(M201,'Team Info'!J:L,3,FALSE)</f>
        <v>Jon Gitter</v>
      </c>
      <c r="R201" s="188" t="str">
        <f>VLOOKUP(M201,'Team Info'!J:M,4,FALSE)</f>
        <v>414-617-3854</v>
      </c>
      <c r="S201" s="188" t="str">
        <f>VLOOKUP(M201,'Team Info'!J:N,5,FALSE)</f>
        <v>jongitter@yahoo.com</v>
      </c>
      <c r="T201" t="str">
        <f t="shared" si="40"/>
        <v>45584U14G KW StormU14G HT Orioles</v>
      </c>
    </row>
    <row r="202" spans="1:20" x14ac:dyDescent="0.3">
      <c r="A202" s="154" t="str">
        <f t="shared" si="44"/>
        <v>KW1094</v>
      </c>
      <c r="B202" s="154" t="str">
        <f>VLOOKUP(A202,'Team Info'!E:J,6,FALSE)</f>
        <v>U14G KW Storm</v>
      </c>
      <c r="C202" s="154" t="str">
        <f>VLOOKUP(A202,'Team Info'!E:L,8,FALSE)</f>
        <v>Andy Schulz</v>
      </c>
      <c r="D202" s="154" t="str">
        <f>VLOOKUP(A202,'Team Info'!E:M,9,FALSE)</f>
        <v>920-410-1352</v>
      </c>
      <c r="E202" s="154" t="str">
        <f>VLOOKUP(A202,'Team Info'!E:N,10,FALSE)</f>
        <v>andyschulz8@gmail.com</v>
      </c>
      <c r="F202" s="180" t="str">
        <f t="shared" si="45"/>
        <v>Sat</v>
      </c>
      <c r="G202" s="180">
        <v>21</v>
      </c>
      <c r="H202" s="184">
        <f>VLOOKUP(G202,'Master FINAL 2024 8-19-24'!A:G,7,FALSE)</f>
        <v>45591</v>
      </c>
      <c r="I202" s="153">
        <f>IF(ISBLANK((VLOOKUP(G202,'Master FINAL 2024 8-19-24'!A:H,8,FALSE)))=TRUE,"",VLOOKUP(G202,'Master FINAL 2024 8-19-24'!A:H,8,FALSE))</f>
        <v>8</v>
      </c>
      <c r="J202" s="183">
        <f>IF(ISBLANK((VLOOKUP(G202,'Master FINAL 2024 8-19-24'!A:I,9,FALSE)))=TRUE,"",VLOOKUP(G202,'Master FINAL 2024 8-19-24'!A:I,9,FALSE))</f>
        <v>0.375</v>
      </c>
      <c r="K202" s="169" t="str">
        <f>VLOOKUP(G202,'Master FINAL 2024 8-19-24'!A:L,12,FALSE)</f>
        <v>U14G KW Storm</v>
      </c>
      <c r="L202" s="177" t="s">
        <v>849</v>
      </c>
      <c r="M202" s="177" t="str">
        <f>VLOOKUP(G202,'Master FINAL 2024 8-19-24'!A:O,15,FALSE)</f>
        <v>U14G SL Reign (Breeze)</v>
      </c>
      <c r="N202" s="154" t="str">
        <f>VLOOKUP(K202,'Team Info'!J:L,3,FALSE)</f>
        <v>Andy Schulz</v>
      </c>
      <c r="O202" s="154" t="str">
        <f>VLOOKUP(K202,'Team Info'!J:M,4,FALSE)</f>
        <v>920-410-1352</v>
      </c>
      <c r="P202" s="154" t="str">
        <f>VLOOKUP(K202,'Team Info'!J:N,5,FALSE)</f>
        <v>andyschulz8@gmail.com</v>
      </c>
      <c r="Q202" s="188" t="str">
        <f>VLOOKUP(M202,'Team Info'!J:L,3,FALSE)</f>
        <v>Tim Steedman</v>
      </c>
      <c r="R202" s="188" t="str">
        <f>VLOOKUP(M202,'Team Info'!J:M,4,FALSE)</f>
        <v>206-669-4310</v>
      </c>
      <c r="S202" s="188" t="str">
        <f>VLOOKUP(M202,'Team Info'!J:N,5,FALSE)</f>
        <v>tim.steedman@gmail.com</v>
      </c>
      <c r="T202" t="str">
        <f t="shared" si="40"/>
        <v>45591U14G KW StormU14G SL Reign (Breeze)</v>
      </c>
    </row>
    <row r="203" spans="1:20" x14ac:dyDescent="0.3">
      <c r="T203" t="str">
        <f t="shared" ref="T203:T219" si="46">H203&amp;K203&amp;M203</f>
        <v/>
      </c>
    </row>
    <row r="204" spans="1:20" x14ac:dyDescent="0.3">
      <c r="T204" t="str">
        <f t="shared" si="46"/>
        <v/>
      </c>
    </row>
    <row r="205" spans="1:20" x14ac:dyDescent="0.3">
      <c r="T205" t="str">
        <f t="shared" si="46"/>
        <v/>
      </c>
    </row>
    <row r="206" spans="1:20" x14ac:dyDescent="0.3">
      <c r="T206" t="str">
        <f t="shared" si="46"/>
        <v/>
      </c>
    </row>
    <row r="207" spans="1:20" x14ac:dyDescent="0.3">
      <c r="T207" t="str">
        <f t="shared" si="46"/>
        <v/>
      </c>
    </row>
    <row r="208" spans="1:20" x14ac:dyDescent="0.3">
      <c r="T208" t="str">
        <f t="shared" si="46"/>
        <v/>
      </c>
    </row>
    <row r="209" spans="20:20" x14ac:dyDescent="0.3">
      <c r="T209" t="str">
        <f t="shared" si="46"/>
        <v/>
      </c>
    </row>
    <row r="210" spans="20:20" x14ac:dyDescent="0.3">
      <c r="T210" t="str">
        <f t="shared" si="46"/>
        <v/>
      </c>
    </row>
    <row r="211" spans="20:20" x14ac:dyDescent="0.3">
      <c r="T211" t="str">
        <f t="shared" si="46"/>
        <v/>
      </c>
    </row>
    <row r="212" spans="20:20" x14ac:dyDescent="0.3">
      <c r="T212" t="str">
        <f t="shared" si="46"/>
        <v/>
      </c>
    </row>
    <row r="213" spans="20:20" x14ac:dyDescent="0.3">
      <c r="T213" t="str">
        <f t="shared" si="46"/>
        <v/>
      </c>
    </row>
    <row r="214" spans="20:20" x14ac:dyDescent="0.3">
      <c r="T214" t="str">
        <f t="shared" si="46"/>
        <v/>
      </c>
    </row>
    <row r="215" spans="20:20" x14ac:dyDescent="0.3">
      <c r="T215" t="str">
        <f t="shared" si="46"/>
        <v/>
      </c>
    </row>
    <row r="216" spans="20:20" x14ac:dyDescent="0.3">
      <c r="T216" t="str">
        <f t="shared" si="46"/>
        <v/>
      </c>
    </row>
    <row r="217" spans="20:20" x14ac:dyDescent="0.3">
      <c r="T217" t="str">
        <f t="shared" si="46"/>
        <v/>
      </c>
    </row>
    <row r="218" spans="20:20" x14ac:dyDescent="0.3">
      <c r="T218" t="str">
        <f t="shared" si="46"/>
        <v/>
      </c>
    </row>
    <row r="219" spans="20:20" x14ac:dyDescent="0.3">
      <c r="T219" t="str">
        <f t="shared" si="46"/>
        <v/>
      </c>
    </row>
  </sheetData>
  <autoFilter ref="A1:S219" xr:uid="{ACB4E6C1-B4E3-461D-BABF-850779E8F0D2}"/>
  <sortState xmlns:xlrd2="http://schemas.microsoft.com/office/spreadsheetml/2017/richdata2" ref="A115:T219">
    <sortCondition ref="A115:A219"/>
    <sortCondition ref="H115:H219"/>
  </sortState>
  <conditionalFormatting sqref="F1:G202">
    <cfRule type="containsText" dxfId="245" priority="14" operator="containsText" text="Fri">
      <formula>NOT(ISERROR(SEARCH("Fri",F1)))</formula>
    </cfRule>
    <cfRule type="containsText" dxfId="244" priority="15" operator="containsText" text="Thu">
      <formula>NOT(ISERROR(SEARCH("Thu",F1)))</formula>
    </cfRule>
    <cfRule type="containsText" dxfId="243" priority="16" operator="containsText" text="Wed">
      <formula>NOT(ISERROR(SEARCH("Wed",F1)))</formula>
    </cfRule>
    <cfRule type="containsText" dxfId="242" priority="17" operator="containsText" text="Tue">
      <formula>NOT(ISERROR(SEARCH("Tue",F1)))</formula>
    </cfRule>
    <cfRule type="containsText" dxfId="241" priority="18" operator="containsText" text="Sun">
      <formula>NOT(ISERROR(SEARCH("Sun",F1)))</formula>
    </cfRule>
    <cfRule type="containsText" dxfId="240" priority="19" operator="containsText" text="Mon">
      <formula>NOT(ISERROR(SEARCH("Mon",F1)))</formula>
    </cfRule>
  </conditionalFormatting>
  <conditionalFormatting sqref="H1:H202">
    <cfRule type="colorScale" priority="130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202">
    <cfRule type="cellIs" dxfId="239" priority="305" operator="equal">
      <formula>"?"</formula>
    </cfRule>
  </conditionalFormatting>
  <conditionalFormatting sqref="K2:K202">
    <cfRule type="containsText" dxfId="238" priority="294" operator="containsText" text="BR ">
      <formula>NOT(ISERROR(SEARCH("BR ",K2)))</formula>
    </cfRule>
    <cfRule type="containsText" dxfId="237" priority="295" operator="containsText" text="JU">
      <formula>NOT(ISERROR(SEARCH("JU",K2)))</formula>
    </cfRule>
    <cfRule type="containsText" dxfId="236" priority="296" operator="containsText" text="ER ">
      <formula>NOT(ISERROR(SEARCH("ER ",K2)))</formula>
    </cfRule>
    <cfRule type="containsText" dxfId="235" priority="297" operator="containsText" text="HU ">
      <formula>NOT(ISERROR(SEARCH("HU ",K2)))</formula>
    </cfRule>
    <cfRule type="containsText" dxfId="234" priority="298" operator="containsText" text="RF">
      <formula>NOT(ISERROR(SEARCH("RF",K2)))</formula>
    </cfRule>
    <cfRule type="containsText" dxfId="233" priority="299" operator="containsText" text="WA ">
      <formula>NOT(ISERROR(SEARCH("WA ",K2)))</formula>
    </cfRule>
    <cfRule type="containsText" dxfId="232" priority="300" operator="containsText" text="RL">
      <formula>NOT(ISERROR(SEARCH("RL",K2)))</formula>
    </cfRule>
    <cfRule type="containsText" dxfId="231" priority="301" operator="containsText" text="JK">
      <formula>NOT(ISERROR(SEARCH("JK",K2)))</formula>
    </cfRule>
    <cfRule type="containsText" dxfId="230" priority="302" operator="containsText" text="KW">
      <formula>NOT(ISERROR(SEARCH("KW",K2)))</formula>
    </cfRule>
    <cfRule type="containsText" dxfId="229" priority="303" operator="containsText" text="HT ">
      <formula>NOT(ISERROR(SEARCH("HT ",K2)))</formula>
    </cfRule>
    <cfRule type="containsText" dxfId="228" priority="304" operator="containsText" text="SL">
      <formula>NOT(ISERROR(SEARCH("SL",K2)))</formula>
    </cfRule>
  </conditionalFormatting>
  <conditionalFormatting sqref="L1:M202">
    <cfRule type="containsText" dxfId="227" priority="20" operator="containsText" text="BR ">
      <formula>NOT(ISERROR(SEARCH("BR ",L1)))</formula>
    </cfRule>
    <cfRule type="containsText" dxfId="226" priority="281" operator="containsText" text="WA ">
      <formula>NOT(ISERROR(SEARCH("WA ",L1)))</formula>
    </cfRule>
    <cfRule type="containsText" dxfId="225" priority="282" operator="containsText" text="RL">
      <formula>NOT(ISERROR(SEARCH("RL",L1)))</formula>
    </cfRule>
    <cfRule type="containsText" dxfId="224" priority="283" operator="containsText" text="JK">
      <formula>NOT(ISERROR(SEARCH("JK",L1)))</formula>
    </cfRule>
    <cfRule type="containsText" dxfId="223" priority="284" operator="containsText" text="KW">
      <formula>NOT(ISERROR(SEARCH("KW",L1)))</formula>
    </cfRule>
    <cfRule type="containsText" dxfId="222" priority="285" operator="containsText" text="HT ">
      <formula>NOT(ISERROR(SEARCH("HT ",L1)))</formula>
    </cfRule>
    <cfRule type="containsText" dxfId="221" priority="286" operator="containsText" text="SL">
      <formula>NOT(ISERROR(SEARCH("SL",L1)))</formula>
    </cfRule>
  </conditionalFormatting>
  <conditionalFormatting sqref="M1:M202">
    <cfRule type="containsText" dxfId="220" priority="277" operator="containsText" text="JU">
      <formula>NOT(ISERROR(SEARCH("JU",M1)))</formula>
    </cfRule>
    <cfRule type="containsText" dxfId="219" priority="278" operator="containsText" text="ER ">
      <formula>NOT(ISERROR(SEARCH("ER ",M1)))</formula>
    </cfRule>
    <cfRule type="containsText" dxfId="218" priority="279" operator="containsText" text="HU ">
      <formula>NOT(ISERROR(SEARCH("HU ",M1)))</formula>
    </cfRule>
    <cfRule type="containsText" dxfId="217" priority="280" operator="containsText" text="RF">
      <formula>NOT(ISERROR(SEARCH("RF",M1)))</formula>
    </cfRule>
  </conditionalFormatting>
  <conditionalFormatting sqref="T2:T219">
    <cfRule type="duplicateValues" dxfId="216" priority="12884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B16E3-EA2C-442C-AF2E-C3EC1E7FB3C9}">
  <sheetPr codeName="Sheet36">
    <tabColor rgb="FF002060"/>
  </sheetPr>
  <dimension ref="A1:T240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M7" sqref="M7"/>
    </sheetView>
  </sheetViews>
  <sheetFormatPr defaultRowHeight="14.4" x14ac:dyDescent="0.3"/>
  <cols>
    <col min="1" max="1" width="12" customWidth="1"/>
    <col min="2" max="2" width="30.88671875" customWidth="1"/>
    <col min="3" max="3" width="23.6640625" bestFit="1" customWidth="1"/>
    <col min="4" max="4" width="14.6640625" bestFit="1" customWidth="1"/>
    <col min="5" max="5" width="25.6640625" bestFit="1" customWidth="1"/>
    <col min="6" max="7" width="9.5546875" bestFit="1" customWidth="1"/>
    <col min="8" max="8" width="10.33203125" customWidth="1"/>
    <col min="9" max="9" width="23.33203125" customWidth="1"/>
    <col min="10" max="10" width="10.44140625" bestFit="1" customWidth="1"/>
    <col min="11" max="11" width="30.88671875" bestFit="1" customWidth="1"/>
    <col min="12" max="12" width="5.6640625" bestFit="1" customWidth="1"/>
    <col min="13" max="13" width="30.109375" bestFit="1" customWidth="1"/>
    <col min="14" max="14" width="15.6640625" bestFit="1" customWidth="1"/>
    <col min="15" max="15" width="18.33203125" bestFit="1" customWidth="1"/>
    <col min="16" max="16" width="25.6640625" bestFit="1" customWidth="1"/>
    <col min="17" max="17" width="16.33203125" bestFit="1" customWidth="1"/>
    <col min="18" max="18" width="18.6640625" bestFit="1" customWidth="1"/>
    <col min="19" max="19" width="25.6640625" bestFit="1" customWidth="1"/>
    <col min="20" max="20" width="56.10937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1663</v>
      </c>
      <c r="B2" s="154" t="str">
        <f>VLOOKUP(A2,'Team Info'!E:J,6,FALSE)</f>
        <v>U14G RL Random Lake U14 Girls</v>
      </c>
      <c r="C2" s="154" t="str">
        <f>VLOOKUP(A2,'Team Info'!E:L,8,FALSE)</f>
        <v>Cory Dimmer</v>
      </c>
      <c r="D2" s="154" t="str">
        <f>VLOOKUP(A2,'Team Info'!E:M,9,FALSE)</f>
        <v>920-946-1826</v>
      </c>
      <c r="E2" s="154" t="str">
        <f>VLOOKUP(A2,'Team Info'!E:N,10,FALSE)</f>
        <v>corydimmer@hotmail.com</v>
      </c>
      <c r="F2" s="180" t="str">
        <f t="shared" ref="F2:F9" si="0">IF(WEEKDAY(H2)=7,"Sat",IF(WEEKDAY(H2)=6,"Fri",IF(WEEKDAY(H2)=5,"Thu",IF(WEEKDAY(H2)=4,"Wed",IF(WEEKDAY(H2)=3,"Tue",IF(WEEKDAY(H2)=2,"Mon",IF(WEEKDAY(H2)=1,"Sun")))))))</f>
        <v>Sat</v>
      </c>
      <c r="G2" s="180">
        <v>5</v>
      </c>
      <c r="H2" s="184">
        <f>VLOOKUP(G2,'Master FINAL 2024 8-19-24'!A:G,7,FALSE)</f>
        <v>45549</v>
      </c>
      <c r="I2" s="153" t="str">
        <f>IF(ISBLANK((VLOOKUP(G2,'Master FINAL 2024 8-19-24'!A:H,8,FALSE)))=TRUE,"",VLOOKUP(G2,'Master FINAL 2024 8-19-24'!A:H,8,FALSE))</f>
        <v>Marie Krause U14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U14G RL Random Lake U14 Girls</v>
      </c>
      <c r="L2" s="177" t="s">
        <v>849</v>
      </c>
      <c r="M2" s="177" t="str">
        <f>VLOOKUP(G2,'Master FINAL 2024 8-19-24'!A:O,15,FALSE)</f>
        <v>U14G WA Waubedonia U14 Girls</v>
      </c>
      <c r="N2" s="154" t="str">
        <f>VLOOKUP(K2,'Team Info'!J:L,3,FALSE)</f>
        <v>Cory Dimmer</v>
      </c>
      <c r="O2" s="154" t="str">
        <f>VLOOKUP(K2,'Team Info'!J:M,4,FALSE)</f>
        <v>920-946-1826</v>
      </c>
      <c r="P2" s="154" t="str">
        <f>VLOOKUP(K2,'Team Info'!J:N,5,FALSE)</f>
        <v>corydimmer@hotmail.com</v>
      </c>
      <c r="Q2" s="188" t="str">
        <f>VLOOKUP(M2,'Team Info'!J:L,3,FALSE)</f>
        <v>Cory Dimmer</v>
      </c>
      <c r="R2" s="188" t="str">
        <f>VLOOKUP(M2,'Team Info'!J:M,4,FALSE)</f>
        <v>920-946-1826</v>
      </c>
      <c r="S2" s="188" t="str">
        <f>VLOOKUP(M2,'Team Info'!J:N,5,FALSE)</f>
        <v>corydimmer@hotmail.com</v>
      </c>
      <c r="T2" t="str">
        <f t="shared" ref="T2:T64" si="1">H2&amp;K2&amp;M2</f>
        <v>45549U14G RL Random Lake U14 GirlsU14G WA Waubedonia U14 Girls</v>
      </c>
    </row>
    <row r="3" spans="1:20" x14ac:dyDescent="0.3">
      <c r="A3" s="154" t="str">
        <f>A7</f>
        <v>RL1109</v>
      </c>
      <c r="B3" s="154" t="str">
        <f>VLOOKUP(A3,'Team Info'!E:J,6,FALSE)</f>
        <v>U14G RL Random Lake U14 Girls</v>
      </c>
      <c r="C3" s="154" t="str">
        <f>VLOOKUP(A3,'Team Info'!E:L,8,FALSE)</f>
        <v>Cory Dimmer</v>
      </c>
      <c r="D3" s="154" t="str">
        <f>VLOOKUP(A3,'Team Info'!E:M,9,FALSE)</f>
        <v>920-946-1826</v>
      </c>
      <c r="E3" s="154" t="str">
        <f>VLOOKUP(A3,'Team Info'!E:N,10,FALSE)</f>
        <v>corydimmer@hotmail.com</v>
      </c>
      <c r="F3" s="180" t="str">
        <f>IF(WEEKDAY(H3)=7,"Sat",IF(WEEKDAY(H3)=6,"Fri",IF(WEEKDAY(H3)=5,"Thu",IF(WEEKDAY(H3)=4,"Wed",IF(WEEKDAY(H3)=3,"Tue",IF(WEEKDAY(H3)=2,"Mon",IF(WEEKDAY(H3)=1,"Sun")))))))</f>
        <v>Thu</v>
      </c>
      <c r="G3" s="180">
        <v>24</v>
      </c>
      <c r="H3" s="184">
        <f>VLOOKUP(G3,'Master FINAL 2024 8-19-24'!A:G,7,FALSE)</f>
        <v>45554</v>
      </c>
      <c r="I3" s="153" t="str">
        <f>IF(ISBLANK((VLOOKUP(G3,'Master FINAL 2024 8-19-24'!A:H,8,FALSE)))=TRUE,"",VLOOKUP(G3,'Master FINAL 2024 8-19-24'!A:H,8,FALSE))</f>
        <v>Ehley Field #8</v>
      </c>
      <c r="J3" s="183">
        <f>IF(ISBLANK((VLOOKUP(G3,'Master FINAL 2024 8-19-24'!A:I,9,FALSE)))=TRUE,"",VLOOKUP(G3,'Master FINAL 2024 8-19-24'!A:I,9,FALSE))</f>
        <v>0.73958333333333337</v>
      </c>
      <c r="K3" s="169" t="str">
        <f>VLOOKUP(G3,'Master FINAL 2024 8-19-24'!A:L,12,FALSE)</f>
        <v>U14G RL Random Lake U14 Girls</v>
      </c>
      <c r="L3" s="177" t="s">
        <v>849</v>
      </c>
      <c r="M3" s="177" t="str">
        <f>VLOOKUP(G3,'Master FINAL 2024 8-19-24'!A:O,15,FALSE)</f>
        <v>U14G HT Orioles</v>
      </c>
      <c r="N3" s="154" t="str">
        <f>VLOOKUP(K3,'Team Info'!J:L,3,FALSE)</f>
        <v>Cory Dimmer</v>
      </c>
      <c r="O3" s="154" t="str">
        <f>VLOOKUP(K3,'Team Info'!J:M,4,FALSE)</f>
        <v>920-946-1826</v>
      </c>
      <c r="P3" s="154" t="str">
        <f>VLOOKUP(K3,'Team Info'!J:N,5,FALSE)</f>
        <v>corydimmer@hotmail.com</v>
      </c>
      <c r="Q3" s="188" t="str">
        <f>VLOOKUP(M3,'Team Info'!J:L,3,FALSE)</f>
        <v>Jon Gitter</v>
      </c>
      <c r="R3" s="188" t="str">
        <f>VLOOKUP(M3,'Team Info'!J:M,4,FALSE)</f>
        <v>414-617-3854</v>
      </c>
      <c r="S3" s="188" t="str">
        <f>VLOOKUP(M3,'Team Info'!J:N,5,FALSE)</f>
        <v>jongitter@yahoo.com</v>
      </c>
      <c r="T3" t="str">
        <f>H3&amp;K3&amp;M3</f>
        <v>45554U14G RL Random Lake U14 GirlsU14G HT Orioles</v>
      </c>
    </row>
    <row r="4" spans="1:20" x14ac:dyDescent="0.3">
      <c r="A4" s="154" t="str">
        <f>A2</f>
        <v>RL1109</v>
      </c>
      <c r="B4" s="154" t="str">
        <f>VLOOKUP(A4,'Team Info'!E:J,6,FALSE)</f>
        <v>U14G RL Random Lake U14 Girls</v>
      </c>
      <c r="C4" s="154" t="str">
        <f>VLOOKUP(A4,'Team Info'!E:L,8,FALSE)</f>
        <v>Cory Dimmer</v>
      </c>
      <c r="D4" s="154" t="str">
        <f>VLOOKUP(A4,'Team Info'!E:M,9,FALSE)</f>
        <v>920-946-1826</v>
      </c>
      <c r="E4" s="154" t="str">
        <f>VLOOKUP(A4,'Team Info'!E:N,10,FALSE)</f>
        <v>corydimmer@hotmail.com</v>
      </c>
      <c r="F4" s="180" t="str">
        <f t="shared" si="0"/>
        <v>Sat</v>
      </c>
      <c r="G4" s="180">
        <v>10</v>
      </c>
      <c r="H4" s="184">
        <f>VLOOKUP(G4,'Master FINAL 2024 8-19-24'!A:G,7,FALSE)</f>
        <v>45563</v>
      </c>
      <c r="I4" s="153" t="str">
        <f>IF(ISBLANK((VLOOKUP(G4,'Master FINAL 2024 8-19-24'!A:H,8,FALSE)))=TRUE,"",VLOOKUP(G4,'Master FINAL 2024 8-19-24'!A:H,8,FALSE))</f>
        <v>RL High School - 605 Random Lake Rd.</v>
      </c>
      <c r="J4" s="183">
        <f>IF(ISBLANK((VLOOKUP(G4,'Master FINAL 2024 8-19-24'!A:I,9,FALSE)))=TRUE,"",VLOOKUP(G4,'Master FINAL 2024 8-19-24'!A:I,9,FALSE))</f>
        <v>0.375</v>
      </c>
      <c r="K4" s="169" t="str">
        <f>VLOOKUP(G4,'Master FINAL 2024 8-19-24'!A:L,12,FALSE)</f>
        <v>U14G JK Phoenix</v>
      </c>
      <c r="L4" s="177" t="s">
        <v>849</v>
      </c>
      <c r="M4" s="177" t="str">
        <f>VLOOKUP(G4,'Master FINAL 2024 8-19-24'!A:O,15,FALSE)</f>
        <v>U14G RL Random Lake U14 Girls</v>
      </c>
      <c r="N4" s="154" t="str">
        <f>VLOOKUP(K4,'Team Info'!J:L,3,FALSE)</f>
        <v>Adam Wendorf</v>
      </c>
      <c r="O4" s="154" t="str">
        <f>VLOOKUP(K4,'Team Info'!J:M,4,FALSE)</f>
        <v>414-312-2244</v>
      </c>
      <c r="P4" s="154" t="str">
        <f>VLOOKUP(K4,'Team Info'!J:N,5,FALSE)</f>
        <v>awendorf82@gmail.com</v>
      </c>
      <c r="Q4" s="188" t="str">
        <f>VLOOKUP(M4,'Team Info'!J:L,3,FALSE)</f>
        <v>Cory Dimmer</v>
      </c>
      <c r="R4" s="188" t="str">
        <f>VLOOKUP(M4,'Team Info'!J:M,4,FALSE)</f>
        <v>920-946-1826</v>
      </c>
      <c r="S4" s="188" t="str">
        <f>VLOOKUP(M4,'Team Info'!J:N,5,FALSE)</f>
        <v>corydimmer@hotmail.com</v>
      </c>
      <c r="T4" t="str">
        <f t="shared" si="1"/>
        <v>45563U14G JK PhoenixU14G RL Random Lake U14 Girls</v>
      </c>
    </row>
    <row r="5" spans="1:20" x14ac:dyDescent="0.3">
      <c r="A5" s="154" t="str">
        <f>A3</f>
        <v>RL1109</v>
      </c>
      <c r="B5" s="154" t="str">
        <f>VLOOKUP(A5,'Team Info'!E:J,6,FALSE)</f>
        <v>U14G RL Random Lake U14 Girls</v>
      </c>
      <c r="C5" s="154" t="str">
        <f>VLOOKUP(A5,'Team Info'!E:L,8,FALSE)</f>
        <v>Cory Dimmer</v>
      </c>
      <c r="D5" s="154" t="str">
        <f>VLOOKUP(A5,'Team Info'!E:M,9,FALSE)</f>
        <v>920-946-1826</v>
      </c>
      <c r="E5" s="154" t="str">
        <f>VLOOKUP(A5,'Team Info'!E:N,10,FALSE)</f>
        <v>corydimmer@hotmail.com</v>
      </c>
      <c r="F5" s="180" t="str">
        <f t="shared" ref="F5" si="2">IF(WEEKDAY(H5)=7,"Sat",IF(WEEKDAY(H5)=6,"Fri",IF(WEEKDAY(H5)=5,"Thu",IF(WEEKDAY(H5)=4,"Wed",IF(WEEKDAY(H5)=3,"Tue",IF(WEEKDAY(H5)=2,"Mon",IF(WEEKDAY(H5)=1,"Sun")))))))</f>
        <v>Tue</v>
      </c>
      <c r="G5" s="180">
        <v>27</v>
      </c>
      <c r="H5" s="184">
        <f>VLOOKUP(G5,'Master FINAL 2024 8-19-24'!A:G,7,FALSE)</f>
        <v>45566</v>
      </c>
      <c r="I5" s="153" t="str">
        <f>IF(ISBLANK((VLOOKUP(G5,'Master FINAL 2024 8-19-24'!A:H,8,FALSE)))=TRUE,"",VLOOKUP(G5,'Master FINAL 2024 8-19-24'!A:H,8,FALSE))</f>
        <v>Hickory Lane #4</v>
      </c>
      <c r="J5" s="183">
        <f>IF(ISBLANK((VLOOKUP(G5,'Master FINAL 2024 8-19-24'!A:I,9,FALSE)))=TRUE,"",VLOOKUP(G5,'Master FINAL 2024 8-19-24'!A:I,9,FALSE))</f>
        <v>0.73958333333333337</v>
      </c>
      <c r="K5" s="169" t="str">
        <f>VLOOKUP(G5,'Master FINAL 2024 8-19-24'!A:L,12,FALSE)</f>
        <v>U14G RL Random Lake U14 Girls</v>
      </c>
      <c r="L5" s="177" t="s">
        <v>849</v>
      </c>
      <c r="M5" s="177" t="str">
        <f>VLOOKUP(G5,'Master FINAL 2024 8-19-24'!A:O,15,FALSE)</f>
        <v>U14G JK Phoenix</v>
      </c>
      <c r="N5" s="154" t="str">
        <f>VLOOKUP(K5,'Team Info'!J:L,3,FALSE)</f>
        <v>Cory Dimmer</v>
      </c>
      <c r="O5" s="154" t="str">
        <f>VLOOKUP(K5,'Team Info'!J:M,4,FALSE)</f>
        <v>920-946-1826</v>
      </c>
      <c r="P5" s="154" t="str">
        <f>VLOOKUP(K5,'Team Info'!J:N,5,FALSE)</f>
        <v>corydimmer@hotmail.com</v>
      </c>
      <c r="Q5" s="188" t="str">
        <f>VLOOKUP(M5,'Team Info'!J:L,3,FALSE)</f>
        <v>Adam Wendorf</v>
      </c>
      <c r="R5" s="188" t="str">
        <f>VLOOKUP(M5,'Team Info'!J:M,4,FALSE)</f>
        <v>414-312-2244</v>
      </c>
      <c r="S5" s="188" t="str">
        <f>VLOOKUP(M5,'Team Info'!J:N,5,FALSE)</f>
        <v>awendorf82@gmail.com</v>
      </c>
      <c r="T5" t="str">
        <f t="shared" ref="T5" si="3">H5&amp;K5&amp;M5</f>
        <v>45566U14G RL Random Lake U14 GirlsU14G JK Phoenix</v>
      </c>
    </row>
    <row r="6" spans="1:20" x14ac:dyDescent="0.3">
      <c r="A6" s="154" t="str">
        <f>A4</f>
        <v>RL1109</v>
      </c>
      <c r="B6" s="154" t="str">
        <f>VLOOKUP(A6,'Team Info'!E:J,6,FALSE)</f>
        <v>U14G RL Random Lake U14 Girls</v>
      </c>
      <c r="C6" s="154" t="str">
        <f>VLOOKUP(A6,'Team Info'!E:L,8,FALSE)</f>
        <v>Cory Dimmer</v>
      </c>
      <c r="D6" s="154" t="str">
        <f>VLOOKUP(A6,'Team Info'!E:M,9,FALSE)</f>
        <v>920-946-1826</v>
      </c>
      <c r="E6" s="154" t="str">
        <f>VLOOKUP(A6,'Team Info'!E:N,10,FALSE)</f>
        <v>corydimmer@hotmail.com</v>
      </c>
      <c r="F6" s="180" t="str">
        <f t="shared" si="0"/>
        <v>Sat</v>
      </c>
      <c r="G6" s="180">
        <v>12</v>
      </c>
      <c r="H6" s="184">
        <f>VLOOKUP(G6,'Master FINAL 2024 8-19-24'!A:G,7,FALSE)</f>
        <v>45570</v>
      </c>
      <c r="I6" s="153">
        <f>IF(ISBLANK((VLOOKUP(G6,'Master FINAL 2024 8-19-24'!A:H,8,FALSE)))=TRUE,"",VLOOKUP(G6,'Master FINAL 2024 8-19-24'!A:H,8,FALSE))</f>
        <v>8</v>
      </c>
      <c r="J6" s="183">
        <f>IF(ISBLANK((VLOOKUP(G6,'Master FINAL 2024 8-19-24'!A:I,9,FALSE)))=TRUE,"",VLOOKUP(G6,'Master FINAL 2024 8-19-24'!A:I,9,FALSE))</f>
        <v>0.375</v>
      </c>
      <c r="K6" s="169" t="str">
        <f>VLOOKUP(G6,'Master FINAL 2024 8-19-24'!A:L,12,FALSE)</f>
        <v>U14G RL Random Lake U14 Girls</v>
      </c>
      <c r="L6" s="177" t="s">
        <v>849</v>
      </c>
      <c r="M6" s="177" t="str">
        <f>VLOOKUP(G6,'Master FINAL 2024 8-19-24'!A:O,15,FALSE)</f>
        <v>U14G SL Reign (Breeze)</v>
      </c>
      <c r="N6" s="154" t="str">
        <f>VLOOKUP(K6,'Team Info'!J:L,3,FALSE)</f>
        <v>Cory Dimmer</v>
      </c>
      <c r="O6" s="154" t="str">
        <f>VLOOKUP(K6,'Team Info'!J:M,4,FALSE)</f>
        <v>920-946-1826</v>
      </c>
      <c r="P6" s="154" t="str">
        <f>VLOOKUP(K6,'Team Info'!J:N,5,FALSE)</f>
        <v>corydimmer@hotmail.com</v>
      </c>
      <c r="Q6" s="188" t="str">
        <f>VLOOKUP(M6,'Team Info'!J:L,3,FALSE)</f>
        <v>Tim Steedman</v>
      </c>
      <c r="R6" s="188" t="str">
        <f>VLOOKUP(M6,'Team Info'!J:M,4,FALSE)</f>
        <v>206-669-4310</v>
      </c>
      <c r="S6" s="188" t="str">
        <f>VLOOKUP(M6,'Team Info'!J:N,5,FALSE)</f>
        <v>tim.steedman@gmail.com</v>
      </c>
      <c r="T6" t="str">
        <f t="shared" si="1"/>
        <v>45570U14G RL Random Lake U14 GirlsU14G SL Reign (Breeze)</v>
      </c>
    </row>
    <row r="7" spans="1:20" x14ac:dyDescent="0.3">
      <c r="A7" s="154" t="str">
        <f>A9</f>
        <v>RL1109</v>
      </c>
      <c r="B7" s="154" t="str">
        <f>VLOOKUP(A7,'Team Info'!E:J,6,FALSE)</f>
        <v>U14G RL Random Lake U14 Girls</v>
      </c>
      <c r="C7" s="154" t="str">
        <f>VLOOKUP(A7,'Team Info'!E:L,8,FALSE)</f>
        <v>Cory Dimmer</v>
      </c>
      <c r="D7" s="154" t="str">
        <f>VLOOKUP(A7,'Team Info'!E:M,9,FALSE)</f>
        <v>920-946-1826</v>
      </c>
      <c r="E7" s="154" t="str">
        <f>VLOOKUP(A7,'Team Info'!E:N,10,FALSE)</f>
        <v>corydimmer@hotmail.com</v>
      </c>
      <c r="F7" s="180" t="str">
        <f>IF(WEEKDAY(H7)=7,"Sat",IF(WEEKDAY(H7)=6,"Fri",IF(WEEKDAY(H7)=5,"Thu",IF(WEEKDAY(H7)=4,"Wed",IF(WEEKDAY(H7)=3,"Tue",IF(WEEKDAY(H7)=2,"Mon",IF(WEEKDAY(H7)=1,"Sun")))))))</f>
        <v>Thu</v>
      </c>
      <c r="G7" s="180">
        <v>8</v>
      </c>
      <c r="H7" s="184">
        <f>VLOOKUP(G7,'Master FINAL 2024 8-19-24'!A:G,7,FALSE)</f>
        <v>45575</v>
      </c>
      <c r="I7" s="153" t="str">
        <f>IF(ISBLANK((VLOOKUP(G7,'Master FINAL 2024 8-19-24'!A:H,8,FALSE)))=TRUE,"",VLOOKUP(G7,'Master FINAL 2024 8-19-24'!A:H,8,FALSE))</f>
        <v>RL High School - 605 Random Lake Rd.</v>
      </c>
      <c r="J7" s="183">
        <f>IF(ISBLANK((VLOOKUP(G7,'Master FINAL 2024 8-19-24'!A:I,9,FALSE)))=TRUE,"",VLOOKUP(G7,'Master FINAL 2024 8-19-24'!A:I,9,FALSE))</f>
        <v>0.73958333333333337</v>
      </c>
      <c r="K7" s="169" t="str">
        <f>VLOOKUP(G7,'Master FINAL 2024 8-19-24'!A:L,12,FALSE)</f>
        <v>U14G HT Orioles</v>
      </c>
      <c r="L7" s="177" t="s">
        <v>849</v>
      </c>
      <c r="M7" s="177" t="str">
        <f>VLOOKUP(G7,'Master FINAL 2024 8-19-24'!A:O,15,FALSE)</f>
        <v>U14G RL Random Lake U14 Girls</v>
      </c>
      <c r="N7" s="154" t="str">
        <f>VLOOKUP(K7,'Team Info'!J:L,3,FALSE)</f>
        <v>Jon Gitter</v>
      </c>
      <c r="O7" s="154" t="str">
        <f>VLOOKUP(K7,'Team Info'!J:M,4,FALSE)</f>
        <v>414-617-3854</v>
      </c>
      <c r="P7" s="154" t="str">
        <f>VLOOKUP(K7,'Team Info'!J:N,5,FALSE)</f>
        <v>jongitter@yahoo.com</v>
      </c>
      <c r="Q7" s="188" t="str">
        <f>VLOOKUP(M7,'Team Info'!J:L,3,FALSE)</f>
        <v>Cory Dimmer</v>
      </c>
      <c r="R7" s="188" t="str">
        <f>VLOOKUP(M7,'Team Info'!J:M,4,FALSE)</f>
        <v>920-946-1826</v>
      </c>
      <c r="S7" s="188" t="str">
        <f>VLOOKUP(M7,'Team Info'!J:N,5,FALSE)</f>
        <v>corydimmer@hotmail.com</v>
      </c>
      <c r="T7" t="str">
        <f>H7&amp;K7&amp;M7</f>
        <v>45575U14G HT OriolesU14G RL Random Lake U14 Girls</v>
      </c>
    </row>
    <row r="8" spans="1:20" x14ac:dyDescent="0.3">
      <c r="A8" s="154" t="str">
        <f>A6</f>
        <v>RL1109</v>
      </c>
      <c r="B8" s="154" t="str">
        <f>VLOOKUP(A8,'Team Info'!E:J,6,FALSE)</f>
        <v>U14G RL Random Lake U14 Girls</v>
      </c>
      <c r="C8" s="154" t="str">
        <f>VLOOKUP(A8,'Team Info'!E:L,8,FALSE)</f>
        <v>Cory Dimmer</v>
      </c>
      <c r="D8" s="154" t="str">
        <f>VLOOKUP(A8,'Team Info'!E:M,9,FALSE)</f>
        <v>920-946-1826</v>
      </c>
      <c r="E8" s="154" t="str">
        <f>VLOOKUP(A8,'Team Info'!E:N,10,FALSE)</f>
        <v>corydimmer@hotmail.com</v>
      </c>
      <c r="F8" s="180" t="str">
        <f t="shared" si="0"/>
        <v>Sat</v>
      </c>
      <c r="G8" s="180">
        <v>17</v>
      </c>
      <c r="H8" s="184">
        <f>VLOOKUP(G8,'Master FINAL 2024 8-19-24'!A:G,7,FALSE)</f>
        <v>45577</v>
      </c>
      <c r="I8" s="153" t="str">
        <f>IF(ISBLANK((VLOOKUP(G8,'Master FINAL 2024 8-19-24'!A:H,8,FALSE)))=TRUE,"",VLOOKUP(G8,'Master FINAL 2024 8-19-24'!A:H,8,FALSE))</f>
        <v>RL High School - 605 Random Lake Rd.</v>
      </c>
      <c r="J8" s="183">
        <f>IF(ISBLANK((VLOOKUP(G8,'Master FINAL 2024 8-19-24'!A:I,9,FALSE)))=TRUE,"",VLOOKUP(G8,'Master FINAL 2024 8-19-24'!A:I,9,FALSE))</f>
        <v>0.54166666666666663</v>
      </c>
      <c r="K8" s="169" t="str">
        <f>VLOOKUP(G8,'Master FINAL 2024 8-19-24'!A:L,12,FALSE)</f>
        <v>U14G KW Storm</v>
      </c>
      <c r="L8" s="177" t="s">
        <v>849</v>
      </c>
      <c r="M8" s="177" t="str">
        <f>VLOOKUP(G8,'Master FINAL 2024 8-19-24'!A:O,15,FALSE)</f>
        <v>U14G RL Random Lake U14 Girls</v>
      </c>
      <c r="N8" s="154" t="str">
        <f>VLOOKUP(K8,'Team Info'!J:L,3,FALSE)</f>
        <v>Andy Schulz</v>
      </c>
      <c r="O8" s="154" t="str">
        <f>VLOOKUP(K8,'Team Info'!J:M,4,FALSE)</f>
        <v>920-410-1352</v>
      </c>
      <c r="P8" s="154" t="str">
        <f>VLOOKUP(K8,'Team Info'!J:N,5,FALSE)</f>
        <v>andyschulz8@gmail.com</v>
      </c>
      <c r="Q8" s="188" t="str">
        <f>VLOOKUP(M8,'Team Info'!J:L,3,FALSE)</f>
        <v>Cory Dimmer</v>
      </c>
      <c r="R8" s="188" t="str">
        <f>VLOOKUP(M8,'Team Info'!J:M,4,FALSE)</f>
        <v>920-946-1826</v>
      </c>
      <c r="S8" s="188" t="str">
        <f>VLOOKUP(M8,'Team Info'!J:N,5,FALSE)</f>
        <v>corydimmer@hotmail.com</v>
      </c>
      <c r="T8" t="str">
        <f t="shared" si="1"/>
        <v>45577U14G KW StormU14G RL Random Lake U14 Girls</v>
      </c>
    </row>
    <row r="9" spans="1:20" x14ac:dyDescent="0.3">
      <c r="A9" s="154" t="str">
        <f t="shared" ref="A9" si="4">A8</f>
        <v>RL1109</v>
      </c>
      <c r="B9" s="154" t="str">
        <f>VLOOKUP(A9,'Team Info'!E:J,6,FALSE)</f>
        <v>U14G RL Random Lake U14 Girls</v>
      </c>
      <c r="C9" s="154" t="str">
        <f>VLOOKUP(A9,'Team Info'!E:L,8,FALSE)</f>
        <v>Cory Dimmer</v>
      </c>
      <c r="D9" s="154" t="str">
        <f>VLOOKUP(A9,'Team Info'!E:M,9,FALSE)</f>
        <v>920-946-1826</v>
      </c>
      <c r="E9" s="154" t="str">
        <f>VLOOKUP(A9,'Team Info'!E:N,10,FALSE)</f>
        <v>corydimmer@hotmail.com</v>
      </c>
      <c r="F9" s="180" t="str">
        <f t="shared" si="0"/>
        <v>Sun</v>
      </c>
      <c r="G9" s="180">
        <v>19</v>
      </c>
      <c r="H9" s="184">
        <f>VLOOKUP(G9,'Master FINAL 2024 8-19-24'!A:G,7,FALSE)</f>
        <v>45585</v>
      </c>
      <c r="I9" s="153" t="str">
        <f>IF(ISBLANK((VLOOKUP(G9,'Master FINAL 2024 8-19-24'!A:H,8,FALSE)))=TRUE,"",VLOOKUP(G9,'Master FINAL 2024 8-19-24'!A:H,8,FALSE))</f>
        <v>KW 5</v>
      </c>
      <c r="J9" s="183">
        <f>IF(ISBLANK((VLOOKUP(G9,'Master FINAL 2024 8-19-24'!A:I,9,FALSE)))=TRUE,"",VLOOKUP(G9,'Master FINAL 2024 8-19-24'!A:I,9,FALSE))</f>
        <v>0.5</v>
      </c>
      <c r="K9" s="169" t="str">
        <f>VLOOKUP(G9,'Master FINAL 2024 8-19-24'!A:L,12,FALSE)</f>
        <v>U14G RL Random Lake U14 Girls</v>
      </c>
      <c r="L9" s="177" t="s">
        <v>849</v>
      </c>
      <c r="M9" s="177" t="str">
        <f>VLOOKUP(G9,'Master FINAL 2024 8-19-24'!A:O,15,FALSE)</f>
        <v>U14G KW Rebels</v>
      </c>
      <c r="N9" s="154" t="str">
        <f>VLOOKUP(K9,'Team Info'!J:L,3,FALSE)</f>
        <v>Cory Dimmer</v>
      </c>
      <c r="O9" s="154" t="str">
        <f>VLOOKUP(K9,'Team Info'!J:M,4,FALSE)</f>
        <v>920-946-1826</v>
      </c>
      <c r="P9" s="154" t="str">
        <f>VLOOKUP(K9,'Team Info'!J:N,5,FALSE)</f>
        <v>corydimmer@hotmail.com</v>
      </c>
      <c r="Q9" s="188" t="str">
        <f>VLOOKUP(M9,'Team Info'!J:L,3,FALSE)</f>
        <v>Rebecca Dourn</v>
      </c>
      <c r="R9" s="188" t="str">
        <f>VLOOKUP(M9,'Team Info'!J:M,4,FALSE)</f>
        <v>262-227-2258</v>
      </c>
      <c r="S9" s="188" t="str">
        <f>VLOOKUP(M9,'Team Info'!J:N,5,FALSE)</f>
        <v>Rebecca.dourn@yahoo.com</v>
      </c>
      <c r="T9" t="str">
        <f t="shared" si="1"/>
        <v>45585U14G RL Random Lake U14 GirlsU14G KW Rebels</v>
      </c>
    </row>
    <row r="10" spans="1:20" x14ac:dyDescent="0.3">
      <c r="T10" t="str">
        <f t="shared" si="1"/>
        <v/>
      </c>
    </row>
    <row r="11" spans="1:20" x14ac:dyDescent="0.3">
      <c r="T11" t="str">
        <f t="shared" si="1"/>
        <v/>
      </c>
    </row>
    <row r="12" spans="1:20" x14ac:dyDescent="0.3">
      <c r="T12" t="str">
        <f t="shared" si="1"/>
        <v/>
      </c>
    </row>
    <row r="13" spans="1:20" x14ac:dyDescent="0.3">
      <c r="T13" t="str">
        <f t="shared" si="1"/>
        <v/>
      </c>
    </row>
    <row r="14" spans="1:20" x14ac:dyDescent="0.3">
      <c r="T14" t="str">
        <f t="shared" si="1"/>
        <v/>
      </c>
    </row>
    <row r="15" spans="1:20" x14ac:dyDescent="0.3">
      <c r="T15" t="str">
        <f t="shared" si="1"/>
        <v/>
      </c>
    </row>
    <row r="16" spans="1:20" x14ac:dyDescent="0.3">
      <c r="T16" t="str">
        <f t="shared" si="1"/>
        <v/>
      </c>
    </row>
    <row r="17" spans="20:20" x14ac:dyDescent="0.3">
      <c r="T17" t="str">
        <f t="shared" si="1"/>
        <v/>
      </c>
    </row>
    <row r="18" spans="20:20" x14ac:dyDescent="0.3">
      <c r="T18" t="str">
        <f t="shared" si="1"/>
        <v/>
      </c>
    </row>
    <row r="19" spans="20:20" x14ac:dyDescent="0.3">
      <c r="T19" t="str">
        <f t="shared" si="1"/>
        <v/>
      </c>
    </row>
    <row r="20" spans="20:20" x14ac:dyDescent="0.3">
      <c r="T20" t="str">
        <f t="shared" si="1"/>
        <v/>
      </c>
    </row>
    <row r="21" spans="20:20" x14ac:dyDescent="0.3">
      <c r="T21" t="str">
        <f t="shared" si="1"/>
        <v/>
      </c>
    </row>
    <row r="22" spans="20:20" x14ac:dyDescent="0.3">
      <c r="T22" t="str">
        <f t="shared" si="1"/>
        <v/>
      </c>
    </row>
    <row r="23" spans="20:20" x14ac:dyDescent="0.3">
      <c r="T23" t="str">
        <f t="shared" si="1"/>
        <v/>
      </c>
    </row>
    <row r="24" spans="20:20" x14ac:dyDescent="0.3">
      <c r="T24" t="str">
        <f t="shared" si="1"/>
        <v/>
      </c>
    </row>
    <row r="25" spans="20:20" x14ac:dyDescent="0.3">
      <c r="T25" t="str">
        <f t="shared" si="1"/>
        <v/>
      </c>
    </row>
    <row r="26" spans="20:20" x14ac:dyDescent="0.3">
      <c r="T26" t="str">
        <f t="shared" si="1"/>
        <v/>
      </c>
    </row>
    <row r="27" spans="20:20" x14ac:dyDescent="0.3">
      <c r="T27" t="str">
        <f t="shared" si="1"/>
        <v/>
      </c>
    </row>
    <row r="28" spans="20:20" x14ac:dyDescent="0.3">
      <c r="T28" t="str">
        <f t="shared" si="1"/>
        <v/>
      </c>
    </row>
    <row r="29" spans="20:20" x14ac:dyDescent="0.3">
      <c r="T29" t="str">
        <f t="shared" si="1"/>
        <v/>
      </c>
    </row>
    <row r="30" spans="20:20" x14ac:dyDescent="0.3">
      <c r="T30" t="str">
        <f t="shared" si="1"/>
        <v/>
      </c>
    </row>
    <row r="31" spans="20:20" x14ac:dyDescent="0.3">
      <c r="T31" t="str">
        <f t="shared" si="1"/>
        <v/>
      </c>
    </row>
    <row r="32" spans="20:20" x14ac:dyDescent="0.3">
      <c r="T32" t="str">
        <f t="shared" si="1"/>
        <v/>
      </c>
    </row>
    <row r="33" spans="20:20" x14ac:dyDescent="0.3">
      <c r="T33" t="str">
        <f t="shared" si="1"/>
        <v/>
      </c>
    </row>
    <row r="34" spans="20:20" x14ac:dyDescent="0.3">
      <c r="T34" t="str">
        <f t="shared" si="1"/>
        <v/>
      </c>
    </row>
    <row r="35" spans="20:20" x14ac:dyDescent="0.3">
      <c r="T35" t="str">
        <f t="shared" si="1"/>
        <v/>
      </c>
    </row>
    <row r="36" spans="20:20" x14ac:dyDescent="0.3">
      <c r="T36" t="str">
        <f t="shared" si="1"/>
        <v/>
      </c>
    </row>
    <row r="37" spans="20:20" x14ac:dyDescent="0.3">
      <c r="T37" t="str">
        <f t="shared" si="1"/>
        <v/>
      </c>
    </row>
    <row r="38" spans="20:20" x14ac:dyDescent="0.3">
      <c r="T38" t="str">
        <f t="shared" si="1"/>
        <v/>
      </c>
    </row>
    <row r="39" spans="20:20" x14ac:dyDescent="0.3">
      <c r="T39" t="str">
        <f t="shared" si="1"/>
        <v/>
      </c>
    </row>
    <row r="40" spans="20:20" x14ac:dyDescent="0.3">
      <c r="T40" t="str">
        <f t="shared" si="1"/>
        <v/>
      </c>
    </row>
    <row r="41" spans="20:20" x14ac:dyDescent="0.3">
      <c r="T41" t="str">
        <f t="shared" si="1"/>
        <v/>
      </c>
    </row>
    <row r="42" spans="20:20" x14ac:dyDescent="0.3">
      <c r="T42" t="str">
        <f t="shared" si="1"/>
        <v/>
      </c>
    </row>
    <row r="43" spans="20:20" x14ac:dyDescent="0.3">
      <c r="T43" t="str">
        <f t="shared" si="1"/>
        <v/>
      </c>
    </row>
    <row r="44" spans="20:20" x14ac:dyDescent="0.3">
      <c r="T44" t="str">
        <f t="shared" si="1"/>
        <v/>
      </c>
    </row>
    <row r="45" spans="20:20" x14ac:dyDescent="0.3">
      <c r="T45" t="str">
        <f t="shared" si="1"/>
        <v/>
      </c>
    </row>
    <row r="46" spans="20:20" x14ac:dyDescent="0.3">
      <c r="T46" t="str">
        <f t="shared" si="1"/>
        <v/>
      </c>
    </row>
    <row r="47" spans="20:20" x14ac:dyDescent="0.3">
      <c r="T47" t="str">
        <f t="shared" si="1"/>
        <v/>
      </c>
    </row>
    <row r="48" spans="20:20" x14ac:dyDescent="0.3">
      <c r="T48" t="str">
        <f t="shared" si="1"/>
        <v/>
      </c>
    </row>
    <row r="49" spans="20:20" x14ac:dyDescent="0.3">
      <c r="T49" t="str">
        <f t="shared" si="1"/>
        <v/>
      </c>
    </row>
    <row r="50" spans="20:20" x14ac:dyDescent="0.3">
      <c r="T50" t="str">
        <f t="shared" si="1"/>
        <v/>
      </c>
    </row>
    <row r="51" spans="20:20" x14ac:dyDescent="0.3">
      <c r="T51" t="str">
        <f t="shared" si="1"/>
        <v/>
      </c>
    </row>
    <row r="52" spans="20:20" x14ac:dyDescent="0.3">
      <c r="T52" t="str">
        <f t="shared" si="1"/>
        <v/>
      </c>
    </row>
    <row r="53" spans="20:20" x14ac:dyDescent="0.3">
      <c r="T53" t="str">
        <f t="shared" si="1"/>
        <v/>
      </c>
    </row>
    <row r="54" spans="20:20" x14ac:dyDescent="0.3">
      <c r="T54" t="str">
        <f t="shared" si="1"/>
        <v/>
      </c>
    </row>
    <row r="55" spans="20:20" x14ac:dyDescent="0.3">
      <c r="T55" t="str">
        <f t="shared" si="1"/>
        <v/>
      </c>
    </row>
    <row r="56" spans="20:20" x14ac:dyDescent="0.3">
      <c r="T56" t="str">
        <f t="shared" si="1"/>
        <v/>
      </c>
    </row>
    <row r="57" spans="20:20" x14ac:dyDescent="0.3">
      <c r="T57" t="str">
        <f t="shared" si="1"/>
        <v/>
      </c>
    </row>
    <row r="58" spans="20:20" x14ac:dyDescent="0.3">
      <c r="T58" t="str">
        <f t="shared" si="1"/>
        <v/>
      </c>
    </row>
    <row r="59" spans="20:20" x14ac:dyDescent="0.3">
      <c r="T59" t="str">
        <f t="shared" si="1"/>
        <v/>
      </c>
    </row>
    <row r="60" spans="20:20" x14ac:dyDescent="0.3">
      <c r="T60" t="str">
        <f t="shared" si="1"/>
        <v/>
      </c>
    </row>
    <row r="61" spans="20:20" x14ac:dyDescent="0.3">
      <c r="T61" t="str">
        <f t="shared" si="1"/>
        <v/>
      </c>
    </row>
    <row r="62" spans="20:20" x14ac:dyDescent="0.3">
      <c r="T62" t="str">
        <f t="shared" si="1"/>
        <v/>
      </c>
    </row>
    <row r="63" spans="20:20" x14ac:dyDescent="0.3">
      <c r="T63" t="str">
        <f t="shared" si="1"/>
        <v/>
      </c>
    </row>
    <row r="64" spans="20:20" x14ac:dyDescent="0.3">
      <c r="T64" t="str">
        <f t="shared" si="1"/>
        <v/>
      </c>
    </row>
    <row r="65" spans="20:20" x14ac:dyDescent="0.3">
      <c r="T65" t="str">
        <f t="shared" ref="T65:T128" si="5">H65&amp;K65&amp;M65</f>
        <v/>
      </c>
    </row>
    <row r="66" spans="20:20" x14ac:dyDescent="0.3">
      <c r="T66" t="str">
        <f t="shared" si="5"/>
        <v/>
      </c>
    </row>
    <row r="67" spans="20:20" x14ac:dyDescent="0.3">
      <c r="T67" t="str">
        <f t="shared" si="5"/>
        <v/>
      </c>
    </row>
    <row r="68" spans="20:20" x14ac:dyDescent="0.3">
      <c r="T68" t="str">
        <f t="shared" si="5"/>
        <v/>
      </c>
    </row>
    <row r="69" spans="20:20" x14ac:dyDescent="0.3">
      <c r="T69" t="str">
        <f t="shared" si="5"/>
        <v/>
      </c>
    </row>
    <row r="70" spans="20:20" x14ac:dyDescent="0.3">
      <c r="T70" t="str">
        <f t="shared" si="5"/>
        <v/>
      </c>
    </row>
    <row r="71" spans="20:20" x14ac:dyDescent="0.3">
      <c r="T71" t="str">
        <f t="shared" si="5"/>
        <v/>
      </c>
    </row>
    <row r="72" spans="20:20" x14ac:dyDescent="0.3">
      <c r="T72" t="str">
        <f t="shared" si="5"/>
        <v/>
      </c>
    </row>
    <row r="73" spans="20:20" x14ac:dyDescent="0.3">
      <c r="T73" t="str">
        <f t="shared" si="5"/>
        <v/>
      </c>
    </row>
    <row r="74" spans="20:20" x14ac:dyDescent="0.3">
      <c r="T74" t="str">
        <f t="shared" si="5"/>
        <v/>
      </c>
    </row>
    <row r="75" spans="20:20" x14ac:dyDescent="0.3">
      <c r="T75" t="str">
        <f t="shared" si="5"/>
        <v/>
      </c>
    </row>
    <row r="76" spans="20:20" x14ac:dyDescent="0.3">
      <c r="T76" t="str">
        <f t="shared" si="5"/>
        <v/>
      </c>
    </row>
    <row r="77" spans="20:20" x14ac:dyDescent="0.3">
      <c r="T77" t="str">
        <f t="shared" si="5"/>
        <v/>
      </c>
    </row>
    <row r="78" spans="20:20" x14ac:dyDescent="0.3">
      <c r="T78" t="str">
        <f t="shared" si="5"/>
        <v/>
      </c>
    </row>
    <row r="79" spans="20:20" x14ac:dyDescent="0.3">
      <c r="T79" t="str">
        <f t="shared" si="5"/>
        <v/>
      </c>
    </row>
    <row r="80" spans="20:20" x14ac:dyDescent="0.3">
      <c r="T80" t="str">
        <f t="shared" si="5"/>
        <v/>
      </c>
    </row>
    <row r="81" spans="20:20" x14ac:dyDescent="0.3">
      <c r="T81" t="str">
        <f t="shared" si="5"/>
        <v/>
      </c>
    </row>
    <row r="82" spans="20:20" x14ac:dyDescent="0.3">
      <c r="T82" t="str">
        <f t="shared" si="5"/>
        <v/>
      </c>
    </row>
    <row r="83" spans="20:20" x14ac:dyDescent="0.3">
      <c r="T83" t="str">
        <f t="shared" si="5"/>
        <v/>
      </c>
    </row>
    <row r="84" spans="20:20" x14ac:dyDescent="0.3">
      <c r="T84" t="str">
        <f t="shared" si="5"/>
        <v/>
      </c>
    </row>
    <row r="85" spans="20:20" x14ac:dyDescent="0.3">
      <c r="T85" t="str">
        <f t="shared" si="5"/>
        <v/>
      </c>
    </row>
    <row r="86" spans="20:20" x14ac:dyDescent="0.3">
      <c r="T86" t="str">
        <f t="shared" si="5"/>
        <v/>
      </c>
    </row>
    <row r="87" spans="20:20" x14ac:dyDescent="0.3">
      <c r="T87" t="str">
        <f t="shared" si="5"/>
        <v/>
      </c>
    </row>
    <row r="88" spans="20:20" x14ac:dyDescent="0.3">
      <c r="T88" t="str">
        <f t="shared" si="5"/>
        <v/>
      </c>
    </row>
    <row r="89" spans="20:20" x14ac:dyDescent="0.3">
      <c r="T89" t="str">
        <f t="shared" si="5"/>
        <v/>
      </c>
    </row>
    <row r="90" spans="20:20" x14ac:dyDescent="0.3">
      <c r="T90" t="str">
        <f t="shared" si="5"/>
        <v/>
      </c>
    </row>
    <row r="91" spans="20:20" x14ac:dyDescent="0.3">
      <c r="T91" t="str">
        <f t="shared" si="5"/>
        <v/>
      </c>
    </row>
    <row r="92" spans="20:20" x14ac:dyDescent="0.3">
      <c r="T92" t="str">
        <f t="shared" si="5"/>
        <v/>
      </c>
    </row>
    <row r="93" spans="20:20" x14ac:dyDescent="0.3">
      <c r="T93" t="str">
        <f t="shared" si="5"/>
        <v/>
      </c>
    </row>
    <row r="94" spans="20:20" x14ac:dyDescent="0.3">
      <c r="T94" t="str">
        <f t="shared" si="5"/>
        <v/>
      </c>
    </row>
    <row r="95" spans="20:20" x14ac:dyDescent="0.3">
      <c r="T95" t="str">
        <f t="shared" si="5"/>
        <v/>
      </c>
    </row>
    <row r="96" spans="20:20" x14ac:dyDescent="0.3">
      <c r="T96" t="str">
        <f t="shared" si="5"/>
        <v/>
      </c>
    </row>
    <row r="97" spans="20:20" x14ac:dyDescent="0.3">
      <c r="T97" t="str">
        <f t="shared" si="5"/>
        <v/>
      </c>
    </row>
    <row r="98" spans="20:20" x14ac:dyDescent="0.3">
      <c r="T98" t="str">
        <f t="shared" si="5"/>
        <v/>
      </c>
    </row>
    <row r="99" spans="20:20" x14ac:dyDescent="0.3">
      <c r="T99" t="str">
        <f t="shared" si="5"/>
        <v/>
      </c>
    </row>
    <row r="100" spans="20:20" x14ac:dyDescent="0.3">
      <c r="T100" t="str">
        <f t="shared" si="5"/>
        <v/>
      </c>
    </row>
    <row r="101" spans="20:20" x14ac:dyDescent="0.3">
      <c r="T101" t="str">
        <f t="shared" si="5"/>
        <v/>
      </c>
    </row>
    <row r="102" spans="20:20" x14ac:dyDescent="0.3">
      <c r="T102" t="str">
        <f t="shared" si="5"/>
        <v/>
      </c>
    </row>
    <row r="103" spans="20:20" x14ac:dyDescent="0.3">
      <c r="T103" t="str">
        <f t="shared" si="5"/>
        <v/>
      </c>
    </row>
    <row r="104" spans="20:20" x14ac:dyDescent="0.3">
      <c r="T104" t="str">
        <f t="shared" si="5"/>
        <v/>
      </c>
    </row>
    <row r="105" spans="20:20" x14ac:dyDescent="0.3">
      <c r="T105" t="str">
        <f t="shared" si="5"/>
        <v/>
      </c>
    </row>
    <row r="106" spans="20:20" x14ac:dyDescent="0.3">
      <c r="T106" t="str">
        <f t="shared" si="5"/>
        <v/>
      </c>
    </row>
    <row r="107" spans="20:20" x14ac:dyDescent="0.3">
      <c r="T107" t="str">
        <f t="shared" si="5"/>
        <v/>
      </c>
    </row>
    <row r="108" spans="20:20" x14ac:dyDescent="0.3">
      <c r="T108" t="str">
        <f t="shared" si="5"/>
        <v/>
      </c>
    </row>
    <row r="109" spans="20:20" x14ac:dyDescent="0.3">
      <c r="T109" t="str">
        <f t="shared" si="5"/>
        <v/>
      </c>
    </row>
    <row r="110" spans="20:20" x14ac:dyDescent="0.3">
      <c r="T110" t="str">
        <f t="shared" si="5"/>
        <v/>
      </c>
    </row>
    <row r="111" spans="20:20" x14ac:dyDescent="0.3">
      <c r="T111" t="str">
        <f t="shared" si="5"/>
        <v/>
      </c>
    </row>
    <row r="112" spans="20:20" x14ac:dyDescent="0.3">
      <c r="T112" t="str">
        <f t="shared" si="5"/>
        <v/>
      </c>
    </row>
    <row r="113" spans="20:20" x14ac:dyDescent="0.3">
      <c r="T113" t="str">
        <f t="shared" si="5"/>
        <v/>
      </c>
    </row>
    <row r="114" spans="20:20" x14ac:dyDescent="0.3">
      <c r="T114" t="str">
        <f t="shared" si="5"/>
        <v/>
      </c>
    </row>
    <row r="115" spans="20:20" x14ac:dyDescent="0.3">
      <c r="T115" t="str">
        <f t="shared" si="5"/>
        <v/>
      </c>
    </row>
    <row r="116" spans="20:20" x14ac:dyDescent="0.3">
      <c r="T116" t="str">
        <f t="shared" si="5"/>
        <v/>
      </c>
    </row>
    <row r="117" spans="20:20" x14ac:dyDescent="0.3">
      <c r="T117" t="str">
        <f t="shared" si="5"/>
        <v/>
      </c>
    </row>
    <row r="118" spans="20:20" x14ac:dyDescent="0.3">
      <c r="T118" t="str">
        <f t="shared" si="5"/>
        <v/>
      </c>
    </row>
    <row r="119" spans="20:20" x14ac:dyDescent="0.3">
      <c r="T119" t="str">
        <f t="shared" si="5"/>
        <v/>
      </c>
    </row>
    <row r="120" spans="20:20" x14ac:dyDescent="0.3">
      <c r="T120" t="str">
        <f t="shared" si="5"/>
        <v/>
      </c>
    </row>
    <row r="121" spans="20:20" x14ac:dyDescent="0.3">
      <c r="T121" t="str">
        <f t="shared" si="5"/>
        <v/>
      </c>
    </row>
    <row r="122" spans="20:20" x14ac:dyDescent="0.3">
      <c r="T122" t="str">
        <f t="shared" si="5"/>
        <v/>
      </c>
    </row>
    <row r="123" spans="20:20" x14ac:dyDescent="0.3">
      <c r="T123" t="str">
        <f t="shared" si="5"/>
        <v/>
      </c>
    </row>
    <row r="124" spans="20:20" x14ac:dyDescent="0.3">
      <c r="T124" t="str">
        <f t="shared" si="5"/>
        <v/>
      </c>
    </row>
    <row r="125" spans="20:20" x14ac:dyDescent="0.3">
      <c r="T125" t="str">
        <f t="shared" si="5"/>
        <v/>
      </c>
    </row>
    <row r="126" spans="20:20" x14ac:dyDescent="0.3">
      <c r="T126" t="str">
        <f t="shared" si="5"/>
        <v/>
      </c>
    </row>
    <row r="127" spans="20:20" x14ac:dyDescent="0.3">
      <c r="T127" t="str">
        <f t="shared" si="5"/>
        <v/>
      </c>
    </row>
    <row r="128" spans="20:20" x14ac:dyDescent="0.3">
      <c r="T128" t="str">
        <f t="shared" si="5"/>
        <v/>
      </c>
    </row>
    <row r="129" spans="20:20" x14ac:dyDescent="0.3">
      <c r="T129" t="str">
        <f t="shared" ref="T129:T192" si="6">H129&amp;K129&amp;M129</f>
        <v/>
      </c>
    </row>
    <row r="130" spans="20:20" x14ac:dyDescent="0.3">
      <c r="T130" t="str">
        <f t="shared" si="6"/>
        <v/>
      </c>
    </row>
    <row r="131" spans="20:20" x14ac:dyDescent="0.3">
      <c r="T131" t="str">
        <f t="shared" si="6"/>
        <v/>
      </c>
    </row>
    <row r="132" spans="20:20" x14ac:dyDescent="0.3">
      <c r="T132" t="str">
        <f t="shared" si="6"/>
        <v/>
      </c>
    </row>
    <row r="133" spans="20:20" x14ac:dyDescent="0.3">
      <c r="T133" t="str">
        <f t="shared" si="6"/>
        <v/>
      </c>
    </row>
    <row r="134" spans="20:20" x14ac:dyDescent="0.3">
      <c r="T134" t="str">
        <f t="shared" si="6"/>
        <v/>
      </c>
    </row>
    <row r="135" spans="20:20" x14ac:dyDescent="0.3">
      <c r="T135" t="str">
        <f t="shared" si="6"/>
        <v/>
      </c>
    </row>
    <row r="136" spans="20:20" x14ac:dyDescent="0.3">
      <c r="T136" t="str">
        <f t="shared" si="6"/>
        <v/>
      </c>
    </row>
    <row r="137" spans="20:20" x14ac:dyDescent="0.3">
      <c r="T137" t="str">
        <f t="shared" si="6"/>
        <v/>
      </c>
    </row>
    <row r="138" spans="20:20" x14ac:dyDescent="0.3">
      <c r="T138" t="str">
        <f t="shared" si="6"/>
        <v/>
      </c>
    </row>
    <row r="139" spans="20:20" x14ac:dyDescent="0.3">
      <c r="T139" t="str">
        <f t="shared" si="6"/>
        <v/>
      </c>
    </row>
    <row r="140" spans="20:20" x14ac:dyDescent="0.3">
      <c r="T140" t="str">
        <f t="shared" si="6"/>
        <v/>
      </c>
    </row>
    <row r="141" spans="20:20" x14ac:dyDescent="0.3">
      <c r="T141" t="str">
        <f t="shared" si="6"/>
        <v/>
      </c>
    </row>
    <row r="142" spans="20:20" x14ac:dyDescent="0.3">
      <c r="T142" t="str">
        <f t="shared" si="6"/>
        <v/>
      </c>
    </row>
    <row r="143" spans="20:20" x14ac:dyDescent="0.3">
      <c r="T143" t="str">
        <f t="shared" si="6"/>
        <v/>
      </c>
    </row>
    <row r="144" spans="20:20" x14ac:dyDescent="0.3">
      <c r="T144" t="str">
        <f t="shared" si="6"/>
        <v/>
      </c>
    </row>
    <row r="145" spans="20:20" x14ac:dyDescent="0.3">
      <c r="T145" t="str">
        <f t="shared" si="6"/>
        <v/>
      </c>
    </row>
    <row r="146" spans="20:20" x14ac:dyDescent="0.3">
      <c r="T146" t="str">
        <f t="shared" si="6"/>
        <v/>
      </c>
    </row>
    <row r="147" spans="20:20" x14ac:dyDescent="0.3">
      <c r="T147" t="str">
        <f t="shared" si="6"/>
        <v/>
      </c>
    </row>
    <row r="148" spans="20:20" x14ac:dyDescent="0.3">
      <c r="T148" t="str">
        <f t="shared" si="6"/>
        <v/>
      </c>
    </row>
    <row r="149" spans="20:20" x14ac:dyDescent="0.3">
      <c r="T149" t="str">
        <f t="shared" si="6"/>
        <v/>
      </c>
    </row>
    <row r="150" spans="20:20" x14ac:dyDescent="0.3">
      <c r="T150" t="str">
        <f t="shared" si="6"/>
        <v/>
      </c>
    </row>
    <row r="151" spans="20:20" x14ac:dyDescent="0.3">
      <c r="T151" t="str">
        <f t="shared" si="6"/>
        <v/>
      </c>
    </row>
    <row r="152" spans="20:20" x14ac:dyDescent="0.3">
      <c r="T152" t="str">
        <f t="shared" si="6"/>
        <v/>
      </c>
    </row>
    <row r="153" spans="20:20" x14ac:dyDescent="0.3">
      <c r="T153" t="str">
        <f t="shared" si="6"/>
        <v/>
      </c>
    </row>
    <row r="154" spans="20:20" x14ac:dyDescent="0.3">
      <c r="T154" t="str">
        <f t="shared" si="6"/>
        <v/>
      </c>
    </row>
    <row r="155" spans="20:20" x14ac:dyDescent="0.3">
      <c r="T155" t="str">
        <f t="shared" si="6"/>
        <v/>
      </c>
    </row>
    <row r="156" spans="20:20" x14ac:dyDescent="0.3">
      <c r="T156" t="str">
        <f t="shared" si="6"/>
        <v/>
      </c>
    </row>
    <row r="157" spans="20:20" x14ac:dyDescent="0.3">
      <c r="T157" t="str">
        <f t="shared" si="6"/>
        <v/>
      </c>
    </row>
    <row r="158" spans="20:20" x14ac:dyDescent="0.3">
      <c r="T158" t="str">
        <f t="shared" si="6"/>
        <v/>
      </c>
    </row>
    <row r="159" spans="20:20" x14ac:dyDescent="0.3">
      <c r="T159" t="str">
        <f t="shared" si="6"/>
        <v/>
      </c>
    </row>
    <row r="160" spans="20:20" x14ac:dyDescent="0.3">
      <c r="T160" t="str">
        <f t="shared" si="6"/>
        <v/>
      </c>
    </row>
    <row r="161" spans="20:20" x14ac:dyDescent="0.3">
      <c r="T161" t="str">
        <f t="shared" si="6"/>
        <v/>
      </c>
    </row>
    <row r="162" spans="20:20" x14ac:dyDescent="0.3">
      <c r="T162" t="str">
        <f t="shared" si="6"/>
        <v/>
      </c>
    </row>
    <row r="163" spans="20:20" x14ac:dyDescent="0.3">
      <c r="T163" t="str">
        <f t="shared" si="6"/>
        <v/>
      </c>
    </row>
    <row r="164" spans="20:20" x14ac:dyDescent="0.3">
      <c r="T164" t="str">
        <f t="shared" si="6"/>
        <v/>
      </c>
    </row>
    <row r="165" spans="20:20" x14ac:dyDescent="0.3">
      <c r="T165" t="str">
        <f t="shared" si="6"/>
        <v/>
      </c>
    </row>
    <row r="166" spans="20:20" x14ac:dyDescent="0.3">
      <c r="T166" t="str">
        <f t="shared" si="6"/>
        <v/>
      </c>
    </row>
    <row r="167" spans="20:20" x14ac:dyDescent="0.3">
      <c r="T167" t="str">
        <f t="shared" si="6"/>
        <v/>
      </c>
    </row>
    <row r="168" spans="20:20" x14ac:dyDescent="0.3">
      <c r="T168" t="str">
        <f t="shared" si="6"/>
        <v/>
      </c>
    </row>
    <row r="169" spans="20:20" x14ac:dyDescent="0.3">
      <c r="T169" t="str">
        <f t="shared" si="6"/>
        <v/>
      </c>
    </row>
    <row r="170" spans="20:20" x14ac:dyDescent="0.3">
      <c r="T170" t="str">
        <f t="shared" si="6"/>
        <v/>
      </c>
    </row>
    <row r="171" spans="20:20" x14ac:dyDescent="0.3">
      <c r="T171" t="str">
        <f t="shared" si="6"/>
        <v/>
      </c>
    </row>
    <row r="172" spans="20:20" x14ac:dyDescent="0.3">
      <c r="T172" t="str">
        <f t="shared" si="6"/>
        <v/>
      </c>
    </row>
    <row r="173" spans="20:20" x14ac:dyDescent="0.3">
      <c r="T173" t="str">
        <f t="shared" si="6"/>
        <v/>
      </c>
    </row>
    <row r="174" spans="20:20" x14ac:dyDescent="0.3">
      <c r="T174" t="str">
        <f t="shared" si="6"/>
        <v/>
      </c>
    </row>
    <row r="175" spans="20:20" x14ac:dyDescent="0.3">
      <c r="T175" t="str">
        <f t="shared" si="6"/>
        <v/>
      </c>
    </row>
    <row r="176" spans="20:20" x14ac:dyDescent="0.3">
      <c r="T176" t="str">
        <f t="shared" si="6"/>
        <v/>
      </c>
    </row>
    <row r="177" spans="20:20" x14ac:dyDescent="0.3">
      <c r="T177" t="str">
        <f t="shared" si="6"/>
        <v/>
      </c>
    </row>
    <row r="178" spans="20:20" x14ac:dyDescent="0.3">
      <c r="T178" t="str">
        <f t="shared" si="6"/>
        <v/>
      </c>
    </row>
    <row r="179" spans="20:20" x14ac:dyDescent="0.3">
      <c r="T179" t="str">
        <f t="shared" si="6"/>
        <v/>
      </c>
    </row>
    <row r="180" spans="20:20" x14ac:dyDescent="0.3">
      <c r="T180" t="str">
        <f t="shared" si="6"/>
        <v/>
      </c>
    </row>
    <row r="181" spans="20:20" x14ac:dyDescent="0.3">
      <c r="T181" t="str">
        <f t="shared" si="6"/>
        <v/>
      </c>
    </row>
    <row r="182" spans="20:20" x14ac:dyDescent="0.3">
      <c r="T182" t="str">
        <f t="shared" si="6"/>
        <v/>
      </c>
    </row>
    <row r="183" spans="20:20" x14ac:dyDescent="0.3">
      <c r="T183" t="str">
        <f t="shared" si="6"/>
        <v/>
      </c>
    </row>
    <row r="184" spans="20:20" x14ac:dyDescent="0.3">
      <c r="T184" t="str">
        <f t="shared" si="6"/>
        <v/>
      </c>
    </row>
    <row r="185" spans="20:20" x14ac:dyDescent="0.3">
      <c r="T185" t="str">
        <f t="shared" si="6"/>
        <v/>
      </c>
    </row>
    <row r="186" spans="20:20" x14ac:dyDescent="0.3">
      <c r="T186" t="str">
        <f t="shared" si="6"/>
        <v/>
      </c>
    </row>
    <row r="187" spans="20:20" x14ac:dyDescent="0.3">
      <c r="T187" t="str">
        <f t="shared" si="6"/>
        <v/>
      </c>
    </row>
    <row r="188" spans="20:20" x14ac:dyDescent="0.3">
      <c r="T188" t="str">
        <f t="shared" si="6"/>
        <v/>
      </c>
    </row>
    <row r="189" spans="20:20" x14ac:dyDescent="0.3">
      <c r="T189" t="str">
        <f t="shared" si="6"/>
        <v/>
      </c>
    </row>
    <row r="190" spans="20:20" x14ac:dyDescent="0.3">
      <c r="T190" t="str">
        <f t="shared" si="6"/>
        <v/>
      </c>
    </row>
    <row r="191" spans="20:20" x14ac:dyDescent="0.3">
      <c r="T191" t="str">
        <f t="shared" si="6"/>
        <v/>
      </c>
    </row>
    <row r="192" spans="20:20" x14ac:dyDescent="0.3">
      <c r="T192" t="str">
        <f t="shared" si="6"/>
        <v/>
      </c>
    </row>
    <row r="193" spans="20:20" x14ac:dyDescent="0.3">
      <c r="T193" t="str">
        <f t="shared" ref="T193:T240" si="7">H193&amp;K193&amp;M193</f>
        <v/>
      </c>
    </row>
    <row r="194" spans="20:20" x14ac:dyDescent="0.3">
      <c r="T194" t="str">
        <f t="shared" si="7"/>
        <v/>
      </c>
    </row>
    <row r="195" spans="20:20" x14ac:dyDescent="0.3">
      <c r="T195" t="str">
        <f t="shared" si="7"/>
        <v/>
      </c>
    </row>
    <row r="196" spans="20:20" x14ac:dyDescent="0.3">
      <c r="T196" t="str">
        <f t="shared" si="7"/>
        <v/>
      </c>
    </row>
    <row r="197" spans="20:20" x14ac:dyDescent="0.3">
      <c r="T197" t="str">
        <f t="shared" si="7"/>
        <v/>
      </c>
    </row>
    <row r="198" spans="20:20" x14ac:dyDescent="0.3">
      <c r="T198" t="str">
        <f t="shared" si="7"/>
        <v/>
      </c>
    </row>
    <row r="199" spans="20:20" x14ac:dyDescent="0.3">
      <c r="T199" t="str">
        <f t="shared" si="7"/>
        <v/>
      </c>
    </row>
    <row r="200" spans="20:20" x14ac:dyDescent="0.3">
      <c r="T200" t="str">
        <f t="shared" si="7"/>
        <v/>
      </c>
    </row>
    <row r="201" spans="20:20" x14ac:dyDescent="0.3">
      <c r="T201" t="str">
        <f t="shared" si="7"/>
        <v/>
      </c>
    </row>
    <row r="202" spans="20:20" x14ac:dyDescent="0.3">
      <c r="T202" t="str">
        <f t="shared" si="7"/>
        <v/>
      </c>
    </row>
    <row r="203" spans="20:20" x14ac:dyDescent="0.3">
      <c r="T203" t="str">
        <f t="shared" si="7"/>
        <v/>
      </c>
    </row>
    <row r="204" spans="20:20" x14ac:dyDescent="0.3">
      <c r="T204" t="str">
        <f t="shared" si="7"/>
        <v/>
      </c>
    </row>
    <row r="205" spans="20:20" x14ac:dyDescent="0.3">
      <c r="T205" t="str">
        <f t="shared" si="7"/>
        <v/>
      </c>
    </row>
    <row r="206" spans="20:20" x14ac:dyDescent="0.3">
      <c r="T206" t="str">
        <f t="shared" si="7"/>
        <v/>
      </c>
    </row>
    <row r="207" spans="20:20" x14ac:dyDescent="0.3">
      <c r="T207" t="str">
        <f t="shared" si="7"/>
        <v/>
      </c>
    </row>
    <row r="208" spans="20:20" x14ac:dyDescent="0.3">
      <c r="T208" t="str">
        <f t="shared" si="7"/>
        <v/>
      </c>
    </row>
    <row r="209" spans="20:20" x14ac:dyDescent="0.3">
      <c r="T209" t="str">
        <f t="shared" si="7"/>
        <v/>
      </c>
    </row>
    <row r="210" spans="20:20" x14ac:dyDescent="0.3">
      <c r="T210" t="str">
        <f t="shared" si="7"/>
        <v/>
      </c>
    </row>
    <row r="211" spans="20:20" x14ac:dyDescent="0.3">
      <c r="T211" t="str">
        <f t="shared" si="7"/>
        <v/>
      </c>
    </row>
    <row r="212" spans="20:20" x14ac:dyDescent="0.3">
      <c r="T212" t="str">
        <f t="shared" si="7"/>
        <v/>
      </c>
    </row>
    <row r="213" spans="20:20" x14ac:dyDescent="0.3">
      <c r="T213" t="str">
        <f t="shared" si="7"/>
        <v/>
      </c>
    </row>
    <row r="214" spans="20:20" x14ac:dyDescent="0.3">
      <c r="T214" t="str">
        <f t="shared" si="7"/>
        <v/>
      </c>
    </row>
    <row r="215" spans="20:20" x14ac:dyDescent="0.3">
      <c r="T215" t="str">
        <f t="shared" si="7"/>
        <v/>
      </c>
    </row>
    <row r="216" spans="20:20" x14ac:dyDescent="0.3">
      <c r="T216" t="str">
        <f t="shared" si="7"/>
        <v/>
      </c>
    </row>
    <row r="217" spans="20:20" x14ac:dyDescent="0.3">
      <c r="T217" t="str">
        <f t="shared" si="7"/>
        <v/>
      </c>
    </row>
    <row r="218" spans="20:20" x14ac:dyDescent="0.3">
      <c r="T218" t="str">
        <f t="shared" si="7"/>
        <v/>
      </c>
    </row>
    <row r="219" spans="20:20" x14ac:dyDescent="0.3">
      <c r="T219" t="str">
        <f t="shared" si="7"/>
        <v/>
      </c>
    </row>
    <row r="220" spans="20:20" x14ac:dyDescent="0.3">
      <c r="T220" t="str">
        <f t="shared" si="7"/>
        <v/>
      </c>
    </row>
    <row r="221" spans="20:20" x14ac:dyDescent="0.3">
      <c r="T221" t="str">
        <f t="shared" si="7"/>
        <v/>
      </c>
    </row>
    <row r="222" spans="20:20" x14ac:dyDescent="0.3">
      <c r="T222" t="str">
        <f t="shared" si="7"/>
        <v/>
      </c>
    </row>
    <row r="223" spans="20:20" x14ac:dyDescent="0.3">
      <c r="T223" t="str">
        <f t="shared" si="7"/>
        <v/>
      </c>
    </row>
    <row r="224" spans="20:20" x14ac:dyDescent="0.3">
      <c r="T224" t="str">
        <f t="shared" si="7"/>
        <v/>
      </c>
    </row>
    <row r="225" spans="20:20" x14ac:dyDescent="0.3">
      <c r="T225" t="str">
        <f t="shared" si="7"/>
        <v/>
      </c>
    </row>
    <row r="226" spans="20:20" x14ac:dyDescent="0.3">
      <c r="T226" t="str">
        <f t="shared" si="7"/>
        <v/>
      </c>
    </row>
    <row r="227" spans="20:20" x14ac:dyDescent="0.3">
      <c r="T227" t="str">
        <f t="shared" si="7"/>
        <v/>
      </c>
    </row>
    <row r="228" spans="20:20" x14ac:dyDescent="0.3">
      <c r="T228" t="str">
        <f t="shared" si="7"/>
        <v/>
      </c>
    </row>
    <row r="229" spans="20:20" x14ac:dyDescent="0.3">
      <c r="T229" t="str">
        <f t="shared" si="7"/>
        <v/>
      </c>
    </row>
    <row r="230" spans="20:20" x14ac:dyDescent="0.3">
      <c r="T230" t="str">
        <f t="shared" si="7"/>
        <v/>
      </c>
    </row>
    <row r="231" spans="20:20" x14ac:dyDescent="0.3">
      <c r="T231" t="str">
        <f t="shared" si="7"/>
        <v/>
      </c>
    </row>
    <row r="232" spans="20:20" x14ac:dyDescent="0.3">
      <c r="T232" t="str">
        <f t="shared" si="7"/>
        <v/>
      </c>
    </row>
    <row r="233" spans="20:20" x14ac:dyDescent="0.3">
      <c r="T233" t="str">
        <f t="shared" si="7"/>
        <v/>
      </c>
    </row>
    <row r="234" spans="20:20" x14ac:dyDescent="0.3">
      <c r="T234" t="str">
        <f t="shared" si="7"/>
        <v/>
      </c>
    </row>
    <row r="235" spans="20:20" x14ac:dyDescent="0.3">
      <c r="T235" t="str">
        <f t="shared" si="7"/>
        <v/>
      </c>
    </row>
    <row r="236" spans="20:20" x14ac:dyDescent="0.3">
      <c r="T236" t="str">
        <f t="shared" si="7"/>
        <v/>
      </c>
    </row>
    <row r="237" spans="20:20" x14ac:dyDescent="0.3">
      <c r="T237" t="str">
        <f t="shared" si="7"/>
        <v/>
      </c>
    </row>
    <row r="238" spans="20:20" x14ac:dyDescent="0.3">
      <c r="T238" t="str">
        <f t="shared" si="7"/>
        <v/>
      </c>
    </row>
    <row r="239" spans="20:20" x14ac:dyDescent="0.3">
      <c r="T239" t="str">
        <f t="shared" si="7"/>
        <v/>
      </c>
    </row>
    <row r="240" spans="20:20" x14ac:dyDescent="0.3">
      <c r="T240" t="str">
        <f t="shared" si="7"/>
        <v/>
      </c>
    </row>
  </sheetData>
  <autoFilter ref="A1:S9" xr:uid="{ACB4E6C1-B4E3-461D-BABF-850779E8F0D2}"/>
  <sortState xmlns:xlrd2="http://schemas.microsoft.com/office/spreadsheetml/2017/richdata2" ref="A2:T240">
    <sortCondition ref="A2:A240"/>
    <sortCondition ref="H2:H240"/>
  </sortState>
  <conditionalFormatting sqref="F1:G9">
    <cfRule type="containsText" dxfId="215" priority="8" operator="containsText" text="Fri">
      <formula>NOT(ISERROR(SEARCH("Fri",F1)))</formula>
    </cfRule>
    <cfRule type="containsText" dxfId="214" priority="9" operator="containsText" text="Thu">
      <formula>NOT(ISERROR(SEARCH("Thu",F1)))</formula>
    </cfRule>
    <cfRule type="containsText" dxfId="213" priority="10" operator="containsText" text="Wed">
      <formula>NOT(ISERROR(SEARCH("Wed",F1)))</formula>
    </cfRule>
    <cfRule type="containsText" dxfId="212" priority="11" operator="containsText" text="Tue">
      <formula>NOT(ISERROR(SEARCH("Tue",F1)))</formula>
    </cfRule>
    <cfRule type="containsText" dxfId="211" priority="12" operator="containsText" text="Sun">
      <formula>NOT(ISERROR(SEARCH("Sun",F1)))</formula>
    </cfRule>
    <cfRule type="containsText" dxfId="210" priority="13" operator="containsText" text="Mon">
      <formula>NOT(ISERROR(SEARCH("Mon",F1)))</formula>
    </cfRule>
  </conditionalFormatting>
  <conditionalFormatting sqref="H1:H9">
    <cfRule type="colorScale" priority="136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9">
    <cfRule type="cellIs" dxfId="209" priority="266" operator="equal">
      <formula>"?"</formula>
    </cfRule>
  </conditionalFormatting>
  <conditionalFormatting sqref="K2:K9">
    <cfRule type="containsText" dxfId="208" priority="264" operator="containsText" text="HT ">
      <formula>NOT(ISERROR(SEARCH("HT ",K2)))</formula>
    </cfRule>
    <cfRule type="containsText" dxfId="207" priority="263" operator="containsText" text="KW">
      <formula>NOT(ISERROR(SEARCH("KW",K2)))</formula>
    </cfRule>
    <cfRule type="containsText" dxfId="206" priority="262" operator="containsText" text="JK">
      <formula>NOT(ISERROR(SEARCH("JK",K2)))</formula>
    </cfRule>
    <cfRule type="containsText" dxfId="205" priority="261" operator="containsText" text="RL">
      <formula>NOT(ISERROR(SEARCH("RL",K2)))</formula>
    </cfRule>
    <cfRule type="containsText" dxfId="204" priority="260" operator="containsText" text="WA ">
      <formula>NOT(ISERROR(SEARCH("WA ",K2)))</formula>
    </cfRule>
    <cfRule type="containsText" dxfId="203" priority="259" operator="containsText" text="RF">
      <formula>NOT(ISERROR(SEARCH("RF",K2)))</formula>
    </cfRule>
    <cfRule type="containsText" dxfId="202" priority="258" operator="containsText" text="HU ">
      <formula>NOT(ISERROR(SEARCH("HU ",K2)))</formula>
    </cfRule>
    <cfRule type="containsText" dxfId="201" priority="257" operator="containsText" text="ER ">
      <formula>NOT(ISERROR(SEARCH("ER ",K2)))</formula>
    </cfRule>
    <cfRule type="containsText" dxfId="200" priority="256" operator="containsText" text="JU">
      <formula>NOT(ISERROR(SEARCH("JU",K2)))</formula>
    </cfRule>
    <cfRule type="containsText" dxfId="199" priority="255" operator="containsText" text="BR ">
      <formula>NOT(ISERROR(SEARCH("BR ",K2)))</formula>
    </cfRule>
    <cfRule type="containsText" dxfId="198" priority="265" operator="containsText" text="SL">
      <formula>NOT(ISERROR(SEARCH("SL",K2)))</formula>
    </cfRule>
  </conditionalFormatting>
  <conditionalFormatting sqref="L1:M9">
    <cfRule type="containsText" dxfId="197" priority="244" operator="containsText" text="JK">
      <formula>NOT(ISERROR(SEARCH("JK",L1)))</formula>
    </cfRule>
    <cfRule type="containsText" dxfId="196" priority="245" operator="containsText" text="KW">
      <formula>NOT(ISERROR(SEARCH("KW",L1)))</formula>
    </cfRule>
    <cfRule type="containsText" dxfId="195" priority="246" operator="containsText" text="HT ">
      <formula>NOT(ISERROR(SEARCH("HT ",L1)))</formula>
    </cfRule>
    <cfRule type="containsText" dxfId="194" priority="247" operator="containsText" text="SL">
      <formula>NOT(ISERROR(SEARCH("SL",L1)))</formula>
    </cfRule>
    <cfRule type="containsText" dxfId="193" priority="242" operator="containsText" text="WA ">
      <formula>NOT(ISERROR(SEARCH("WA ",L1)))</formula>
    </cfRule>
    <cfRule type="containsText" dxfId="192" priority="1" operator="containsText" text="BR ">
      <formula>NOT(ISERROR(SEARCH("BR ",L1)))</formula>
    </cfRule>
    <cfRule type="containsText" dxfId="191" priority="243" operator="containsText" text="RL">
      <formula>NOT(ISERROR(SEARCH("RL",L1)))</formula>
    </cfRule>
  </conditionalFormatting>
  <conditionalFormatting sqref="L5:M5">
    <cfRule type="containsText" dxfId="190" priority="7" operator="containsText" text="SL">
      <formula>NOT(ISERROR(SEARCH("SL",L5)))</formula>
    </cfRule>
    <cfRule type="containsText" dxfId="189" priority="6" operator="containsText" text="HT ">
      <formula>NOT(ISERROR(SEARCH("HT ",L5)))</formula>
    </cfRule>
    <cfRule type="containsText" dxfId="188" priority="5" operator="containsText" text="KW">
      <formula>NOT(ISERROR(SEARCH("KW",L5)))</formula>
    </cfRule>
    <cfRule type="containsText" dxfId="187" priority="4" operator="containsText" text="JK">
      <formula>NOT(ISERROR(SEARCH("JK",L5)))</formula>
    </cfRule>
    <cfRule type="containsText" dxfId="186" priority="3" operator="containsText" text="RL">
      <formula>NOT(ISERROR(SEARCH("RL",L5)))</formula>
    </cfRule>
    <cfRule type="containsText" dxfId="185" priority="2" operator="containsText" text="WA ">
      <formula>NOT(ISERROR(SEARCH("WA ",L5)))</formula>
    </cfRule>
  </conditionalFormatting>
  <conditionalFormatting sqref="M1:M9">
    <cfRule type="containsText" dxfId="184" priority="238" operator="containsText" text="JU">
      <formula>NOT(ISERROR(SEARCH("JU",M1)))</formula>
    </cfRule>
    <cfRule type="containsText" dxfId="183" priority="241" operator="containsText" text="RF">
      <formula>NOT(ISERROR(SEARCH("RF",M1)))</formula>
    </cfRule>
    <cfRule type="containsText" dxfId="182" priority="240" operator="containsText" text="HU ">
      <formula>NOT(ISERROR(SEARCH("HU ",M1)))</formula>
    </cfRule>
    <cfRule type="containsText" dxfId="181" priority="239" operator="containsText" text="ER ">
      <formula>NOT(ISERROR(SEARCH("ER ",M1)))</formula>
    </cfRule>
  </conditionalFormatting>
  <conditionalFormatting sqref="T2:T240">
    <cfRule type="duplicateValues" dxfId="180" priority="6254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E210B-D1B8-4E3D-B6A2-5A05F9502F17}">
  <sheetPr codeName="Sheet32">
    <tabColor rgb="FFFFFF00"/>
  </sheetPr>
  <dimension ref="A1:T205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26" sqref="J26"/>
    </sheetView>
  </sheetViews>
  <sheetFormatPr defaultRowHeight="14.4" x14ac:dyDescent="0.3"/>
  <cols>
    <col min="1" max="1" width="12" customWidth="1"/>
    <col min="2" max="2" width="21" bestFit="1" customWidth="1"/>
    <col min="3" max="3" width="23.6640625" bestFit="1" customWidth="1"/>
    <col min="4" max="4" width="14.6640625" bestFit="1" customWidth="1"/>
    <col min="5" max="5" width="32.109375" bestFit="1" customWidth="1"/>
    <col min="6" max="7" width="9.5546875" bestFit="1" customWidth="1"/>
    <col min="8" max="8" width="10.33203125" customWidth="1"/>
    <col min="9" max="9" width="23.88671875" bestFit="1" customWidth="1"/>
    <col min="10" max="10" width="10.44140625" bestFit="1" customWidth="1"/>
    <col min="11" max="11" width="29.6640625" customWidth="1"/>
    <col min="12" max="12" width="5.6640625" bestFit="1" customWidth="1"/>
    <col min="13" max="13" width="31.33203125" customWidth="1"/>
    <col min="14" max="14" width="17.33203125" bestFit="1" customWidth="1"/>
    <col min="15" max="15" width="18.33203125" bestFit="1" customWidth="1"/>
    <col min="16" max="16" width="32.109375" bestFit="1" customWidth="1"/>
    <col min="17" max="17" width="19.33203125" bestFit="1" customWidth="1"/>
    <col min="18" max="18" width="18.6640625" bestFit="1" customWidth="1"/>
    <col min="19" max="19" width="32.109375" bestFit="1" customWidth="1"/>
    <col min="20" max="20" width="49.554687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1777</v>
      </c>
      <c r="B2" s="154" t="str">
        <f>VLOOKUP(A2,'Team Info'!E:J,6,FALSE)</f>
        <v>U-7 RF Hawks</v>
      </c>
      <c r="C2" s="154" t="str">
        <f>VLOOKUP(A2,'Team Info'!E:L,8,FALSE)</f>
        <v>Sarah Baumann</v>
      </c>
      <c r="D2" s="154" t="str">
        <f>VLOOKUP(A2,'Team Info'!E:M,9,FALSE)</f>
        <v>262-339-3474</v>
      </c>
      <c r="E2" s="154" t="str">
        <f>VLOOKUP(A2,'Team Info'!E:N,10,FALSE)</f>
        <v>sarahgenebaumann@outlook.com</v>
      </c>
      <c r="F2" s="180" t="str">
        <f t="shared" ref="F2:F28" si="0">IF(WEEKDAY(H2)=7,"Sat",IF(WEEKDAY(H2)=6,"Fri",IF(WEEKDAY(H2)=5,"Thu",IF(WEEKDAY(H2)=4,"Wed",IF(WEEKDAY(H2)=3,"Tue",IF(WEEKDAY(H2)=2,"Mon",IF(WEEKDAY(H2)=1,"Sun")))))))</f>
        <v>Sat</v>
      </c>
      <c r="G2" s="180">
        <v>464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RF 1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U-7 JK Cheetahs</v>
      </c>
      <c r="L2" s="177" t="s">
        <v>849</v>
      </c>
      <c r="M2" s="177" t="str">
        <f>VLOOKUP(G2,'Master FINAL 2024 8-19-24'!A:O,15,FALSE)</f>
        <v>U-7 RF Hawks</v>
      </c>
      <c r="N2" s="154" t="str">
        <f>VLOOKUP(K2,'Team Info'!J:L,3,FALSE)</f>
        <v>Stephen Bilotta</v>
      </c>
      <c r="O2" s="154" t="str">
        <f>VLOOKUP(K2,'Team Info'!J:M,4,FALSE)</f>
        <v>262-305-8173</v>
      </c>
      <c r="P2" s="154" t="str">
        <f>VLOOKUP(K2,'Team Info'!J:N,5,FALSE)</f>
        <v>bilottastephen@gmail.com</v>
      </c>
      <c r="Q2" s="188" t="str">
        <f>VLOOKUP(M2,'Team Info'!J:L,3,FALSE)</f>
        <v>Sarah Baumann</v>
      </c>
      <c r="R2" s="188" t="str">
        <f>VLOOKUP(M2,'Team Info'!J:M,4,FALSE)</f>
        <v>262-339-3474</v>
      </c>
      <c r="S2" s="188" t="str">
        <f>VLOOKUP(M2,'Team Info'!J:N,5,FALSE)</f>
        <v>sarahgenebaumann@outlook.com</v>
      </c>
      <c r="T2" t="str">
        <f t="shared" ref="T2:T57" si="1">H2&amp;K2&amp;M2</f>
        <v>45542U-7 JK CheetahsU-7 RF Hawks</v>
      </c>
    </row>
    <row r="3" spans="1:20" x14ac:dyDescent="0.3">
      <c r="A3" s="154" t="str">
        <f>A9</f>
        <v>RF1110</v>
      </c>
      <c r="B3" s="154" t="str">
        <f>VLOOKUP(A3,'Team Info'!E:J,6,FALSE)</f>
        <v>U-7 RF Hawks</v>
      </c>
      <c r="C3" s="154" t="str">
        <f>VLOOKUP(A3,'Team Info'!E:L,8,FALSE)</f>
        <v>Sarah Baumann</v>
      </c>
      <c r="D3" s="154" t="str">
        <f>VLOOKUP(A3,'Team Info'!E:M,9,FALSE)</f>
        <v>262-339-3474</v>
      </c>
      <c r="E3" s="154" t="str">
        <f>VLOOKUP(A3,'Team Info'!E:N,10,FALSE)</f>
        <v>sarahgenebaumann@outlook.com</v>
      </c>
      <c r="F3" s="180" t="str">
        <f>IF(WEEKDAY(H3)=7,"Sat",IF(WEEKDAY(H3)=6,"Fri",IF(WEEKDAY(H3)=5,"Thu",IF(WEEKDAY(H3)=4,"Wed",IF(WEEKDAY(H3)=3,"Tue",IF(WEEKDAY(H3)=2,"Mon",IF(WEEKDAY(H3)=1,"Sun")))))))</f>
        <v>Thu</v>
      </c>
      <c r="G3" s="180">
        <v>503</v>
      </c>
      <c r="H3" s="184">
        <f>VLOOKUP(G3,'Master FINAL 2024 8-19-24'!A:G,7,FALSE)</f>
        <v>45547</v>
      </c>
      <c r="I3" s="153" t="str">
        <f>IF(ISBLANK((VLOOKUP(G3,'Master FINAL 2024 8-19-24'!A:H,8,FALSE)))=TRUE,"",VLOOKUP(G3,'Master FINAL 2024 8-19-24'!A:H,8,FALSE))</f>
        <v>RF 1</v>
      </c>
      <c r="J3" s="183">
        <f>IF(ISBLANK((VLOOKUP(G3,'Master FINAL 2024 8-19-24'!A:I,9,FALSE)))=TRUE,"",VLOOKUP(G3,'Master FINAL 2024 8-19-24'!A:I,9,FALSE))</f>
        <v>0.73958333333333337</v>
      </c>
      <c r="K3" s="169" t="str">
        <f>VLOOKUP(G3,'Master FINAL 2024 8-19-24'!A:L,12,FALSE)</f>
        <v>U-7 WB Storm</v>
      </c>
      <c r="L3" s="177" t="s">
        <v>849</v>
      </c>
      <c r="M3" s="177" t="str">
        <f>VLOOKUP(G3,'Master FINAL 2024 8-19-24'!A:O,15,FALSE)</f>
        <v>U-7 RF Hawks</v>
      </c>
      <c r="N3" s="154" t="str">
        <f>VLOOKUP(K3,'Team Info'!J:L,3,FALSE)</f>
        <v>Brittany Boyer (Director)</v>
      </c>
      <c r="O3" s="154" t="str">
        <f>VLOOKUP(K3,'Team Info'!J:M,4,FALSE)</f>
        <v>262-247-1029</v>
      </c>
      <c r="P3" s="154" t="str">
        <f>VLOOKUP(K3,'Team Info'!J:N,5,FALSE)</f>
        <v>bboyer@kmymca.org</v>
      </c>
      <c r="Q3" s="188" t="str">
        <f>VLOOKUP(M3,'Team Info'!J:L,3,FALSE)</f>
        <v>Sarah Baumann</v>
      </c>
      <c r="R3" s="188" t="str">
        <f>VLOOKUP(M3,'Team Info'!J:M,4,FALSE)</f>
        <v>262-339-3474</v>
      </c>
      <c r="S3" s="188" t="str">
        <f>VLOOKUP(M3,'Team Info'!J:N,5,FALSE)</f>
        <v>sarahgenebaumann@outlook.com</v>
      </c>
      <c r="T3" t="str">
        <f>H3&amp;K3&amp;M3</f>
        <v>45547U-7 WB StormU-7 RF Hawks</v>
      </c>
    </row>
    <row r="4" spans="1:20" x14ac:dyDescent="0.3">
      <c r="A4" s="154" t="str">
        <f>A2</f>
        <v>RF1110</v>
      </c>
      <c r="B4" s="154" t="str">
        <f>VLOOKUP(A4,'Team Info'!E:J,6,FALSE)</f>
        <v>U-7 RF Hawks</v>
      </c>
      <c r="C4" s="154" t="str">
        <f>VLOOKUP(A4,'Team Info'!E:L,8,FALSE)</f>
        <v>Sarah Baumann</v>
      </c>
      <c r="D4" s="154" t="str">
        <f>VLOOKUP(A4,'Team Info'!E:M,9,FALSE)</f>
        <v>262-339-3474</v>
      </c>
      <c r="E4" s="154" t="str">
        <f>VLOOKUP(A4,'Team Info'!E:N,10,FALSE)</f>
        <v>sarahgenebaumann@outlook.com</v>
      </c>
      <c r="F4" s="180" t="str">
        <f t="shared" si="0"/>
        <v>Sat</v>
      </c>
      <c r="G4" s="180">
        <v>472</v>
      </c>
      <c r="H4" s="184">
        <f>VLOOKUP(G4,'Master FINAL 2024 8-19-24'!A:G,7,FALSE)</f>
        <v>45549</v>
      </c>
      <c r="I4" s="153" t="str">
        <f>IF(ISBLANK((VLOOKUP(G4,'Master FINAL 2024 8-19-24'!A:H,8,FALSE)))=TRUE,"",VLOOKUP(G4,'Master FINAL 2024 8-19-24'!A:H,8,FALSE))</f>
        <v>RF 1</v>
      </c>
      <c r="J4" s="183">
        <f>IF(ISBLANK((VLOOKUP(G4,'Master FINAL 2024 8-19-24'!A:I,9,FALSE)))=TRUE,"",VLOOKUP(G4,'Master FINAL 2024 8-19-24'!A:I,9,FALSE))</f>
        <v>0.375</v>
      </c>
      <c r="K4" s="169" t="str">
        <f>VLOOKUP(G4,'Master FINAL 2024 8-19-24'!A:L,12,FALSE)</f>
        <v>U-7 RF Hawks</v>
      </c>
      <c r="L4" s="177" t="s">
        <v>849</v>
      </c>
      <c r="M4" s="177" t="str">
        <f>VLOOKUP(G4,'Master FINAL 2024 8-19-24'!A:O,15,FALSE)</f>
        <v>U-7 RF Kickers</v>
      </c>
      <c r="N4" s="154" t="str">
        <f>VLOOKUP(K4,'Team Info'!J:L,3,FALSE)</f>
        <v>Sarah Baumann</v>
      </c>
      <c r="O4" s="154" t="str">
        <f>VLOOKUP(K4,'Team Info'!J:M,4,FALSE)</f>
        <v>262-339-3474</v>
      </c>
      <c r="P4" s="154" t="str">
        <f>VLOOKUP(K4,'Team Info'!J:N,5,FALSE)</f>
        <v>sarahgenebaumann@outlook.com</v>
      </c>
      <c r="Q4" s="188" t="str">
        <f>VLOOKUP(M4,'Team Info'!J:L,3,FALSE)</f>
        <v>Jeff Magnuson</v>
      </c>
      <c r="R4" s="188" t="str">
        <f>VLOOKUP(M4,'Team Info'!J:M,4,FALSE)</f>
        <v>608-358-0405</v>
      </c>
      <c r="S4" s="188" t="str">
        <f>VLOOKUP(M4,'Team Info'!J:N,5,FALSE)</f>
        <v>jffmagnuson@gmail.com</v>
      </c>
      <c r="T4" t="str">
        <f t="shared" si="1"/>
        <v>45549U-7 RF HawksU-7 RF Kickers</v>
      </c>
    </row>
    <row r="5" spans="1:20" x14ac:dyDescent="0.3">
      <c r="A5" s="154" t="str">
        <f t="shared" ref="A5:A9" si="2">A4</f>
        <v>RF1110</v>
      </c>
      <c r="B5" s="154" t="str">
        <f>VLOOKUP(A5,'Team Info'!E:J,6,FALSE)</f>
        <v>U-7 RF Hawks</v>
      </c>
      <c r="C5" s="154" t="str">
        <f>VLOOKUP(A5,'Team Info'!E:L,8,FALSE)</f>
        <v>Sarah Baumann</v>
      </c>
      <c r="D5" s="154" t="str">
        <f>VLOOKUP(A5,'Team Info'!E:M,9,FALSE)</f>
        <v>262-339-3474</v>
      </c>
      <c r="E5" s="154" t="str">
        <f>VLOOKUP(A5,'Team Info'!E:N,10,FALSE)</f>
        <v>sarahgenebaumann@outlook.com</v>
      </c>
      <c r="F5" s="180" t="str">
        <f t="shared" si="0"/>
        <v>Sat</v>
      </c>
      <c r="G5" s="180">
        <v>476</v>
      </c>
      <c r="H5" s="184">
        <f>VLOOKUP(G5,'Master FINAL 2024 8-19-24'!A:G,7,FALSE)</f>
        <v>45556</v>
      </c>
      <c r="I5" s="153" t="str">
        <f>IF(ISBLANK((VLOOKUP(G5,'Master FINAL 2024 8-19-24'!A:H,8,FALSE)))=TRUE,"",VLOOKUP(G5,'Master FINAL 2024 8-19-24'!A:H,8,FALSE))</f>
        <v>RF 3</v>
      </c>
      <c r="J5" s="183">
        <f>IF(ISBLANK((VLOOKUP(G5,'Master FINAL 2024 8-19-24'!A:I,9,FALSE)))=TRUE,"",VLOOKUP(G5,'Master FINAL 2024 8-19-24'!A:I,9,FALSE))</f>
        <v>0.35416666666666669</v>
      </c>
      <c r="K5" s="169" t="str">
        <f>VLOOKUP(G5,'Master FINAL 2024 8-19-24'!A:L,12,FALSE)</f>
        <v>U-7 JK Pumas</v>
      </c>
      <c r="L5" s="177" t="s">
        <v>849</v>
      </c>
      <c r="M5" s="177" t="str">
        <f>VLOOKUP(G5,'Master FINAL 2024 8-19-24'!A:O,15,FALSE)</f>
        <v>U-7 RF Hawks</v>
      </c>
      <c r="N5" s="154" t="str">
        <f>VLOOKUP(K5,'Team Info'!J:L,3,FALSE)</f>
        <v>Daniel Karrels</v>
      </c>
      <c r="O5" s="154" t="str">
        <f>VLOOKUP(K5,'Team Info'!J:M,4,FALSE)</f>
        <v>262-305-6187</v>
      </c>
      <c r="P5" s="154" t="str">
        <f>VLOOKUP(K5,'Team Info'!J:N,5,FALSE)</f>
        <v>dskarrels@gmail.com</v>
      </c>
      <c r="Q5" s="188" t="str">
        <f>VLOOKUP(M5,'Team Info'!J:L,3,FALSE)</f>
        <v>Sarah Baumann</v>
      </c>
      <c r="R5" s="188" t="str">
        <f>VLOOKUP(M5,'Team Info'!J:M,4,FALSE)</f>
        <v>262-339-3474</v>
      </c>
      <c r="S5" s="188" t="str">
        <f>VLOOKUP(M5,'Team Info'!J:N,5,FALSE)</f>
        <v>sarahgenebaumann@outlook.com</v>
      </c>
      <c r="T5" t="str">
        <f t="shared" si="1"/>
        <v>45556U-7 JK PumasU-7 RF Hawks</v>
      </c>
    </row>
    <row r="6" spans="1:20" x14ac:dyDescent="0.3">
      <c r="A6" s="154" t="str">
        <f t="shared" si="2"/>
        <v>RF1110</v>
      </c>
      <c r="B6" s="154" t="str">
        <f>VLOOKUP(A6,'Team Info'!E:J,6,FALSE)</f>
        <v>U-7 RF Hawks</v>
      </c>
      <c r="C6" s="154" t="str">
        <f>VLOOKUP(A6,'Team Info'!E:L,8,FALSE)</f>
        <v>Sarah Baumann</v>
      </c>
      <c r="D6" s="154" t="str">
        <f>VLOOKUP(A6,'Team Info'!E:M,9,FALSE)</f>
        <v>262-339-3474</v>
      </c>
      <c r="E6" s="154" t="str">
        <f>VLOOKUP(A6,'Team Info'!E:N,10,FALSE)</f>
        <v>sarahgenebaumann@outlook.com</v>
      </c>
      <c r="F6" s="180" t="str">
        <f t="shared" si="0"/>
        <v>Sat</v>
      </c>
      <c r="G6" s="180">
        <v>484</v>
      </c>
      <c r="H6" s="184">
        <f>VLOOKUP(G6,'Master FINAL 2024 8-19-24'!A:G,7,FALSE)</f>
        <v>45563</v>
      </c>
      <c r="I6" s="153" t="str">
        <f>IF(ISBLANK((VLOOKUP(G6,'Master FINAL 2024 8-19-24'!A:H,8,FALSE)))=TRUE,"",VLOOKUP(G6,'Master FINAL 2024 8-19-24'!A:H,8,FALSE))</f>
        <v>WB Regal Ware #1</v>
      </c>
      <c r="J6" s="183">
        <f>IF(ISBLANK((VLOOKUP(G6,'Master FINAL 2024 8-19-24'!A:I,9,FALSE)))=TRUE,"",VLOOKUP(G6,'Master FINAL 2024 8-19-24'!A:I,9,FALSE))</f>
        <v>0.45833333333333331</v>
      </c>
      <c r="K6" s="169" t="str">
        <f>VLOOKUP(G6,'Master FINAL 2024 8-19-24'!A:L,12,FALSE)</f>
        <v>U-7 RF Hawks</v>
      </c>
      <c r="L6" s="177" t="s">
        <v>849</v>
      </c>
      <c r="M6" s="177" t="str">
        <f>VLOOKUP(G6,'Master FINAL 2024 8-19-24'!A:O,15,FALSE)</f>
        <v>U-7 WB Storm</v>
      </c>
      <c r="N6" s="154" t="str">
        <f>VLOOKUP(K6,'Team Info'!J:L,3,FALSE)</f>
        <v>Sarah Baumann</v>
      </c>
      <c r="O6" s="154" t="str">
        <f>VLOOKUP(K6,'Team Info'!J:M,4,FALSE)</f>
        <v>262-339-3474</v>
      </c>
      <c r="P6" s="154" t="str">
        <f>VLOOKUP(K6,'Team Info'!J:N,5,FALSE)</f>
        <v>sarahgenebaumann@outlook.com</v>
      </c>
      <c r="Q6" s="188" t="str">
        <f>VLOOKUP(M6,'Team Info'!J:L,3,FALSE)</f>
        <v>Brittany Boyer (Director)</v>
      </c>
      <c r="R6" s="188" t="str">
        <f>VLOOKUP(M6,'Team Info'!J:M,4,FALSE)</f>
        <v>262-247-1029</v>
      </c>
      <c r="S6" s="188" t="str">
        <f>VLOOKUP(M6,'Team Info'!J:N,5,FALSE)</f>
        <v>bboyer@kmymca.org</v>
      </c>
      <c r="T6" t="str">
        <f t="shared" si="1"/>
        <v>45563U-7 RF HawksU-7 WB Storm</v>
      </c>
    </row>
    <row r="7" spans="1:20" x14ac:dyDescent="0.3">
      <c r="A7" s="154" t="str">
        <f t="shared" si="2"/>
        <v>RF1110</v>
      </c>
      <c r="B7" s="154" t="str">
        <f>VLOOKUP(A7,'Team Info'!E:J,6,FALSE)</f>
        <v>U-7 RF Hawks</v>
      </c>
      <c r="C7" s="154" t="str">
        <f>VLOOKUP(A7,'Team Info'!E:L,8,FALSE)</f>
        <v>Sarah Baumann</v>
      </c>
      <c r="D7" s="154" t="str">
        <f>VLOOKUP(A7,'Team Info'!E:M,9,FALSE)</f>
        <v>262-339-3474</v>
      </c>
      <c r="E7" s="154" t="str">
        <f>VLOOKUP(A7,'Team Info'!E:N,10,FALSE)</f>
        <v>sarahgenebaumann@outlook.com</v>
      </c>
      <c r="F7" s="180" t="str">
        <f t="shared" si="0"/>
        <v>Sat</v>
      </c>
      <c r="G7" s="180">
        <v>489</v>
      </c>
      <c r="H7" s="184">
        <f>VLOOKUP(G7,'Master FINAL 2024 8-19-24'!A:G,7,FALSE)</f>
        <v>45570</v>
      </c>
      <c r="I7" s="153" t="str">
        <f>IF(ISBLANK((VLOOKUP(G7,'Master FINAL 2024 8-19-24'!A:H,8,FALSE)))=TRUE,"",VLOOKUP(G7,'Master FINAL 2024 8-19-24'!A:H,8,FALSE))</f>
        <v>KW 2</v>
      </c>
      <c r="J7" s="183">
        <f>IF(ISBLANK((VLOOKUP(G7,'Master FINAL 2024 8-19-24'!A:I,9,FALSE)))=TRUE,"",VLOOKUP(G7,'Master FINAL 2024 8-19-24'!A:I,9,FALSE))</f>
        <v>0.5</v>
      </c>
      <c r="K7" s="169" t="str">
        <f>VLOOKUP(G7,'Master FINAL 2024 8-19-24'!A:L,12,FALSE)</f>
        <v>U-7 RF Hawks</v>
      </c>
      <c r="L7" s="177" t="s">
        <v>849</v>
      </c>
      <c r="M7" s="177" t="str">
        <f>VLOOKUP(G7,'Master FINAL 2024 8-19-24'!A:O,15,FALSE)</f>
        <v>U-7 KW Astros</v>
      </c>
      <c r="N7" s="154" t="str">
        <f>VLOOKUP(K7,'Team Info'!J:L,3,FALSE)</f>
        <v>Sarah Baumann</v>
      </c>
      <c r="O7" s="154" t="str">
        <f>VLOOKUP(K7,'Team Info'!J:M,4,FALSE)</f>
        <v>262-339-3474</v>
      </c>
      <c r="P7" s="154" t="str">
        <f>VLOOKUP(K7,'Team Info'!J:N,5,FALSE)</f>
        <v>sarahgenebaumann@outlook.com</v>
      </c>
      <c r="Q7" s="188" t="str">
        <f>VLOOKUP(M7,'Team Info'!J:L,3,FALSE)</f>
        <v>Stephanie Arnold</v>
      </c>
      <c r="R7" s="188" t="str">
        <f>VLOOKUP(M7,'Team Info'!J:M,4,FALSE)</f>
        <v>262-416-2092</v>
      </c>
      <c r="S7" s="188" t="str">
        <f>VLOOKUP(M7,'Team Info'!J:N,5,FALSE)</f>
        <v>lynnrayold@gmail.com</v>
      </c>
      <c r="T7" t="str">
        <f t="shared" si="1"/>
        <v>45570U-7 RF HawksU-7 KW Astros</v>
      </c>
    </row>
    <row r="8" spans="1:20" x14ac:dyDescent="0.3">
      <c r="A8" s="154" t="str">
        <f t="shared" si="2"/>
        <v>RF1110</v>
      </c>
      <c r="B8" s="154" t="str">
        <f>VLOOKUP(A8,'Team Info'!E:J,6,FALSE)</f>
        <v>U-7 RF Hawks</v>
      </c>
      <c r="C8" s="154" t="str">
        <f>VLOOKUP(A8,'Team Info'!E:L,8,FALSE)</f>
        <v>Sarah Baumann</v>
      </c>
      <c r="D8" s="154" t="str">
        <f>VLOOKUP(A8,'Team Info'!E:M,9,FALSE)</f>
        <v>262-339-3474</v>
      </c>
      <c r="E8" s="154" t="str">
        <f>VLOOKUP(A8,'Team Info'!E:N,10,FALSE)</f>
        <v>sarahgenebaumann@outlook.com</v>
      </c>
      <c r="F8" s="180" t="str">
        <f t="shared" si="0"/>
        <v>Sat</v>
      </c>
      <c r="G8" s="180">
        <v>491</v>
      </c>
      <c r="H8" s="184">
        <f>VLOOKUP(G8,'Master FINAL 2024 8-19-24'!A:G,7,FALSE)</f>
        <v>45577</v>
      </c>
      <c r="I8" s="153" t="str">
        <f>IF(ISBLANK((VLOOKUP(G8,'Master FINAL 2024 8-19-24'!A:H,8,FALSE)))=TRUE,"",VLOOKUP(G8,'Master FINAL 2024 8-19-24'!A:H,8,FALSE))</f>
        <v>RF 1</v>
      </c>
      <c r="J8" s="183">
        <f>IF(ISBLANK((VLOOKUP(G8,'Master FINAL 2024 8-19-24'!A:I,9,FALSE)))=TRUE,"",VLOOKUP(G8,'Master FINAL 2024 8-19-24'!A:I,9,FALSE))</f>
        <v>0.375</v>
      </c>
      <c r="K8" s="169" t="str">
        <f>VLOOKUP(G8,'Master FINAL 2024 8-19-24'!A:L,12,FALSE)</f>
        <v>U-7 RF Lightning U7</v>
      </c>
      <c r="L8" s="177" t="s">
        <v>849</v>
      </c>
      <c r="M8" s="177" t="str">
        <f>VLOOKUP(G8,'Master FINAL 2024 8-19-24'!A:O,15,FALSE)</f>
        <v>U-7 RF Hawks</v>
      </c>
      <c r="N8" s="154" t="str">
        <f>VLOOKUP(K8,'Team Info'!J:L,3,FALSE)</f>
        <v>Eathan Berdyck</v>
      </c>
      <c r="O8" s="154" t="str">
        <f>VLOOKUP(K8,'Team Info'!J:M,4,FALSE)</f>
        <v>414-737-6678</v>
      </c>
      <c r="P8" s="154" t="str">
        <f>VLOOKUP(K8,'Team Info'!J:N,5,FALSE)</f>
        <v>eberdyck@yahoo.com</v>
      </c>
      <c r="Q8" s="188" t="str">
        <f>VLOOKUP(M8,'Team Info'!J:L,3,FALSE)</f>
        <v>Sarah Baumann</v>
      </c>
      <c r="R8" s="188" t="str">
        <f>VLOOKUP(M8,'Team Info'!J:M,4,FALSE)</f>
        <v>262-339-3474</v>
      </c>
      <c r="S8" s="188" t="str">
        <f>VLOOKUP(M8,'Team Info'!J:N,5,FALSE)</f>
        <v>sarahgenebaumann@outlook.com</v>
      </c>
      <c r="T8" t="str">
        <f t="shared" si="1"/>
        <v>45577U-7 RF Lightning U7U-7 RF Hawks</v>
      </c>
    </row>
    <row r="9" spans="1:20" x14ac:dyDescent="0.3">
      <c r="A9" s="154" t="str">
        <f t="shared" si="2"/>
        <v>RF1110</v>
      </c>
      <c r="B9" s="154" t="str">
        <f>VLOOKUP(A9,'Team Info'!E:J,6,FALSE)</f>
        <v>U-7 RF Hawks</v>
      </c>
      <c r="C9" s="154" t="str">
        <f>VLOOKUP(A9,'Team Info'!E:L,8,FALSE)</f>
        <v>Sarah Baumann</v>
      </c>
      <c r="D9" s="154" t="str">
        <f>VLOOKUP(A9,'Team Info'!E:M,9,FALSE)</f>
        <v>262-339-3474</v>
      </c>
      <c r="E9" s="154" t="str">
        <f>VLOOKUP(A9,'Team Info'!E:N,10,FALSE)</f>
        <v>sarahgenebaumann@outlook.com</v>
      </c>
      <c r="F9" s="180" t="str">
        <f t="shared" si="0"/>
        <v>Sat</v>
      </c>
      <c r="G9" s="180">
        <v>510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Hickory Lane #1A</v>
      </c>
      <c r="J9" s="183">
        <f>IF(ISBLANK((VLOOKUP(G9,'Master FINAL 2024 8-19-24'!A:I,9,FALSE)))=TRUE,"",VLOOKUP(G9,'Master FINAL 2024 8-19-24'!A:I,9,FALSE))</f>
        <v>0.45833333333333331</v>
      </c>
      <c r="K9" s="169" t="str">
        <f>VLOOKUP(G9,'Master FINAL 2024 8-19-24'!A:L,12,FALSE)</f>
        <v>U-7 RF Hawks</v>
      </c>
      <c r="L9" s="177" t="s">
        <v>849</v>
      </c>
      <c r="M9" s="177" t="str">
        <f>VLOOKUP(G9,'Master FINAL 2024 8-19-24'!A:O,15,FALSE)</f>
        <v>U-7 JK Cheetahs</v>
      </c>
      <c r="N9" s="154" t="str">
        <f>VLOOKUP(K9,'Team Info'!J:L,3,FALSE)</f>
        <v>Sarah Baumann</v>
      </c>
      <c r="O9" s="154" t="str">
        <f>VLOOKUP(K9,'Team Info'!J:M,4,FALSE)</f>
        <v>262-339-3474</v>
      </c>
      <c r="P9" s="154" t="str">
        <f>VLOOKUP(K9,'Team Info'!J:N,5,FALSE)</f>
        <v>sarahgenebaumann@outlook.com</v>
      </c>
      <c r="Q9" s="188" t="str">
        <f>VLOOKUP(M9,'Team Info'!J:L,3,FALSE)</f>
        <v>Stephen Bilotta</v>
      </c>
      <c r="R9" s="188" t="str">
        <f>VLOOKUP(M9,'Team Info'!J:M,4,FALSE)</f>
        <v>262-305-8173</v>
      </c>
      <c r="S9" s="188" t="str">
        <f>VLOOKUP(M9,'Team Info'!J:N,5,FALSE)</f>
        <v>bilottastephen@gmail.com</v>
      </c>
      <c r="T9" t="str">
        <f t="shared" si="1"/>
        <v>45591U-7 RF HawksU-7 JK Cheetahs</v>
      </c>
    </row>
    <row r="10" spans="1:20" x14ac:dyDescent="0.3">
      <c r="A10" s="154" t="s">
        <v>1778</v>
      </c>
      <c r="B10" s="154" t="str">
        <f>VLOOKUP(A10,'Team Info'!E:J,6,FALSE)</f>
        <v>U-7 RF Lightning U7</v>
      </c>
      <c r="C10" s="154" t="str">
        <f>VLOOKUP(A10,'Team Info'!E:L,8,FALSE)</f>
        <v>Eathan Berdyck</v>
      </c>
      <c r="D10" s="154" t="str">
        <f>VLOOKUP(A10,'Team Info'!E:M,9,FALSE)</f>
        <v>414-737-6678</v>
      </c>
      <c r="E10" s="154" t="str">
        <f>VLOOKUP(A10,'Team Info'!E:N,10,FALSE)</f>
        <v>eberdyck@yahoo.com</v>
      </c>
      <c r="F10" s="180" t="str">
        <f t="shared" si="0"/>
        <v>Sat</v>
      </c>
      <c r="G10" s="180">
        <v>466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RF 1</v>
      </c>
      <c r="J10" s="183">
        <f>IF(ISBLANK((VLOOKUP(G10,'Master FINAL 2024 8-19-24'!A:I,9,FALSE)))=TRUE,"",VLOOKUP(G10,'Master FINAL 2024 8-19-24'!A:I,9,FALSE))</f>
        <v>0.45833333333333331</v>
      </c>
      <c r="K10" s="169" t="str">
        <f>VLOOKUP(G10,'Master FINAL 2024 8-19-24'!A:L,12,FALSE)</f>
        <v>U-7 RF Kickers</v>
      </c>
      <c r="L10" s="177" t="s">
        <v>849</v>
      </c>
      <c r="M10" s="177" t="str">
        <f>VLOOKUP(G10,'Master FINAL 2024 8-19-24'!A:O,15,FALSE)</f>
        <v>U-7 RF Lightning U7</v>
      </c>
      <c r="N10" s="154" t="str">
        <f>VLOOKUP(K10,'Team Info'!J:L,3,FALSE)</f>
        <v>Jeff Magnuson</v>
      </c>
      <c r="O10" s="154" t="str">
        <f>VLOOKUP(K10,'Team Info'!J:M,4,FALSE)</f>
        <v>608-358-0405</v>
      </c>
      <c r="P10" s="154" t="str">
        <f>VLOOKUP(K10,'Team Info'!J:N,5,FALSE)</f>
        <v>jffmagnuson@gmail.com</v>
      </c>
      <c r="Q10" s="188" t="str">
        <f>VLOOKUP(M10,'Team Info'!J:L,3,FALSE)</f>
        <v>Eathan Berdyck</v>
      </c>
      <c r="R10" s="188" t="str">
        <f>VLOOKUP(M10,'Team Info'!J:M,4,FALSE)</f>
        <v>414-737-6678</v>
      </c>
      <c r="S10" s="188" t="str">
        <f>VLOOKUP(M10,'Team Info'!J:N,5,FALSE)</f>
        <v>eberdyck@yahoo.com</v>
      </c>
      <c r="T10" t="str">
        <f t="shared" si="1"/>
        <v>45542U-7 RF KickersU-7 RF Lightning U7</v>
      </c>
    </row>
    <row r="11" spans="1:20" x14ac:dyDescent="0.3">
      <c r="A11" s="154" t="str">
        <f>A17</f>
        <v>RF1111</v>
      </c>
      <c r="B11" s="154" t="str">
        <f>VLOOKUP(A11,'Team Info'!E:J,6,FALSE)</f>
        <v>U-7 RF Lightning U7</v>
      </c>
      <c r="C11" s="154" t="str">
        <f>VLOOKUP(A11,'Team Info'!E:L,8,FALSE)</f>
        <v>Eathan Berdyck</v>
      </c>
      <c r="D11" s="154" t="str">
        <f>VLOOKUP(A11,'Team Info'!E:M,9,FALSE)</f>
        <v>414-737-6678</v>
      </c>
      <c r="E11" s="154" t="str">
        <f>VLOOKUP(A11,'Team Info'!E:N,10,FALSE)</f>
        <v>eberdyck@yahoo.com</v>
      </c>
      <c r="F11" s="180" t="str">
        <f>IF(WEEKDAY(H11)=7,"Sat",IF(WEEKDAY(H11)=6,"Fri",IF(WEEKDAY(H11)=5,"Thu",IF(WEEKDAY(H11)=4,"Wed",IF(WEEKDAY(H11)=3,"Tue",IF(WEEKDAY(H11)=2,"Mon",IF(WEEKDAY(H11)=1,"Sun")))))))</f>
        <v>Wed</v>
      </c>
      <c r="G11" s="180">
        <v>506</v>
      </c>
      <c r="H11" s="184">
        <f>VLOOKUP(G11,'Master FINAL 2024 8-19-24'!A:G,7,FALSE)</f>
        <v>45546</v>
      </c>
      <c r="I11" s="153" t="str">
        <f>IF(ISBLANK((VLOOKUP(G11,'Master FINAL 2024 8-19-24'!A:H,8,FALSE)))=TRUE,"",VLOOKUP(G11,'Master FINAL 2024 8-19-24'!A:H,8,FALSE))</f>
        <v>RF 3</v>
      </c>
      <c r="J11" s="183">
        <f>IF(ISBLANK((VLOOKUP(G11,'Master FINAL 2024 8-19-24'!A:I,9,FALSE)))=TRUE,"",VLOOKUP(G11,'Master FINAL 2024 8-19-24'!A:I,9,FALSE))</f>
        <v>0.73958333333333337</v>
      </c>
      <c r="K11" s="169" t="str">
        <f>VLOOKUP(G11,'Master FINAL 2024 8-19-24'!A:L,12,FALSE)</f>
        <v>U-7 KW Blazers</v>
      </c>
      <c r="L11" s="177" t="s">
        <v>849</v>
      </c>
      <c r="M11" s="177" t="str">
        <f>VLOOKUP(G11,'Master FINAL 2024 8-19-24'!A:O,15,FALSE)</f>
        <v>U-7 RF Lightning U7</v>
      </c>
      <c r="N11" s="154" t="str">
        <f>VLOOKUP(K11,'Team Info'!J:L,3,FALSE)</f>
        <v>Jamison Meister</v>
      </c>
      <c r="O11" s="154" t="str">
        <f>VLOOKUP(K11,'Team Info'!J:M,4,FALSE)</f>
        <v>262-388-5119</v>
      </c>
      <c r="P11" s="154" t="str">
        <f>VLOOKUP(K11,'Team Info'!J:N,5,FALSE)</f>
        <v>jamison.meister08@gmail.com</v>
      </c>
      <c r="Q11" s="188" t="str">
        <f>VLOOKUP(M11,'Team Info'!J:L,3,FALSE)</f>
        <v>Eathan Berdyck</v>
      </c>
      <c r="R11" s="188" t="str">
        <f>VLOOKUP(M11,'Team Info'!J:M,4,FALSE)</f>
        <v>414-737-6678</v>
      </c>
      <c r="S11" s="188" t="str">
        <f>VLOOKUP(M11,'Team Info'!J:N,5,FALSE)</f>
        <v>eberdyck@yahoo.com</v>
      </c>
      <c r="T11" t="str">
        <f>H11&amp;K11&amp;M11</f>
        <v>45546U-7 KW BlazersU-7 RF Lightning U7</v>
      </c>
    </row>
    <row r="12" spans="1:20" x14ac:dyDescent="0.3">
      <c r="A12" s="154" t="str">
        <f>A10</f>
        <v>RF1111</v>
      </c>
      <c r="B12" s="154" t="str">
        <f>VLOOKUP(A12,'Team Info'!E:J,6,FALSE)</f>
        <v>U-7 RF Lightning U7</v>
      </c>
      <c r="C12" s="154" t="str">
        <f>VLOOKUP(A12,'Team Info'!E:L,8,FALSE)</f>
        <v>Eathan Berdyck</v>
      </c>
      <c r="D12" s="154" t="str">
        <f>VLOOKUP(A12,'Team Info'!E:M,9,FALSE)</f>
        <v>414-737-6678</v>
      </c>
      <c r="E12" s="154" t="str">
        <f>VLOOKUP(A12,'Team Info'!E:N,10,FALSE)</f>
        <v>eberdyck@yahoo.com</v>
      </c>
      <c r="F12" s="180" t="str">
        <f t="shared" si="0"/>
        <v>Sat</v>
      </c>
      <c r="G12" s="180">
        <v>468</v>
      </c>
      <c r="H12" s="184">
        <f>VLOOKUP(G12,'Master FINAL 2024 8-19-24'!A:G,7,FALSE)</f>
        <v>45549</v>
      </c>
      <c r="I12" s="153" t="str">
        <f>IF(ISBLANK((VLOOKUP(G12,'Master FINAL 2024 8-19-24'!A:H,8,FALSE)))=TRUE,"",VLOOKUP(G12,'Master FINAL 2024 8-19-24'!A:H,8,FALSE))</f>
        <v>RF 2</v>
      </c>
      <c r="J12" s="183">
        <f>IF(ISBLANK((VLOOKUP(G12,'Master FINAL 2024 8-19-24'!A:I,9,FALSE)))=TRUE,"",VLOOKUP(G12,'Master FINAL 2024 8-19-24'!A:I,9,FALSE))</f>
        <v>0.375</v>
      </c>
      <c r="K12" s="169" t="str">
        <f>VLOOKUP(G12,'Master FINAL 2024 8-19-24'!A:L,12,FALSE)</f>
        <v>U-7 JK Cheetahs</v>
      </c>
      <c r="L12" s="177" t="s">
        <v>849</v>
      </c>
      <c r="M12" s="177" t="str">
        <f>VLOOKUP(G12,'Master FINAL 2024 8-19-24'!A:O,15,FALSE)</f>
        <v>U-7 RF Lightning U7</v>
      </c>
      <c r="N12" s="154" t="str">
        <f>VLOOKUP(K12,'Team Info'!J:L,3,FALSE)</f>
        <v>Stephen Bilotta</v>
      </c>
      <c r="O12" s="154" t="str">
        <f>VLOOKUP(K12,'Team Info'!J:M,4,FALSE)</f>
        <v>262-305-8173</v>
      </c>
      <c r="P12" s="154" t="str">
        <f>VLOOKUP(K12,'Team Info'!J:N,5,FALSE)</f>
        <v>bilottastephen@gmail.com</v>
      </c>
      <c r="Q12" s="188" t="str">
        <f>VLOOKUP(M12,'Team Info'!J:L,3,FALSE)</f>
        <v>Eathan Berdyck</v>
      </c>
      <c r="R12" s="188" t="str">
        <f>VLOOKUP(M12,'Team Info'!J:M,4,FALSE)</f>
        <v>414-737-6678</v>
      </c>
      <c r="S12" s="188" t="str">
        <f>VLOOKUP(M12,'Team Info'!J:N,5,FALSE)</f>
        <v>eberdyck@yahoo.com</v>
      </c>
      <c r="T12" t="str">
        <f t="shared" si="1"/>
        <v>45549U-7 JK CheetahsU-7 RF Lightning U7</v>
      </c>
    </row>
    <row r="13" spans="1:20" x14ac:dyDescent="0.3">
      <c r="A13" s="154" t="str">
        <f t="shared" ref="A13:A17" si="3">A12</f>
        <v>RF1111</v>
      </c>
      <c r="B13" s="154" t="str">
        <f>VLOOKUP(A13,'Team Info'!E:J,6,FALSE)</f>
        <v>U-7 RF Lightning U7</v>
      </c>
      <c r="C13" s="154" t="str">
        <f>VLOOKUP(A13,'Team Info'!E:L,8,FALSE)</f>
        <v>Eathan Berdyck</v>
      </c>
      <c r="D13" s="154" t="str">
        <f>VLOOKUP(A13,'Team Info'!E:M,9,FALSE)</f>
        <v>414-737-6678</v>
      </c>
      <c r="E13" s="154" t="str">
        <f>VLOOKUP(A13,'Team Info'!E:N,10,FALSE)</f>
        <v>eberdyck@yahoo.com</v>
      </c>
      <c r="F13" s="180" t="str">
        <f t="shared" si="0"/>
        <v>Sat</v>
      </c>
      <c r="G13" s="180">
        <v>478</v>
      </c>
      <c r="H13" s="184">
        <f>VLOOKUP(G13,'Master FINAL 2024 8-19-24'!A:G,7,FALSE)</f>
        <v>45556</v>
      </c>
      <c r="I13" s="153" t="str">
        <f>IF(ISBLANK((VLOOKUP(G13,'Master FINAL 2024 8-19-24'!A:H,8,FALSE)))=TRUE,"",VLOOKUP(G13,'Master FINAL 2024 8-19-24'!A:H,8,FALSE))</f>
        <v>RF 1</v>
      </c>
      <c r="J13" s="183">
        <f>IF(ISBLANK((VLOOKUP(G13,'Master FINAL 2024 8-19-24'!A:I,9,FALSE)))=TRUE,"",VLOOKUP(G13,'Master FINAL 2024 8-19-24'!A:I,9,FALSE))</f>
        <v>0.375</v>
      </c>
      <c r="K13" s="169" t="str">
        <f>VLOOKUP(G13,'Master FINAL 2024 8-19-24'!A:L,12,FALSE)</f>
        <v>U-7 WB Storm</v>
      </c>
      <c r="L13" s="177" t="s">
        <v>849</v>
      </c>
      <c r="M13" s="177" t="str">
        <f>VLOOKUP(G13,'Master FINAL 2024 8-19-24'!A:O,15,FALSE)</f>
        <v>U-7 RF Lightning U7</v>
      </c>
      <c r="N13" s="154" t="str">
        <f>VLOOKUP(K13,'Team Info'!J:L,3,FALSE)</f>
        <v>Brittany Boyer (Director)</v>
      </c>
      <c r="O13" s="154" t="str">
        <f>VLOOKUP(K13,'Team Info'!J:M,4,FALSE)</f>
        <v>262-247-1029</v>
      </c>
      <c r="P13" s="154" t="str">
        <f>VLOOKUP(K13,'Team Info'!J:N,5,FALSE)</f>
        <v>bboyer@kmymca.org</v>
      </c>
      <c r="Q13" s="188" t="str">
        <f>VLOOKUP(M13,'Team Info'!J:L,3,FALSE)</f>
        <v>Eathan Berdyck</v>
      </c>
      <c r="R13" s="188" t="str">
        <f>VLOOKUP(M13,'Team Info'!J:M,4,FALSE)</f>
        <v>414-737-6678</v>
      </c>
      <c r="S13" s="188" t="str">
        <f>VLOOKUP(M13,'Team Info'!J:N,5,FALSE)</f>
        <v>eberdyck@yahoo.com</v>
      </c>
      <c r="T13" t="str">
        <f t="shared" si="1"/>
        <v>45556U-7 WB StormU-7 RF Lightning U7</v>
      </c>
    </row>
    <row r="14" spans="1:20" x14ac:dyDescent="0.3">
      <c r="A14" s="154" t="str">
        <f t="shared" si="3"/>
        <v>RF1111</v>
      </c>
      <c r="B14" s="154" t="str">
        <f>VLOOKUP(A14,'Team Info'!E:J,6,FALSE)</f>
        <v>U-7 RF Lightning U7</v>
      </c>
      <c r="C14" s="154" t="str">
        <f>VLOOKUP(A14,'Team Info'!E:L,8,FALSE)</f>
        <v>Eathan Berdyck</v>
      </c>
      <c r="D14" s="154" t="str">
        <f>VLOOKUP(A14,'Team Info'!E:M,9,FALSE)</f>
        <v>414-737-6678</v>
      </c>
      <c r="E14" s="154" t="str">
        <f>VLOOKUP(A14,'Team Info'!E:N,10,FALSE)</f>
        <v>eberdyck@yahoo.com</v>
      </c>
      <c r="F14" s="180" t="str">
        <f t="shared" si="0"/>
        <v>Sat</v>
      </c>
      <c r="G14" s="180">
        <v>480</v>
      </c>
      <c r="H14" s="184">
        <f>VLOOKUP(G14,'Master FINAL 2024 8-19-24'!A:G,7,FALSE)</f>
        <v>45563</v>
      </c>
      <c r="I14" s="153" t="str">
        <f>IF(ISBLANK((VLOOKUP(G14,'Master FINAL 2024 8-19-24'!A:H,8,FALSE)))=TRUE,"",VLOOKUP(G14,'Master FINAL 2024 8-19-24'!A:H,8,FALSE))</f>
        <v>HT #3A</v>
      </c>
      <c r="J14" s="183">
        <f>IF(ISBLANK((VLOOKUP(G14,'Master FINAL 2024 8-19-24'!A:I,9,FALSE)))=TRUE,"",VLOOKUP(G14,'Master FINAL 2024 8-19-24'!A:I,9,FALSE))</f>
        <v>0.375</v>
      </c>
      <c r="K14" s="169" t="str">
        <f>VLOOKUP(G14,'Master FINAL 2024 8-19-24'!A:L,12,FALSE)</f>
        <v>U-7 RF Lightning U7</v>
      </c>
      <c r="L14" s="177" t="s">
        <v>849</v>
      </c>
      <c r="M14" s="177" t="str">
        <f>VLOOKUP(G14,'Master FINAL 2024 8-19-24'!A:O,15,FALSE)</f>
        <v>U-7 HT Honey Badgers</v>
      </c>
      <c r="N14" s="154" t="str">
        <f>VLOOKUP(K14,'Team Info'!J:L,3,FALSE)</f>
        <v>Eathan Berdyck</v>
      </c>
      <c r="O14" s="154" t="str">
        <f>VLOOKUP(K14,'Team Info'!J:M,4,FALSE)</f>
        <v>414-737-6678</v>
      </c>
      <c r="P14" s="154" t="str">
        <f>VLOOKUP(K14,'Team Info'!J:N,5,FALSE)</f>
        <v>eberdyck@yahoo.com</v>
      </c>
      <c r="Q14" s="188" t="str">
        <f>VLOOKUP(M14,'Team Info'!J:L,3,FALSE)</f>
        <v>Alex Cernick</v>
      </c>
      <c r="R14" s="188" t="str">
        <f>VLOOKUP(M14,'Team Info'!J:M,4,FALSE)</f>
        <v>414-897-1100</v>
      </c>
      <c r="S14" s="188" t="str">
        <f>VLOOKUP(M14,'Team Info'!J:N,5,FALSE)</f>
        <v>alex.cernick@gmail.com</v>
      </c>
      <c r="T14" t="str">
        <f t="shared" si="1"/>
        <v>45563U-7 RF Lightning U7U-7 HT Honey Badgers</v>
      </c>
    </row>
    <row r="15" spans="1:20" x14ac:dyDescent="0.3">
      <c r="A15" s="154" t="str">
        <f t="shared" si="3"/>
        <v>RF1111</v>
      </c>
      <c r="B15" s="154" t="str">
        <f>VLOOKUP(A15,'Team Info'!E:J,6,FALSE)</f>
        <v>U-7 RF Lightning U7</v>
      </c>
      <c r="C15" s="154" t="str">
        <f>VLOOKUP(A15,'Team Info'!E:L,8,FALSE)</f>
        <v>Eathan Berdyck</v>
      </c>
      <c r="D15" s="154" t="str">
        <f>VLOOKUP(A15,'Team Info'!E:M,9,FALSE)</f>
        <v>414-737-6678</v>
      </c>
      <c r="E15" s="154" t="str">
        <f>VLOOKUP(A15,'Team Info'!E:N,10,FALSE)</f>
        <v>eberdyck@yahoo.com</v>
      </c>
      <c r="F15" s="180" t="str">
        <f t="shared" si="0"/>
        <v>Sat</v>
      </c>
      <c r="G15" s="180">
        <v>490</v>
      </c>
      <c r="H15" s="184">
        <f>VLOOKUP(G15,'Master FINAL 2024 8-19-24'!A:G,7,FALSE)</f>
        <v>45570</v>
      </c>
      <c r="I15" s="153" t="str">
        <f>IF(ISBLANK((VLOOKUP(G15,'Master FINAL 2024 8-19-24'!A:H,8,FALSE)))=TRUE,"",VLOOKUP(G15,'Master FINAL 2024 8-19-24'!A:H,8,FALSE))</f>
        <v>ER #6</v>
      </c>
      <c r="J15" s="183">
        <f>IF(ISBLANK((VLOOKUP(G15,'Master FINAL 2024 8-19-24'!A:I,9,FALSE)))=TRUE,"",VLOOKUP(G15,'Master FINAL 2024 8-19-24'!A:I,9,FALSE))</f>
        <v>0.375</v>
      </c>
      <c r="K15" s="169" t="str">
        <f>VLOOKUP(G15,'Master FINAL 2024 8-19-24'!A:L,12,FALSE)</f>
        <v>U-7 RF Lightning U7</v>
      </c>
      <c r="L15" s="177" t="s">
        <v>849</v>
      </c>
      <c r="M15" s="177" t="str">
        <f>VLOOKUP(G15,'Master FINAL 2024 8-19-24'!A:O,15,FALSE)</f>
        <v>U-7 ER Celtics</v>
      </c>
      <c r="N15" s="154" t="str">
        <f>VLOOKUP(K15,'Team Info'!J:L,3,FALSE)</f>
        <v>Eathan Berdyck</v>
      </c>
      <c r="O15" s="154" t="str">
        <f>VLOOKUP(K15,'Team Info'!J:M,4,FALSE)</f>
        <v>414-737-6678</v>
      </c>
      <c r="P15" s="154" t="str">
        <f>VLOOKUP(K15,'Team Info'!J:N,5,FALSE)</f>
        <v>eberdyck@yahoo.com</v>
      </c>
      <c r="Q15" s="188" t="str">
        <f>VLOOKUP(M15,'Team Info'!J:L,3,FALSE)</f>
        <v>Brad Lynn</v>
      </c>
      <c r="R15" s="188">
        <f>VLOOKUP(M15,'Team Info'!J:M,4,FALSE)</f>
        <v>0</v>
      </c>
      <c r="S15" s="188" t="str">
        <f>VLOOKUP(M15,'Team Info'!J:N,5,FALSE)</f>
        <v>bslynn89@gmail.com</v>
      </c>
      <c r="T15" t="str">
        <f t="shared" si="1"/>
        <v>45570U-7 RF Lightning U7U-7 ER Celtics</v>
      </c>
    </row>
    <row r="16" spans="1:20" x14ac:dyDescent="0.3">
      <c r="A16" s="154" t="str">
        <f t="shared" si="3"/>
        <v>RF1111</v>
      </c>
      <c r="B16" s="154" t="str">
        <f>VLOOKUP(A16,'Team Info'!E:J,6,FALSE)</f>
        <v>U-7 RF Lightning U7</v>
      </c>
      <c r="C16" s="154" t="str">
        <f>VLOOKUP(A16,'Team Info'!E:L,8,FALSE)</f>
        <v>Eathan Berdyck</v>
      </c>
      <c r="D16" s="154" t="str">
        <f>VLOOKUP(A16,'Team Info'!E:M,9,FALSE)</f>
        <v>414-737-6678</v>
      </c>
      <c r="E16" s="154" t="str">
        <f>VLOOKUP(A16,'Team Info'!E:N,10,FALSE)</f>
        <v>eberdyck@yahoo.com</v>
      </c>
      <c r="F16" s="180" t="str">
        <f t="shared" si="0"/>
        <v>Sat</v>
      </c>
      <c r="G16" s="180">
        <v>491</v>
      </c>
      <c r="H16" s="184">
        <f>VLOOKUP(G16,'Master FINAL 2024 8-19-24'!A:G,7,FALSE)</f>
        <v>45577</v>
      </c>
      <c r="I16" s="153" t="str">
        <f>IF(ISBLANK((VLOOKUP(G16,'Master FINAL 2024 8-19-24'!A:H,8,FALSE)))=TRUE,"",VLOOKUP(G16,'Master FINAL 2024 8-19-24'!A:H,8,FALSE))</f>
        <v>RF 1</v>
      </c>
      <c r="J16" s="183">
        <f>IF(ISBLANK((VLOOKUP(G16,'Master FINAL 2024 8-19-24'!A:I,9,FALSE)))=TRUE,"",VLOOKUP(G16,'Master FINAL 2024 8-19-24'!A:I,9,FALSE))</f>
        <v>0.375</v>
      </c>
      <c r="K16" s="169" t="str">
        <f>VLOOKUP(G16,'Master FINAL 2024 8-19-24'!A:L,12,FALSE)</f>
        <v>U-7 RF Lightning U7</v>
      </c>
      <c r="L16" s="177" t="s">
        <v>849</v>
      </c>
      <c r="M16" s="177" t="str">
        <f>VLOOKUP(G16,'Master FINAL 2024 8-19-24'!A:O,15,FALSE)</f>
        <v>U-7 RF Hawks</v>
      </c>
      <c r="N16" s="154" t="str">
        <f>VLOOKUP(K16,'Team Info'!J:L,3,FALSE)</f>
        <v>Eathan Berdyck</v>
      </c>
      <c r="O16" s="154" t="str">
        <f>VLOOKUP(K16,'Team Info'!J:M,4,FALSE)</f>
        <v>414-737-6678</v>
      </c>
      <c r="P16" s="154" t="str">
        <f>VLOOKUP(K16,'Team Info'!J:N,5,FALSE)</f>
        <v>eberdyck@yahoo.com</v>
      </c>
      <c r="Q16" s="188" t="str">
        <f>VLOOKUP(M16,'Team Info'!J:L,3,FALSE)</f>
        <v>Sarah Baumann</v>
      </c>
      <c r="R16" s="188" t="str">
        <f>VLOOKUP(M16,'Team Info'!J:M,4,FALSE)</f>
        <v>262-339-3474</v>
      </c>
      <c r="S16" s="188" t="str">
        <f>VLOOKUP(M16,'Team Info'!J:N,5,FALSE)</f>
        <v>sarahgenebaumann@outlook.com</v>
      </c>
      <c r="T16" t="str">
        <f t="shared" si="1"/>
        <v>45577U-7 RF Lightning U7U-7 RF Hawks</v>
      </c>
    </row>
    <row r="17" spans="1:20" x14ac:dyDescent="0.3">
      <c r="A17" s="154" t="str">
        <f t="shared" si="3"/>
        <v>RF1111</v>
      </c>
      <c r="B17" s="154" t="str">
        <f>VLOOKUP(A17,'Team Info'!E:J,6,FALSE)</f>
        <v>U-7 RF Lightning U7</v>
      </c>
      <c r="C17" s="154" t="str">
        <f>VLOOKUP(A17,'Team Info'!E:L,8,FALSE)</f>
        <v>Eathan Berdyck</v>
      </c>
      <c r="D17" s="154" t="str">
        <f>VLOOKUP(A17,'Team Info'!E:M,9,FALSE)</f>
        <v>414-737-6678</v>
      </c>
      <c r="E17" s="154" t="str">
        <f>VLOOKUP(A17,'Team Info'!E:N,10,FALSE)</f>
        <v>eberdyck@yahoo.com</v>
      </c>
      <c r="F17" s="180" t="str">
        <f t="shared" si="0"/>
        <v>Sat</v>
      </c>
      <c r="G17" s="180">
        <v>512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ER #5</v>
      </c>
      <c r="J17" s="183">
        <f>IF(ISBLANK((VLOOKUP(G17,'Master FINAL 2024 8-19-24'!A:I,9,FALSE)))=TRUE,"",VLOOKUP(G17,'Master FINAL 2024 8-19-24'!A:I,9,FALSE))</f>
        <v>0.375</v>
      </c>
      <c r="K17" s="169" t="str">
        <f>VLOOKUP(G17,'Master FINAL 2024 8-19-24'!A:L,12,FALSE)</f>
        <v>U-7 RF Lightning U7</v>
      </c>
      <c r="L17" s="177" t="s">
        <v>849</v>
      </c>
      <c r="M17" s="177" t="str">
        <f>VLOOKUP(G17,'Master FINAL 2024 8-19-24'!A:O,15,FALSE)</f>
        <v>U-7 ER Emeralds</v>
      </c>
      <c r="N17" s="154" t="str">
        <f>VLOOKUP(K17,'Team Info'!J:L,3,FALSE)</f>
        <v>Eathan Berdyck</v>
      </c>
      <c r="O17" s="154" t="str">
        <f>VLOOKUP(K17,'Team Info'!J:M,4,FALSE)</f>
        <v>414-737-6678</v>
      </c>
      <c r="P17" s="154" t="str">
        <f>VLOOKUP(K17,'Team Info'!J:N,5,FALSE)</f>
        <v>eberdyck@yahoo.com</v>
      </c>
      <c r="Q17" s="188" t="str">
        <f>VLOOKUP(M17,'Team Info'!J:L,3,FALSE)</f>
        <v>Paul Zimmer</v>
      </c>
      <c r="R17" s="188" t="str">
        <f>VLOOKUP(M17,'Team Info'!J:M,4,FALSE)</f>
        <v>608-769-4856</v>
      </c>
      <c r="S17" s="188" t="str">
        <f>VLOOKUP(M17,'Team Info'!J:N,5,FALSE)</f>
        <v>Paulwzimmer@gmail.com</v>
      </c>
      <c r="T17" t="str">
        <f t="shared" si="1"/>
        <v>45591U-7 RF Lightning U7U-7 ER Emeralds</v>
      </c>
    </row>
    <row r="18" spans="1:20" x14ac:dyDescent="0.3">
      <c r="A18" s="154" t="s">
        <v>1779</v>
      </c>
      <c r="B18" s="154" t="str">
        <f>VLOOKUP(A18,'Team Info'!E:J,6,FALSE)</f>
        <v>U-7 RF Kickers</v>
      </c>
      <c r="C18" s="154" t="str">
        <f>VLOOKUP(A18,'Team Info'!E:L,8,FALSE)</f>
        <v>Jeff Magnuson</v>
      </c>
      <c r="D18" s="154" t="str">
        <f>VLOOKUP(A18,'Team Info'!E:M,9,FALSE)</f>
        <v>608-358-0405</v>
      </c>
      <c r="E18" s="154" t="str">
        <f>VLOOKUP(A18,'Team Info'!E:N,10,FALSE)</f>
        <v>jffmagnuson@gmail.com</v>
      </c>
      <c r="F18" s="180" t="str">
        <f t="shared" si="0"/>
        <v>Sat</v>
      </c>
      <c r="G18" s="180">
        <v>466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RF 1</v>
      </c>
      <c r="J18" s="183">
        <f>IF(ISBLANK((VLOOKUP(G18,'Master FINAL 2024 8-19-24'!A:I,9,FALSE)))=TRUE,"",VLOOKUP(G18,'Master FINAL 2024 8-19-24'!A:I,9,FALSE))</f>
        <v>0.45833333333333331</v>
      </c>
      <c r="K18" s="169" t="str">
        <f>VLOOKUP(G18,'Master FINAL 2024 8-19-24'!A:L,12,FALSE)</f>
        <v>U-7 RF Kickers</v>
      </c>
      <c r="L18" s="177" t="s">
        <v>849</v>
      </c>
      <c r="M18" s="177" t="str">
        <f>VLOOKUP(G18,'Master FINAL 2024 8-19-24'!A:O,15,FALSE)</f>
        <v>U-7 RF Lightning U7</v>
      </c>
      <c r="N18" s="154" t="str">
        <f>VLOOKUP(K18,'Team Info'!J:L,3,FALSE)</f>
        <v>Jeff Magnuson</v>
      </c>
      <c r="O18" s="154" t="str">
        <f>VLOOKUP(K18,'Team Info'!J:M,4,FALSE)</f>
        <v>608-358-0405</v>
      </c>
      <c r="P18" s="154" t="str">
        <f>VLOOKUP(K18,'Team Info'!J:N,5,FALSE)</f>
        <v>jffmagnuson@gmail.com</v>
      </c>
      <c r="Q18" s="188" t="str">
        <f>VLOOKUP(M18,'Team Info'!J:L,3,FALSE)</f>
        <v>Eathan Berdyck</v>
      </c>
      <c r="R18" s="188" t="str">
        <f>VLOOKUP(M18,'Team Info'!J:M,4,FALSE)</f>
        <v>414-737-6678</v>
      </c>
      <c r="S18" s="188" t="str">
        <f>VLOOKUP(M18,'Team Info'!J:N,5,FALSE)</f>
        <v>eberdyck@yahoo.com</v>
      </c>
      <c r="T18" t="str">
        <f t="shared" si="1"/>
        <v>45542U-7 RF KickersU-7 RF Lightning U7</v>
      </c>
    </row>
    <row r="19" spans="1:20" x14ac:dyDescent="0.3">
      <c r="A19" s="154" t="str">
        <f t="shared" ref="A19:A25" si="4">A18</f>
        <v>RF1112</v>
      </c>
      <c r="B19" s="154" t="str">
        <f>VLOOKUP(A19,'Team Info'!E:J,6,FALSE)</f>
        <v>U-7 RF Kickers</v>
      </c>
      <c r="C19" s="154" t="str">
        <f>VLOOKUP(A19,'Team Info'!E:L,8,FALSE)</f>
        <v>Jeff Magnuson</v>
      </c>
      <c r="D19" s="154" t="str">
        <f>VLOOKUP(A19,'Team Info'!E:M,9,FALSE)</f>
        <v>608-358-0405</v>
      </c>
      <c r="E19" s="154" t="str">
        <f>VLOOKUP(A19,'Team Info'!E:N,10,FALSE)</f>
        <v>jffmagnuson@gmail.com</v>
      </c>
      <c r="F19" s="180" t="str">
        <f t="shared" si="0"/>
        <v>Sat</v>
      </c>
      <c r="G19" s="180">
        <v>472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RF 1</v>
      </c>
      <c r="J19" s="183">
        <f>IF(ISBLANK((VLOOKUP(G19,'Master FINAL 2024 8-19-24'!A:I,9,FALSE)))=TRUE,"",VLOOKUP(G19,'Master FINAL 2024 8-19-24'!A:I,9,FALSE))</f>
        <v>0.375</v>
      </c>
      <c r="K19" s="169" t="str">
        <f>VLOOKUP(G19,'Master FINAL 2024 8-19-24'!A:L,12,FALSE)</f>
        <v>U-7 RF Hawks</v>
      </c>
      <c r="L19" s="177" t="s">
        <v>849</v>
      </c>
      <c r="M19" s="177" t="str">
        <f>VLOOKUP(G19,'Master FINAL 2024 8-19-24'!A:O,15,FALSE)</f>
        <v>U-7 RF Kickers</v>
      </c>
      <c r="N19" s="154" t="str">
        <f>VLOOKUP(K19,'Team Info'!J:L,3,FALSE)</f>
        <v>Sarah Baumann</v>
      </c>
      <c r="O19" s="154" t="str">
        <f>VLOOKUP(K19,'Team Info'!J:M,4,FALSE)</f>
        <v>262-339-3474</v>
      </c>
      <c r="P19" s="154" t="str">
        <f>VLOOKUP(K19,'Team Info'!J:N,5,FALSE)</f>
        <v>sarahgenebaumann@outlook.com</v>
      </c>
      <c r="Q19" s="188" t="str">
        <f>VLOOKUP(M19,'Team Info'!J:L,3,FALSE)</f>
        <v>Jeff Magnuson</v>
      </c>
      <c r="R19" s="188" t="str">
        <f>VLOOKUP(M19,'Team Info'!J:M,4,FALSE)</f>
        <v>608-358-0405</v>
      </c>
      <c r="S19" s="188" t="str">
        <f>VLOOKUP(M19,'Team Info'!J:N,5,FALSE)</f>
        <v>jffmagnuson@gmail.com</v>
      </c>
      <c r="T19" t="str">
        <f t="shared" si="1"/>
        <v>45549U-7 RF HawksU-7 RF Kickers</v>
      </c>
    </row>
    <row r="20" spans="1:20" x14ac:dyDescent="0.3">
      <c r="A20" s="154" t="str">
        <f>A25</f>
        <v>RF1112</v>
      </c>
      <c r="B20" s="154" t="str">
        <f>VLOOKUP(A20,'Team Info'!E:J,6,FALSE)</f>
        <v>U-7 RF Kickers</v>
      </c>
      <c r="C20" s="154" t="str">
        <f>VLOOKUP(A20,'Team Info'!E:L,8,FALSE)</f>
        <v>Jeff Magnuson</v>
      </c>
      <c r="D20" s="154" t="str">
        <f>VLOOKUP(A20,'Team Info'!E:M,9,FALSE)</f>
        <v>608-358-0405</v>
      </c>
      <c r="E20" s="154" t="str">
        <f>VLOOKUP(A20,'Team Info'!E:N,10,FALSE)</f>
        <v>jffmagnuson@gmail.com</v>
      </c>
      <c r="F20" s="180" t="str">
        <f>IF(WEEKDAY(H20)=7,"Sat",IF(WEEKDAY(H20)=6,"Fri",IF(WEEKDAY(H20)=5,"Thu",IF(WEEKDAY(H20)=4,"Wed",IF(WEEKDAY(H20)=3,"Tue",IF(WEEKDAY(H20)=2,"Mon",IF(WEEKDAY(H20)=1,"Sun")))))))</f>
        <v>Tue</v>
      </c>
      <c r="G20" s="180">
        <v>502</v>
      </c>
      <c r="H20" s="184">
        <f>VLOOKUP(G20,'Master FINAL 2024 8-19-24'!A:G,7,FALSE)</f>
        <v>45552</v>
      </c>
      <c r="I20" s="153" t="str">
        <f>IF(ISBLANK((VLOOKUP(G20,'Master FINAL 2024 8-19-24'!A:H,8,FALSE)))=TRUE,"",VLOOKUP(G20,'Master FINAL 2024 8-19-24'!A:H,8,FALSE))</f>
        <v>Hickory Lane #1A</v>
      </c>
      <c r="J20" s="183">
        <f>IF(ISBLANK((VLOOKUP(G20,'Master FINAL 2024 8-19-24'!A:I,9,FALSE)))=TRUE,"",VLOOKUP(G20,'Master FINAL 2024 8-19-24'!A:I,9,FALSE))</f>
        <v>0.73958333333333337</v>
      </c>
      <c r="K20" s="169" t="str">
        <f>VLOOKUP(G20,'Master FINAL 2024 8-19-24'!A:L,12,FALSE)</f>
        <v>U-7 RF Kickers</v>
      </c>
      <c r="L20" s="177" t="s">
        <v>849</v>
      </c>
      <c r="M20" s="177" t="str">
        <f>VLOOKUP(G20,'Master FINAL 2024 8-19-24'!A:O,15,FALSE)</f>
        <v>U-7 JK Cheetahs</v>
      </c>
      <c r="N20" s="154" t="str">
        <f>VLOOKUP(K20,'Team Info'!J:L,3,FALSE)</f>
        <v>Jeff Magnuson</v>
      </c>
      <c r="O20" s="154" t="str">
        <f>VLOOKUP(K20,'Team Info'!J:M,4,FALSE)</f>
        <v>608-358-0405</v>
      </c>
      <c r="P20" s="154" t="str">
        <f>VLOOKUP(K20,'Team Info'!J:N,5,FALSE)</f>
        <v>jffmagnuson@gmail.com</v>
      </c>
      <c r="Q20" s="188" t="str">
        <f>VLOOKUP(M20,'Team Info'!J:L,3,FALSE)</f>
        <v>Stephen Bilotta</v>
      </c>
      <c r="R20" s="188" t="str">
        <f>VLOOKUP(M20,'Team Info'!J:M,4,FALSE)</f>
        <v>262-305-8173</v>
      </c>
      <c r="S20" s="188" t="str">
        <f>VLOOKUP(M20,'Team Info'!J:N,5,FALSE)</f>
        <v>bilottastephen@gmail.com</v>
      </c>
      <c r="T20" t="str">
        <f>H20&amp;K20&amp;M20</f>
        <v>45552U-7 RF KickersU-7 JK Cheetahs</v>
      </c>
    </row>
    <row r="21" spans="1:20" x14ac:dyDescent="0.3">
      <c r="A21" s="154" t="str">
        <f>A19</f>
        <v>RF1112</v>
      </c>
      <c r="B21" s="154" t="str">
        <f>VLOOKUP(A21,'Team Info'!E:J,6,FALSE)</f>
        <v>U-7 RF Kickers</v>
      </c>
      <c r="C21" s="154" t="str">
        <f>VLOOKUP(A21,'Team Info'!E:L,8,FALSE)</f>
        <v>Jeff Magnuson</v>
      </c>
      <c r="D21" s="154" t="str">
        <f>VLOOKUP(A21,'Team Info'!E:M,9,FALSE)</f>
        <v>608-358-0405</v>
      </c>
      <c r="E21" s="154" t="str">
        <f>VLOOKUP(A21,'Team Info'!E:N,10,FALSE)</f>
        <v>jffmagnuson@gmail.com</v>
      </c>
      <c r="F21" s="180" t="str">
        <f t="shared" si="0"/>
        <v>Sat</v>
      </c>
      <c r="G21" s="180">
        <v>477</v>
      </c>
      <c r="H21" s="184">
        <f>VLOOKUP(G21,'Master FINAL 2024 8-19-24'!A:G,7,FALSE)</f>
        <v>45556</v>
      </c>
      <c r="I21" s="153" t="str">
        <f>IF(ISBLANK((VLOOKUP(G21,'Master FINAL 2024 8-19-24'!A:H,8,FALSE)))=TRUE,"",VLOOKUP(G21,'Master FINAL 2024 8-19-24'!A:H,8,FALSE))</f>
        <v>ER #6</v>
      </c>
      <c r="J21" s="183">
        <f>IF(ISBLANK((VLOOKUP(G21,'Master FINAL 2024 8-19-24'!A:I,9,FALSE)))=TRUE,"",VLOOKUP(G21,'Master FINAL 2024 8-19-24'!A:I,9,FALSE))</f>
        <v>0.375</v>
      </c>
      <c r="K21" s="169" t="str">
        <f>VLOOKUP(G21,'Master FINAL 2024 8-19-24'!A:L,12,FALSE)</f>
        <v>U-7 RF Kickers</v>
      </c>
      <c r="L21" s="177" t="s">
        <v>849</v>
      </c>
      <c r="M21" s="177" t="str">
        <f>VLOOKUP(G21,'Master FINAL 2024 8-19-24'!A:O,15,FALSE)</f>
        <v>U-7 ER Celtics</v>
      </c>
      <c r="N21" s="154" t="str">
        <f>VLOOKUP(K21,'Team Info'!J:L,3,FALSE)</f>
        <v>Jeff Magnuson</v>
      </c>
      <c r="O21" s="154" t="str">
        <f>VLOOKUP(K21,'Team Info'!J:M,4,FALSE)</f>
        <v>608-358-0405</v>
      </c>
      <c r="P21" s="154" t="str">
        <f>VLOOKUP(K21,'Team Info'!J:N,5,FALSE)</f>
        <v>jffmagnuson@gmail.com</v>
      </c>
      <c r="Q21" s="188" t="str">
        <f>VLOOKUP(M21,'Team Info'!J:L,3,FALSE)</f>
        <v>Brad Lynn</v>
      </c>
      <c r="R21" s="188">
        <f>VLOOKUP(M21,'Team Info'!J:M,4,FALSE)</f>
        <v>0</v>
      </c>
      <c r="S21" s="188" t="str">
        <f>VLOOKUP(M21,'Team Info'!J:N,5,FALSE)</f>
        <v>bslynn89@gmail.com</v>
      </c>
      <c r="T21" t="str">
        <f t="shared" si="1"/>
        <v>45556U-7 RF KickersU-7 ER Celtics</v>
      </c>
    </row>
    <row r="22" spans="1:20" x14ac:dyDescent="0.3">
      <c r="A22" s="154" t="str">
        <f t="shared" si="4"/>
        <v>RF1112</v>
      </c>
      <c r="B22" s="154" t="str">
        <f>VLOOKUP(A22,'Team Info'!E:J,6,FALSE)</f>
        <v>U-7 RF Kickers</v>
      </c>
      <c r="C22" s="154" t="str">
        <f>VLOOKUP(A22,'Team Info'!E:L,8,FALSE)</f>
        <v>Jeff Magnuson</v>
      </c>
      <c r="D22" s="154" t="str">
        <f>VLOOKUP(A22,'Team Info'!E:M,9,FALSE)</f>
        <v>608-358-0405</v>
      </c>
      <c r="E22" s="154" t="str">
        <f>VLOOKUP(A22,'Team Info'!E:N,10,FALSE)</f>
        <v>jffmagnuson@gmail.com</v>
      </c>
      <c r="F22" s="180" t="str">
        <f t="shared" si="0"/>
        <v>Sat</v>
      </c>
      <c r="G22" s="180">
        <v>482</v>
      </c>
      <c r="H22" s="184">
        <f>VLOOKUP(G22,'Master FINAL 2024 8-19-24'!A:G,7,FALSE)</f>
        <v>45563</v>
      </c>
      <c r="I22" s="153" t="str">
        <f>IF(ISBLANK((VLOOKUP(G22,'Master FINAL 2024 8-19-24'!A:H,8,FALSE)))=TRUE,"",VLOOKUP(G22,'Master FINAL 2024 8-19-24'!A:H,8,FALSE))</f>
        <v>KW 1</v>
      </c>
      <c r="J22" s="183">
        <f>IF(ISBLANK((VLOOKUP(G22,'Master FINAL 2024 8-19-24'!A:I,9,FALSE)))=TRUE,"",VLOOKUP(G22,'Master FINAL 2024 8-19-24'!A:I,9,FALSE))</f>
        <v>0.375</v>
      </c>
      <c r="K22" s="169" t="str">
        <f>VLOOKUP(G22,'Master FINAL 2024 8-19-24'!A:L,12,FALSE)</f>
        <v>U-7 RF Kickers</v>
      </c>
      <c r="L22" s="177" t="s">
        <v>849</v>
      </c>
      <c r="M22" s="177" t="str">
        <f>VLOOKUP(G22,'Master FINAL 2024 8-19-24'!A:O,15,FALSE)</f>
        <v>U-7 KW Astros</v>
      </c>
      <c r="N22" s="154" t="str">
        <f>VLOOKUP(K22,'Team Info'!J:L,3,FALSE)</f>
        <v>Jeff Magnuson</v>
      </c>
      <c r="O22" s="154" t="str">
        <f>VLOOKUP(K22,'Team Info'!J:M,4,FALSE)</f>
        <v>608-358-0405</v>
      </c>
      <c r="P22" s="154" t="str">
        <f>VLOOKUP(K22,'Team Info'!J:N,5,FALSE)</f>
        <v>jffmagnuson@gmail.com</v>
      </c>
      <c r="Q22" s="188" t="str">
        <f>VLOOKUP(M22,'Team Info'!J:L,3,FALSE)</f>
        <v>Stephanie Arnold</v>
      </c>
      <c r="R22" s="188" t="str">
        <f>VLOOKUP(M22,'Team Info'!J:M,4,FALSE)</f>
        <v>262-416-2092</v>
      </c>
      <c r="S22" s="188" t="str">
        <f>VLOOKUP(M22,'Team Info'!J:N,5,FALSE)</f>
        <v>lynnrayold@gmail.com</v>
      </c>
      <c r="T22" t="str">
        <f t="shared" si="1"/>
        <v>45563U-7 RF KickersU-7 KW Astros</v>
      </c>
    </row>
    <row r="23" spans="1:20" x14ac:dyDescent="0.3">
      <c r="A23" s="154" t="str">
        <f t="shared" si="4"/>
        <v>RF1112</v>
      </c>
      <c r="B23" s="154" t="str">
        <f>VLOOKUP(A23,'Team Info'!E:J,6,FALSE)</f>
        <v>U-7 RF Kickers</v>
      </c>
      <c r="C23" s="154" t="str">
        <f>VLOOKUP(A23,'Team Info'!E:L,8,FALSE)</f>
        <v>Jeff Magnuson</v>
      </c>
      <c r="D23" s="154" t="str">
        <f>VLOOKUP(A23,'Team Info'!E:M,9,FALSE)</f>
        <v>608-358-0405</v>
      </c>
      <c r="E23" s="154" t="str">
        <f>VLOOKUP(A23,'Team Info'!E:N,10,FALSE)</f>
        <v>jffmagnuson@gmail.com</v>
      </c>
      <c r="F23" s="180" t="str">
        <f t="shared" si="0"/>
        <v>Sat</v>
      </c>
      <c r="G23" s="180">
        <v>486</v>
      </c>
      <c r="H23" s="184">
        <f>VLOOKUP(G23,'Master FINAL 2024 8-19-24'!A:G,7,FALSE)</f>
        <v>45570</v>
      </c>
      <c r="I23" s="153" t="str">
        <f>IF(ISBLANK((VLOOKUP(G23,'Master FINAL 2024 8-19-24'!A:H,8,FALSE)))=TRUE,"",VLOOKUP(G23,'Master FINAL 2024 8-19-24'!A:H,8,FALSE))</f>
        <v>RF 2</v>
      </c>
      <c r="J23" s="183">
        <f>IF(ISBLANK((VLOOKUP(G23,'Master FINAL 2024 8-19-24'!A:I,9,FALSE)))=TRUE,"",VLOOKUP(G23,'Master FINAL 2024 8-19-24'!A:I,9,FALSE))</f>
        <v>0.5</v>
      </c>
      <c r="K23" s="169" t="str">
        <f>VLOOKUP(G23,'Master FINAL 2024 8-19-24'!A:L,12,FALSE)</f>
        <v>U-7 KW Blazers</v>
      </c>
      <c r="L23" s="177" t="s">
        <v>849</v>
      </c>
      <c r="M23" s="177" t="str">
        <f>VLOOKUP(G23,'Master FINAL 2024 8-19-24'!A:O,15,FALSE)</f>
        <v>U-7 RF Kickers</v>
      </c>
      <c r="N23" s="154" t="str">
        <f>VLOOKUP(K23,'Team Info'!J:L,3,FALSE)</f>
        <v>Jamison Meister</v>
      </c>
      <c r="O23" s="154" t="str">
        <f>VLOOKUP(K23,'Team Info'!J:M,4,FALSE)</f>
        <v>262-388-5119</v>
      </c>
      <c r="P23" s="154" t="str">
        <f>VLOOKUP(K23,'Team Info'!J:N,5,FALSE)</f>
        <v>jamison.meister08@gmail.com</v>
      </c>
      <c r="Q23" s="188" t="str">
        <f>VLOOKUP(M23,'Team Info'!J:L,3,FALSE)</f>
        <v>Jeff Magnuson</v>
      </c>
      <c r="R23" s="188" t="str">
        <f>VLOOKUP(M23,'Team Info'!J:M,4,FALSE)</f>
        <v>608-358-0405</v>
      </c>
      <c r="S23" s="188" t="str">
        <f>VLOOKUP(M23,'Team Info'!J:N,5,FALSE)</f>
        <v>jffmagnuson@gmail.com</v>
      </c>
      <c r="T23" t="str">
        <f t="shared" si="1"/>
        <v>45570U-7 KW BlazersU-7 RF Kickers</v>
      </c>
    </row>
    <row r="24" spans="1:20" x14ac:dyDescent="0.3">
      <c r="A24" s="154" t="str">
        <f t="shared" si="4"/>
        <v>RF1112</v>
      </c>
      <c r="B24" s="154" t="str">
        <f>VLOOKUP(A24,'Team Info'!E:J,6,FALSE)</f>
        <v>U-7 RF Kickers</v>
      </c>
      <c r="C24" s="154" t="str">
        <f>VLOOKUP(A24,'Team Info'!E:L,8,FALSE)</f>
        <v>Jeff Magnuson</v>
      </c>
      <c r="D24" s="154" t="str">
        <f>VLOOKUP(A24,'Team Info'!E:M,9,FALSE)</f>
        <v>608-358-0405</v>
      </c>
      <c r="E24" s="154" t="str">
        <f>VLOOKUP(A24,'Team Info'!E:N,10,FALSE)</f>
        <v>jffmagnuson@gmail.com</v>
      </c>
      <c r="F24" s="180" t="str">
        <f t="shared" si="0"/>
        <v>Sat</v>
      </c>
      <c r="G24" s="180">
        <v>497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RF 1</v>
      </c>
      <c r="J24" s="183">
        <f>IF(ISBLANK((VLOOKUP(G24,'Master FINAL 2024 8-19-24'!A:I,9,FALSE)))=TRUE,"",VLOOKUP(G24,'Master FINAL 2024 8-19-24'!A:I,9,FALSE))</f>
        <v>0.5625</v>
      </c>
      <c r="K24" s="169" t="str">
        <f>VLOOKUP(G24,'Master FINAL 2024 8-19-24'!A:L,12,FALSE)</f>
        <v>U-7 WB Storm</v>
      </c>
      <c r="L24" s="177" t="s">
        <v>849</v>
      </c>
      <c r="M24" s="177" t="str">
        <f>VLOOKUP(G24,'Master FINAL 2024 8-19-24'!A:O,15,FALSE)</f>
        <v>U-7 RF Kickers</v>
      </c>
      <c r="N24" s="154" t="str">
        <f>VLOOKUP(K24,'Team Info'!J:L,3,FALSE)</f>
        <v>Brittany Boyer (Director)</v>
      </c>
      <c r="O24" s="154" t="str">
        <f>VLOOKUP(K24,'Team Info'!J:M,4,FALSE)</f>
        <v>262-247-1029</v>
      </c>
      <c r="P24" s="154" t="str">
        <f>VLOOKUP(K24,'Team Info'!J:N,5,FALSE)</f>
        <v>bboyer@kmymca.org</v>
      </c>
      <c r="Q24" s="188" t="str">
        <f>VLOOKUP(M24,'Team Info'!J:L,3,FALSE)</f>
        <v>Jeff Magnuson</v>
      </c>
      <c r="R24" s="188" t="str">
        <f>VLOOKUP(M24,'Team Info'!J:M,4,FALSE)</f>
        <v>608-358-0405</v>
      </c>
      <c r="S24" s="188" t="str">
        <f>VLOOKUP(M24,'Team Info'!J:N,5,FALSE)</f>
        <v>jffmagnuson@gmail.com</v>
      </c>
      <c r="T24" t="str">
        <f t="shared" si="1"/>
        <v>45584U-7 WB StormU-7 RF Kickers</v>
      </c>
    </row>
    <row r="25" spans="1:20" x14ac:dyDescent="0.3">
      <c r="A25" s="154" t="str">
        <f t="shared" si="4"/>
        <v>RF1112</v>
      </c>
      <c r="B25" s="154" t="str">
        <f>VLOOKUP(A25,'Team Info'!E:J,6,FALSE)</f>
        <v>U-7 RF Kickers</v>
      </c>
      <c r="C25" s="154" t="str">
        <f>VLOOKUP(A25,'Team Info'!E:L,8,FALSE)</f>
        <v>Jeff Magnuson</v>
      </c>
      <c r="D25" s="154" t="str">
        <f>VLOOKUP(A25,'Team Info'!E:M,9,FALSE)</f>
        <v>608-358-0405</v>
      </c>
      <c r="E25" s="154" t="str">
        <f>VLOOKUP(A25,'Team Info'!E:N,10,FALSE)</f>
        <v>jffmagnuson@gmail.com</v>
      </c>
      <c r="F25" s="180" t="str">
        <f t="shared" si="0"/>
        <v>Sat</v>
      </c>
      <c r="G25" s="180">
        <v>507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RF 3</v>
      </c>
      <c r="J25" s="183">
        <f>IF(ISBLANK((VLOOKUP(G25,'Master FINAL 2024 8-19-24'!A:I,9,FALSE)))=TRUE,"",VLOOKUP(G25,'Master FINAL 2024 8-19-24'!A:I,9,FALSE))</f>
        <v>0.4375</v>
      </c>
      <c r="K25" s="169" t="str">
        <f>VLOOKUP(G25,'Master FINAL 2024 8-19-24'!A:L,12,FALSE)</f>
        <v>U-7 HT Honey Badgers</v>
      </c>
      <c r="L25" s="177" t="s">
        <v>849</v>
      </c>
      <c r="M25" s="177" t="str">
        <f>VLOOKUP(G25,'Master FINAL 2024 8-19-24'!A:O,15,FALSE)</f>
        <v>U-7 RF Kickers</v>
      </c>
      <c r="N25" s="154" t="str">
        <f>VLOOKUP(K25,'Team Info'!J:L,3,FALSE)</f>
        <v>Alex Cernick</v>
      </c>
      <c r="O25" s="154" t="str">
        <f>VLOOKUP(K25,'Team Info'!J:M,4,FALSE)</f>
        <v>414-897-1100</v>
      </c>
      <c r="P25" s="154" t="str">
        <f>VLOOKUP(K25,'Team Info'!J:N,5,FALSE)</f>
        <v>alex.cernick@gmail.com</v>
      </c>
      <c r="Q25" s="188" t="str">
        <f>VLOOKUP(M25,'Team Info'!J:L,3,FALSE)</f>
        <v>Jeff Magnuson</v>
      </c>
      <c r="R25" s="188" t="str">
        <f>VLOOKUP(M25,'Team Info'!J:M,4,FALSE)</f>
        <v>608-358-0405</v>
      </c>
      <c r="S25" s="188" t="str">
        <f>VLOOKUP(M25,'Team Info'!J:N,5,FALSE)</f>
        <v>jffmagnuson@gmail.com</v>
      </c>
      <c r="T25" t="str">
        <f t="shared" si="1"/>
        <v>45591U-7 HT Honey BadgersU-7 RF Kickers</v>
      </c>
    </row>
    <row r="26" spans="1:20" x14ac:dyDescent="0.3">
      <c r="A26" s="154" t="s">
        <v>1780</v>
      </c>
      <c r="B26" s="154" t="str">
        <f>VLOOKUP(A26,'Team Info'!E:J,6,FALSE)</f>
        <v>U-7 RF Rebels</v>
      </c>
      <c r="C26" s="154" t="str">
        <f>VLOOKUP(A26,'Team Info'!E:L,8,FALSE)</f>
        <v>Justin Denu</v>
      </c>
      <c r="D26" s="154" t="str">
        <f>VLOOKUP(A26,'Team Info'!E:M,9,FALSE)</f>
        <v>608-772-3054</v>
      </c>
      <c r="E26" s="154" t="str">
        <f>VLOOKUP(A26,'Team Info'!E:N,10,FALSE)</f>
        <v>justin.denu@gmail.com</v>
      </c>
      <c r="F26" s="180" t="str">
        <f t="shared" si="0"/>
        <v>Sat</v>
      </c>
      <c r="G26" s="180">
        <v>517</v>
      </c>
      <c r="H26" s="184">
        <f>VLOOKUP(G26,'Master FINAL 2024 8-19-24'!A:G,7,FALSE)</f>
        <v>45542</v>
      </c>
      <c r="I26" s="153" t="str">
        <f>IF(ISBLANK((VLOOKUP(G26,'Master FINAL 2024 8-19-24'!A:H,8,FALSE)))=TRUE,"",VLOOKUP(G26,'Master FINAL 2024 8-19-24'!A:H,8,FALSE))</f>
        <v>Hickory Lane #1A</v>
      </c>
      <c r="J26" s="183">
        <f>IF(ISBLANK((VLOOKUP(G26,'Master FINAL 2024 8-19-24'!A:I,9,FALSE)))=TRUE,"",VLOOKUP(G26,'Master FINAL 2024 8-19-24'!A:I,9,FALSE))</f>
        <v>0.45833333333333331</v>
      </c>
      <c r="K26" s="169" t="str">
        <f>VLOOKUP(G26,'Master FINAL 2024 8-19-24'!A:L,12,FALSE)</f>
        <v>U-7 RF Rebels</v>
      </c>
      <c r="L26" s="177" t="s">
        <v>849</v>
      </c>
      <c r="M26" s="177" t="str">
        <f>VLOOKUP(G26,'Master FINAL 2024 8-19-24'!A:O,15,FALSE)</f>
        <v>U-7 JK Bobcats</v>
      </c>
      <c r="N26" s="154" t="str">
        <f>VLOOKUP(K26,'Team Info'!J:L,3,FALSE)</f>
        <v>Justin Denu</v>
      </c>
      <c r="O26" s="154" t="str">
        <f>VLOOKUP(K26,'Team Info'!J:M,4,FALSE)</f>
        <v>608-772-3054</v>
      </c>
      <c r="P26" s="154" t="str">
        <f>VLOOKUP(K26,'Team Info'!J:N,5,FALSE)</f>
        <v>justin.denu@gmail.com</v>
      </c>
      <c r="Q26" s="188" t="str">
        <f>VLOOKUP(M26,'Team Info'!J:L,3,FALSE)</f>
        <v>Russell Zupan</v>
      </c>
      <c r="R26" s="188" t="str">
        <f>VLOOKUP(M26,'Team Info'!J:M,4,FALSE)</f>
        <v>414-334-5619</v>
      </c>
      <c r="S26" s="188" t="str">
        <f>VLOOKUP(M26,'Team Info'!J:N,5,FALSE)</f>
        <v>russell.zupan@yahoo.com</v>
      </c>
      <c r="T26" t="str">
        <f t="shared" si="1"/>
        <v>45542U-7 RF RebelsU-7 JK Bobcats</v>
      </c>
    </row>
    <row r="27" spans="1:20" x14ac:dyDescent="0.3">
      <c r="A27" s="154" t="str">
        <f t="shared" ref="A27:A33" si="5">A26</f>
        <v>RF1113</v>
      </c>
      <c r="B27" s="154" t="str">
        <f>VLOOKUP(A27,'Team Info'!E:J,6,FALSE)</f>
        <v>U-7 RF Rebels</v>
      </c>
      <c r="C27" s="154" t="str">
        <f>VLOOKUP(A27,'Team Info'!E:L,8,FALSE)</f>
        <v>Justin Denu</v>
      </c>
      <c r="D27" s="154" t="str">
        <f>VLOOKUP(A27,'Team Info'!E:M,9,FALSE)</f>
        <v>608-772-3054</v>
      </c>
      <c r="E27" s="154" t="str">
        <f>VLOOKUP(A27,'Team Info'!E:N,10,FALSE)</f>
        <v>justin.denu@gmail.com</v>
      </c>
      <c r="F27" s="180" t="str">
        <f t="shared" si="0"/>
        <v>Sat</v>
      </c>
      <c r="G27" s="180">
        <v>524</v>
      </c>
      <c r="H27" s="184">
        <f>VLOOKUP(G27,'Master FINAL 2024 8-19-24'!A:G,7,FALSE)</f>
        <v>45549</v>
      </c>
      <c r="I27" s="153" t="str">
        <f>IF(ISBLANK((VLOOKUP(G27,'Master FINAL 2024 8-19-24'!A:H,8,FALSE)))=TRUE,"",VLOOKUP(G27,'Master FINAL 2024 8-19-24'!A:H,8,FALSE))</f>
        <v>Hickory Lane #1A</v>
      </c>
      <c r="J27" s="183">
        <f>IF(ISBLANK((VLOOKUP(G27,'Master FINAL 2024 8-19-24'!A:I,9,FALSE)))=TRUE,"",VLOOKUP(G27,'Master FINAL 2024 8-19-24'!A:I,9,FALSE))</f>
        <v>0.5</v>
      </c>
      <c r="K27" s="169" t="str">
        <f>VLOOKUP(G27,'Master FINAL 2024 8-19-24'!A:L,12,FALSE)</f>
        <v>U-7 RF Rebels</v>
      </c>
      <c r="L27" s="177" t="s">
        <v>849</v>
      </c>
      <c r="M27" s="177" t="str">
        <f>VLOOKUP(G27,'Master FINAL 2024 8-19-24'!A:O,15,FALSE)</f>
        <v>U-7 JK Panthers</v>
      </c>
      <c r="N27" s="154" t="str">
        <f>VLOOKUP(K27,'Team Info'!J:L,3,FALSE)</f>
        <v>Justin Denu</v>
      </c>
      <c r="O27" s="154" t="str">
        <f>VLOOKUP(K27,'Team Info'!J:M,4,FALSE)</f>
        <v>608-772-3054</v>
      </c>
      <c r="P27" s="154" t="str">
        <f>VLOOKUP(K27,'Team Info'!J:N,5,FALSE)</f>
        <v>justin.denu@gmail.com</v>
      </c>
      <c r="Q27" s="188" t="str">
        <f>VLOOKUP(M27,'Team Info'!J:L,3,FALSE)</f>
        <v>David Zarling</v>
      </c>
      <c r="R27" s="188" t="str">
        <f>VLOOKUP(M27,'Team Info'!J:M,4,FALSE)</f>
        <v>414-839-0094</v>
      </c>
      <c r="S27" s="188" t="str">
        <f>VLOOKUP(M27,'Team Info'!J:N,5,FALSE)</f>
        <v>david.zarling@gmail.com</v>
      </c>
      <c r="T27" t="str">
        <f t="shared" si="1"/>
        <v>45549U-7 RF RebelsU-7 JK Panthers</v>
      </c>
    </row>
    <row r="28" spans="1:20" x14ac:dyDescent="0.3">
      <c r="A28" s="154" t="str">
        <f t="shared" si="5"/>
        <v>RF1113</v>
      </c>
      <c r="B28" s="154" t="str">
        <f>VLOOKUP(A28,'Team Info'!E:J,6,FALSE)</f>
        <v>U-7 RF Rebels</v>
      </c>
      <c r="C28" s="154" t="str">
        <f>VLOOKUP(A28,'Team Info'!E:L,8,FALSE)</f>
        <v>Justin Denu</v>
      </c>
      <c r="D28" s="154" t="str">
        <f>VLOOKUP(A28,'Team Info'!E:M,9,FALSE)</f>
        <v>608-772-3054</v>
      </c>
      <c r="E28" s="154" t="str">
        <f>VLOOKUP(A28,'Team Info'!E:N,10,FALSE)</f>
        <v>justin.denu@gmail.com</v>
      </c>
      <c r="F28" s="180" t="str">
        <f t="shared" si="0"/>
        <v>Sat</v>
      </c>
      <c r="G28" s="180">
        <v>532</v>
      </c>
      <c r="H28" s="184">
        <f>VLOOKUP(G28,'Master FINAL 2024 8-19-24'!A:G,7,FALSE)</f>
        <v>45556</v>
      </c>
      <c r="I28" s="153" t="str">
        <f>IF(ISBLANK((VLOOKUP(G28,'Master FINAL 2024 8-19-24'!A:H,8,FALSE)))=TRUE,"",VLOOKUP(G28,'Master FINAL 2024 8-19-24'!A:H,8,FALSE))</f>
        <v>RF 1</v>
      </c>
      <c r="J28" s="183">
        <f>IF(ISBLANK((VLOOKUP(G28,'Master FINAL 2024 8-19-24'!A:I,9,FALSE)))=TRUE,"",VLOOKUP(G28,'Master FINAL 2024 8-19-24'!A:I,9,FALSE))</f>
        <v>0.4375</v>
      </c>
      <c r="K28" s="169" t="str">
        <f>VLOOKUP(G28,'Master FINAL 2024 8-19-24'!A:L,12,FALSE)</f>
        <v>U-7 KW Rockets</v>
      </c>
      <c r="L28" s="177" t="s">
        <v>849</v>
      </c>
      <c r="M28" s="177" t="str">
        <f>VLOOKUP(G28,'Master FINAL 2024 8-19-24'!A:O,15,FALSE)</f>
        <v>U-7 RF Rebels</v>
      </c>
      <c r="N28" s="154" t="str">
        <f>VLOOKUP(K28,'Team Info'!J:L,3,FALSE)</f>
        <v>Dennis Gundrum</v>
      </c>
      <c r="O28" s="154" t="str">
        <f>VLOOKUP(K28,'Team Info'!J:M,4,FALSE)</f>
        <v>262-707-6910</v>
      </c>
      <c r="P28" s="154" t="str">
        <f>VLOOKUP(K28,'Team Info'!J:N,5,FALSE)</f>
        <v>dgundrum1@yahoo.com</v>
      </c>
      <c r="Q28" s="188" t="str">
        <f>VLOOKUP(M28,'Team Info'!J:L,3,FALSE)</f>
        <v>Justin Denu</v>
      </c>
      <c r="R28" s="188" t="str">
        <f>VLOOKUP(M28,'Team Info'!J:M,4,FALSE)</f>
        <v>608-772-3054</v>
      </c>
      <c r="S28" s="188" t="str">
        <f>VLOOKUP(M28,'Team Info'!J:N,5,FALSE)</f>
        <v>justin.denu@gmail.com</v>
      </c>
      <c r="T28" t="str">
        <f t="shared" si="1"/>
        <v>45556U-7 KW RocketsU-7 RF Rebels</v>
      </c>
    </row>
    <row r="29" spans="1:20" x14ac:dyDescent="0.3">
      <c r="A29" s="154" t="str">
        <f t="shared" si="5"/>
        <v>RF1113</v>
      </c>
      <c r="B29" s="154" t="str">
        <f>VLOOKUP(A29,'Team Info'!E:J,6,FALSE)</f>
        <v>U-7 RF Rebels</v>
      </c>
      <c r="C29" s="154" t="str">
        <f>VLOOKUP(A29,'Team Info'!E:L,8,FALSE)</f>
        <v>Justin Denu</v>
      </c>
      <c r="D29" s="154" t="str">
        <f>VLOOKUP(A29,'Team Info'!E:M,9,FALSE)</f>
        <v>608-772-3054</v>
      </c>
      <c r="E29" s="154" t="str">
        <f>VLOOKUP(A29,'Team Info'!E:N,10,FALSE)</f>
        <v>justin.denu@gmail.com</v>
      </c>
      <c r="F29" s="180" t="str">
        <f t="shared" ref="F29:F57" si="6">IF(WEEKDAY(H29)=7,"Sat",IF(WEEKDAY(H29)=6,"Fri",IF(WEEKDAY(H29)=5,"Thu",IF(WEEKDAY(H29)=4,"Wed",IF(WEEKDAY(H29)=3,"Tue",IF(WEEKDAY(H29)=2,"Mon",IF(WEEKDAY(H29)=1,"Sun")))))))</f>
        <v>Sat</v>
      </c>
      <c r="G29" s="180">
        <v>538</v>
      </c>
      <c r="H29" s="184">
        <f>VLOOKUP(G29,'Master FINAL 2024 8-19-24'!A:G,7,FALSE)</f>
        <v>45563</v>
      </c>
      <c r="I29" s="153" t="str">
        <f>IF(ISBLANK((VLOOKUP(G29,'Master FINAL 2024 8-19-24'!A:H,8,FALSE)))=TRUE,"",VLOOKUP(G29,'Master FINAL 2024 8-19-24'!A:H,8,FALSE))</f>
        <v>KW 2</v>
      </c>
      <c r="J29" s="183">
        <f>IF(ISBLANK((VLOOKUP(G29,'Master FINAL 2024 8-19-24'!A:I,9,FALSE)))=TRUE,"",VLOOKUP(G29,'Master FINAL 2024 8-19-24'!A:I,9,FALSE))</f>
        <v>0.41666666666666669</v>
      </c>
      <c r="K29" s="169" t="str">
        <f>VLOOKUP(G29,'Master FINAL 2024 8-19-24'!A:L,12,FALSE)</f>
        <v>U-7 RF Rebels</v>
      </c>
      <c r="L29" s="177" t="s">
        <v>849</v>
      </c>
      <c r="M29" s="177" t="str">
        <f>VLOOKUP(G29,'Master FINAL 2024 8-19-24'!A:O,15,FALSE)</f>
        <v>U-7 KW Pioneers</v>
      </c>
      <c r="N29" s="154" t="str">
        <f>VLOOKUP(K29,'Team Info'!J:L,3,FALSE)</f>
        <v>Justin Denu</v>
      </c>
      <c r="O29" s="154" t="str">
        <f>VLOOKUP(K29,'Team Info'!J:M,4,FALSE)</f>
        <v>608-772-3054</v>
      </c>
      <c r="P29" s="154" t="str">
        <f>VLOOKUP(K29,'Team Info'!J:N,5,FALSE)</f>
        <v>justin.denu@gmail.com</v>
      </c>
      <c r="Q29" s="188" t="str">
        <f>VLOOKUP(M29,'Team Info'!J:L,3,FALSE)</f>
        <v>Sara Alexander</v>
      </c>
      <c r="R29" s="188" t="str">
        <f>VLOOKUP(M29,'Team Info'!J:M,4,FALSE)</f>
        <v>262-707-4219</v>
      </c>
      <c r="S29" s="188" t="str">
        <f>VLOOKUP(M29,'Team Info'!J:N,5,FALSE)</f>
        <v>josh.sara.alexander@outlook.com</v>
      </c>
      <c r="T29" t="str">
        <f t="shared" si="1"/>
        <v>45563U-7 RF RebelsU-7 KW Pioneers</v>
      </c>
    </row>
    <row r="30" spans="1:20" x14ac:dyDescent="0.3">
      <c r="A30" s="154" t="str">
        <f t="shared" si="5"/>
        <v>RF1113</v>
      </c>
      <c r="B30" s="154" t="str">
        <f>VLOOKUP(A30,'Team Info'!E:J,6,FALSE)</f>
        <v>U-7 RF Rebels</v>
      </c>
      <c r="C30" s="154" t="str">
        <f>VLOOKUP(A31,'Team Info'!E:L,8,FALSE)</f>
        <v>Justin Denu</v>
      </c>
      <c r="D30" s="154" t="str">
        <f>VLOOKUP(A31,'Team Info'!E:M,9,FALSE)</f>
        <v>608-772-3054</v>
      </c>
      <c r="E30" s="154" t="str">
        <f>VLOOKUP(A31,'Team Info'!E:N,10,FALSE)</f>
        <v>justin.denu@gmail.com</v>
      </c>
      <c r="F30" s="180" t="str">
        <f t="shared" ref="F30" si="7">IF(WEEKDAY(H30)=7,"Sat",IF(WEEKDAY(H30)=6,"Fri",IF(WEEKDAY(H30)=5,"Thu",IF(WEEKDAY(H30)=4,"Wed",IF(WEEKDAY(H30)=3,"Tue",IF(WEEKDAY(H30)=2,"Mon",IF(WEEKDAY(H30)=1,"Sun")))))))</f>
        <v>Sat</v>
      </c>
      <c r="G30" s="180">
        <v>547</v>
      </c>
      <c r="H30" s="184">
        <f>VLOOKUP(G30,'Master FINAL 2024 8-19-24'!A:G,7,FALSE)</f>
        <v>45570</v>
      </c>
      <c r="I30" s="153" t="str">
        <f>IF(ISBLANK((VLOOKUP(G30,'Master FINAL 2024 8-19-24'!A:H,8,FALSE)))=TRUE,"",VLOOKUP(G30,'Master FINAL 2024 8-19-24'!A:H,8,FALSE))</f>
        <v>RF 2</v>
      </c>
      <c r="J30" s="183">
        <f>IF(ISBLANK((VLOOKUP(G30,'Master FINAL 2024 8-19-24'!A:I,9,FALSE)))=TRUE,"",VLOOKUP(G30,'Master FINAL 2024 8-19-24'!A:I,9,FALSE))</f>
        <v>0.4375</v>
      </c>
      <c r="K30" s="169" t="str">
        <f>VLOOKUP(G30,'Master FINAL 2024 8-19-24'!A:L,12,FALSE)</f>
        <v>U-7 RF Rebels</v>
      </c>
      <c r="L30" s="177" t="s">
        <v>849</v>
      </c>
      <c r="M30" s="177" t="str">
        <f>VLOOKUP(G30,'Master FINAL 2024 8-19-24'!A:O,15,FALSE)</f>
        <v>U-7 RF Power</v>
      </c>
      <c r="N30" s="154" t="str">
        <f>VLOOKUP(K30,'Team Info'!J:L,3,FALSE)</f>
        <v>Justin Denu</v>
      </c>
      <c r="O30" s="154" t="str">
        <f>VLOOKUP(K30,'Team Info'!J:M,4,FALSE)</f>
        <v>608-772-3054</v>
      </c>
      <c r="P30" s="154" t="str">
        <f>VLOOKUP(K30,'Team Info'!J:N,5,FALSE)</f>
        <v>justin.denu@gmail.com</v>
      </c>
      <c r="Q30" s="188" t="str">
        <f>VLOOKUP(M30,'Team Info'!J:L,3,FALSE)</f>
        <v>Sarah Roskopf</v>
      </c>
      <c r="R30" s="188" t="str">
        <f>VLOOKUP(M30,'Team Info'!J:M,4,FALSE)</f>
        <v>262-812-7388</v>
      </c>
      <c r="S30" s="188" t="str">
        <f>VLOOKUP(M30,'Team Info'!J:N,5,FALSE)</f>
        <v>ssanders288@gmail.com</v>
      </c>
      <c r="T30" t="str">
        <f t="shared" ref="T30" si="8">H30&amp;K30&amp;M30</f>
        <v>45570U-7 RF RebelsU-7 RF Power</v>
      </c>
    </row>
    <row r="31" spans="1:20" x14ac:dyDescent="0.3">
      <c r="A31" s="154" t="str">
        <f t="shared" si="5"/>
        <v>RF1113</v>
      </c>
      <c r="B31" s="154" t="str">
        <f>VLOOKUP(A31,'Team Info'!E:J,6,FALSE)</f>
        <v>U-7 RF Rebels</v>
      </c>
      <c r="C31" s="154" t="str">
        <f>VLOOKUP(A31,'Team Info'!E:L,8,FALSE)</f>
        <v>Justin Denu</v>
      </c>
      <c r="D31" s="154" t="str">
        <f>VLOOKUP(A31,'Team Info'!E:M,9,FALSE)</f>
        <v>608-772-3054</v>
      </c>
      <c r="E31" s="154" t="str">
        <f>VLOOKUP(A31,'Team Info'!E:N,10,FALSE)</f>
        <v>justin.denu@gmail.com</v>
      </c>
      <c r="F31" s="180" t="str">
        <f t="shared" si="6"/>
        <v>Sat</v>
      </c>
      <c r="G31" s="180">
        <v>553</v>
      </c>
      <c r="H31" s="184">
        <f>VLOOKUP(G31,'Master FINAL 2024 8-19-24'!A:G,7,FALSE)</f>
        <v>45577</v>
      </c>
      <c r="I31" s="153" t="str">
        <f>IF(ISBLANK((VLOOKUP(G31,'Master FINAL 2024 8-19-24'!A:H,8,FALSE)))=TRUE,"",VLOOKUP(G31,'Master FINAL 2024 8-19-24'!A:H,8,FALSE))</f>
        <v>RF 1</v>
      </c>
      <c r="J31" s="183">
        <f>IF(ISBLANK((VLOOKUP(G31,'Master FINAL 2024 8-19-24'!A:I,9,FALSE)))=TRUE,"",VLOOKUP(G31,'Master FINAL 2024 8-19-24'!A:I,9,FALSE))</f>
        <v>0.4375</v>
      </c>
      <c r="K31" s="169" t="str">
        <f>VLOOKUP(G31,'Master FINAL 2024 8-19-24'!A:L,12,FALSE)</f>
        <v>U-7 KW Starbursts</v>
      </c>
      <c r="L31" s="177" t="s">
        <v>849</v>
      </c>
      <c r="M31" s="177" t="str">
        <f>VLOOKUP(G31,'Master FINAL 2024 8-19-24'!A:O,15,FALSE)</f>
        <v>U-7 RF Rebels</v>
      </c>
      <c r="N31" s="154" t="str">
        <f>VLOOKUP(K31,'Team Info'!J:L,3,FALSE)</f>
        <v>Jenell Enright</v>
      </c>
      <c r="O31" s="154" t="str">
        <f>VLOOKUP(K31,'Team Info'!J:M,4,FALSE)</f>
        <v>608-669-3190</v>
      </c>
      <c r="P31" s="154" t="str">
        <f>VLOOKUP(K31,'Team Info'!J:N,5,FALSE)</f>
        <v>jenellenright@yahoo.com </v>
      </c>
      <c r="Q31" s="188" t="str">
        <f>VLOOKUP(M31,'Team Info'!J:L,3,FALSE)</f>
        <v>Justin Denu</v>
      </c>
      <c r="R31" s="188" t="str">
        <f>VLOOKUP(M31,'Team Info'!J:M,4,FALSE)</f>
        <v>608-772-3054</v>
      </c>
      <c r="S31" s="188" t="str">
        <f>VLOOKUP(M31,'Team Info'!J:N,5,FALSE)</f>
        <v>justin.denu@gmail.com</v>
      </c>
      <c r="T31" t="str">
        <f t="shared" si="1"/>
        <v>45577U-7 KW StarburstsU-7 RF Rebels</v>
      </c>
    </row>
    <row r="32" spans="1:20" x14ac:dyDescent="0.3">
      <c r="A32" s="154" t="str">
        <f t="shared" si="5"/>
        <v>RF1113</v>
      </c>
      <c r="B32" s="154" t="str">
        <f>VLOOKUP(A32,'Team Info'!E:J,6,FALSE)</f>
        <v>U-7 RF Rebels</v>
      </c>
      <c r="C32" s="154" t="str">
        <f>VLOOKUP(A32,'Team Info'!E:L,8,FALSE)</f>
        <v>Justin Denu</v>
      </c>
      <c r="D32" s="154" t="str">
        <f>VLOOKUP(A32,'Team Info'!E:M,9,FALSE)</f>
        <v>608-772-3054</v>
      </c>
      <c r="E32" s="154" t="str">
        <f>VLOOKUP(A32,'Team Info'!E:N,10,FALSE)</f>
        <v>justin.denu@gmail.com</v>
      </c>
      <c r="F32" s="180" t="str">
        <f t="shared" si="6"/>
        <v>Sat</v>
      </c>
      <c r="G32" s="180">
        <v>560</v>
      </c>
      <c r="H32" s="184">
        <f>VLOOKUP(G32,'Master FINAL 2024 8-19-24'!A:G,7,FALSE)</f>
        <v>45584</v>
      </c>
      <c r="I32" s="153" t="str">
        <f>IF(ISBLANK((VLOOKUP(G32,'Master FINAL 2024 8-19-24'!A:H,8,FALSE)))=TRUE,"",VLOOKUP(G32,'Master FINAL 2024 8-19-24'!A:H,8,FALSE))</f>
        <v>RF 2</v>
      </c>
      <c r="J32" s="183">
        <f>IF(ISBLANK((VLOOKUP(G32,'Master FINAL 2024 8-19-24'!A:I,9,FALSE)))=TRUE,"",VLOOKUP(G32,'Master FINAL 2024 8-19-24'!A:I,9,FALSE))</f>
        <v>0.4375</v>
      </c>
      <c r="K32" s="169" t="str">
        <f>VLOOKUP(G32,'Master FINAL 2024 8-19-24'!A:L,12,FALSE)</f>
        <v>U-7 KW Pioneers</v>
      </c>
      <c r="L32" s="177" t="s">
        <v>849</v>
      </c>
      <c r="M32" s="177" t="str">
        <f>VLOOKUP(G32,'Master FINAL 2024 8-19-24'!A:O,15,FALSE)</f>
        <v>U-7 RF Rebels</v>
      </c>
      <c r="N32" s="154" t="str">
        <f>VLOOKUP(K32,'Team Info'!J:L,3,FALSE)</f>
        <v>Sara Alexander</v>
      </c>
      <c r="O32" s="154" t="str">
        <f>VLOOKUP(K32,'Team Info'!J:M,4,FALSE)</f>
        <v>262-707-4219</v>
      </c>
      <c r="P32" s="154" t="str">
        <f>VLOOKUP(K32,'Team Info'!J:N,5,FALSE)</f>
        <v>josh.sara.alexander@outlook.com</v>
      </c>
      <c r="Q32" s="188" t="str">
        <f>VLOOKUP(M32,'Team Info'!J:L,3,FALSE)</f>
        <v>Justin Denu</v>
      </c>
      <c r="R32" s="188" t="str">
        <f>VLOOKUP(M32,'Team Info'!J:M,4,FALSE)</f>
        <v>608-772-3054</v>
      </c>
      <c r="S32" s="188" t="str">
        <f>VLOOKUP(M32,'Team Info'!J:N,5,FALSE)</f>
        <v>justin.denu@gmail.com</v>
      </c>
      <c r="T32" t="str">
        <f t="shared" si="1"/>
        <v>45584U-7 KW PioneersU-7 RF Rebels</v>
      </c>
    </row>
    <row r="33" spans="1:20" x14ac:dyDescent="0.3">
      <c r="A33" s="154" t="str">
        <f t="shared" si="5"/>
        <v>RF1113</v>
      </c>
      <c r="B33" s="154" t="str">
        <f>VLOOKUP(A33,'Team Info'!E:J,6,FALSE)</f>
        <v>U-7 RF Rebels</v>
      </c>
      <c r="C33" s="154" t="str">
        <f>VLOOKUP(A33,'Team Info'!E:L,8,FALSE)</f>
        <v>Justin Denu</v>
      </c>
      <c r="D33" s="154" t="str">
        <f>VLOOKUP(A33,'Team Info'!E:M,9,FALSE)</f>
        <v>608-772-3054</v>
      </c>
      <c r="E33" s="154" t="str">
        <f>VLOOKUP(A33,'Team Info'!E:N,10,FALSE)</f>
        <v>justin.denu@gmail.com</v>
      </c>
      <c r="F33" s="180" t="str">
        <f t="shared" si="6"/>
        <v>Sat</v>
      </c>
      <c r="G33" s="180">
        <v>566</v>
      </c>
      <c r="H33" s="184">
        <f>VLOOKUP(G33,'Master FINAL 2024 8-19-24'!A:G,7,FALSE)</f>
        <v>45591</v>
      </c>
      <c r="I33" s="153" t="str">
        <f>IF(ISBLANK((VLOOKUP(G33,'Master FINAL 2024 8-19-24'!A:H,8,FALSE)))=TRUE,"",VLOOKUP(G33,'Master FINAL 2024 8-19-24'!A:H,8,FALSE))</f>
        <v>RF 1</v>
      </c>
      <c r="J33" s="183">
        <f>IF(ISBLANK((VLOOKUP(G33,'Master FINAL 2024 8-19-24'!A:I,9,FALSE)))=TRUE,"",VLOOKUP(G33,'Master FINAL 2024 8-19-24'!A:I,9,FALSE))</f>
        <v>0.5</v>
      </c>
      <c r="K33" s="169" t="str">
        <f>VLOOKUP(G33,'Master FINAL 2024 8-19-24'!A:L,12,FALSE)</f>
        <v>U-7 JK Bobcats</v>
      </c>
      <c r="L33" s="177" t="s">
        <v>849</v>
      </c>
      <c r="M33" s="177" t="str">
        <f>VLOOKUP(G33,'Master FINAL 2024 8-19-24'!A:O,15,FALSE)</f>
        <v>U-7 RF Rebels</v>
      </c>
      <c r="N33" s="154" t="str">
        <f>VLOOKUP(K33,'Team Info'!J:L,3,FALSE)</f>
        <v>Russell Zupan</v>
      </c>
      <c r="O33" s="154" t="str">
        <f>VLOOKUP(K33,'Team Info'!J:M,4,FALSE)</f>
        <v>414-334-5619</v>
      </c>
      <c r="P33" s="154" t="str">
        <f>VLOOKUP(K33,'Team Info'!J:N,5,FALSE)</f>
        <v>russell.zupan@yahoo.com</v>
      </c>
      <c r="Q33" s="188" t="str">
        <f>VLOOKUP(M33,'Team Info'!J:L,3,FALSE)</f>
        <v>Justin Denu</v>
      </c>
      <c r="R33" s="188" t="str">
        <f>VLOOKUP(M33,'Team Info'!J:M,4,FALSE)</f>
        <v>608-772-3054</v>
      </c>
      <c r="S33" s="188" t="str">
        <f>VLOOKUP(M33,'Team Info'!J:N,5,FALSE)</f>
        <v>justin.denu@gmail.com</v>
      </c>
      <c r="T33" t="str">
        <f t="shared" si="1"/>
        <v>45591U-7 JK BobcatsU-7 RF Rebels</v>
      </c>
    </row>
    <row r="34" spans="1:20" x14ac:dyDescent="0.3">
      <c r="A34" s="154" t="s">
        <v>1781</v>
      </c>
      <c r="B34" s="154" t="str">
        <f>VLOOKUP(A34,'Team Info'!E:J,6,FALSE)</f>
        <v>U-7 RF Power</v>
      </c>
      <c r="C34" s="154" t="str">
        <f>VLOOKUP(A34,'Team Info'!E:L,8,FALSE)</f>
        <v>Sarah Roskopf</v>
      </c>
      <c r="D34" s="154" t="str">
        <f>VLOOKUP(A34,'Team Info'!E:M,9,FALSE)</f>
        <v>262-812-7388</v>
      </c>
      <c r="E34" s="154" t="str">
        <f>VLOOKUP(A34,'Team Info'!E:N,10,FALSE)</f>
        <v>ssanders288@gmail.com</v>
      </c>
      <c r="F34" s="180" t="str">
        <f t="shared" si="6"/>
        <v>Sat</v>
      </c>
      <c r="G34" s="180">
        <v>519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HT #3B</v>
      </c>
      <c r="J34" s="183">
        <f>IF(ISBLANK((VLOOKUP(G34,'Master FINAL 2024 8-19-24'!A:I,9,FALSE)))=TRUE,"",VLOOKUP(G34,'Master FINAL 2024 8-19-24'!A:I,9,FALSE))</f>
        <v>0.54166666666666663</v>
      </c>
      <c r="K34" s="169" t="str">
        <f>VLOOKUP(G34,'Master FINAL 2024 8-19-24'!A:L,12,FALSE)</f>
        <v>U-7 RF Power</v>
      </c>
      <c r="L34" s="177" t="s">
        <v>849</v>
      </c>
      <c r="M34" s="177" t="str">
        <f>VLOOKUP(G34,'Master FINAL 2024 8-19-24'!A:O,15,FALSE)</f>
        <v>U-7 HT Wolves</v>
      </c>
      <c r="N34" s="154" t="str">
        <f>VLOOKUP(K34,'Team Info'!J:L,3,FALSE)</f>
        <v>Sarah Roskopf</v>
      </c>
      <c r="O34" s="154" t="str">
        <f>VLOOKUP(K34,'Team Info'!J:M,4,FALSE)</f>
        <v>262-812-7388</v>
      </c>
      <c r="P34" s="154" t="str">
        <f>VLOOKUP(K34,'Team Info'!J:N,5,FALSE)</f>
        <v>ssanders288@gmail.com</v>
      </c>
      <c r="Q34" s="188" t="str">
        <f>VLOOKUP(M34,'Team Info'!J:L,3,FALSE)</f>
        <v>Chris Theisen</v>
      </c>
      <c r="R34" s="188" t="str">
        <f>VLOOKUP(M34,'Team Info'!J:M,4,FALSE)</f>
        <v>608-575-6414</v>
      </c>
      <c r="S34" s="188" t="str">
        <f>VLOOKUP(M34,'Team Info'!J:N,5,FALSE)</f>
        <v>ctheisen321@gmail.com</v>
      </c>
      <c r="T34" t="str">
        <f t="shared" si="1"/>
        <v>45542U-7 RF PowerU-7 HT Wolves</v>
      </c>
    </row>
    <row r="35" spans="1:20" x14ac:dyDescent="0.3">
      <c r="A35" s="154" t="str">
        <f t="shared" ref="A35:A41" si="9">A34</f>
        <v>RF1114</v>
      </c>
      <c r="B35" s="154" t="str">
        <f>VLOOKUP(A35,'Team Info'!E:J,6,FALSE)</f>
        <v>U-7 RF Power</v>
      </c>
      <c r="C35" s="154" t="str">
        <f>VLOOKUP(A35,'Team Info'!E:L,8,FALSE)</f>
        <v>Sarah Roskopf</v>
      </c>
      <c r="D35" s="154" t="str">
        <f>VLOOKUP(A35,'Team Info'!E:M,9,FALSE)</f>
        <v>262-812-7388</v>
      </c>
      <c r="E35" s="154" t="str">
        <f>VLOOKUP(A35,'Team Info'!E:N,10,FALSE)</f>
        <v>ssanders288@gmail.com</v>
      </c>
      <c r="F35" s="180" t="str">
        <f t="shared" si="6"/>
        <v>Sat</v>
      </c>
      <c r="G35" s="180">
        <v>526</v>
      </c>
      <c r="H35" s="184">
        <f>VLOOKUP(G35,'Master FINAL 2024 8-19-24'!A:G,7,FALSE)</f>
        <v>45549</v>
      </c>
      <c r="I35" s="153" t="str">
        <f>IF(ISBLANK((VLOOKUP(G35,'Master FINAL 2024 8-19-24'!A:H,8,FALSE)))=TRUE,"",VLOOKUP(G35,'Master FINAL 2024 8-19-24'!A:H,8,FALSE))</f>
        <v>RF 1</v>
      </c>
      <c r="J35" s="183">
        <f>IF(ISBLANK((VLOOKUP(G35,'Master FINAL 2024 8-19-24'!A:I,9,FALSE)))=TRUE,"",VLOOKUP(G35,'Master FINAL 2024 8-19-24'!A:I,9,FALSE))</f>
        <v>0.4375</v>
      </c>
      <c r="K35" s="169" t="str">
        <f>VLOOKUP(G35,'Master FINAL 2024 8-19-24'!A:L,12,FALSE)</f>
        <v>U-7 ER Leprechauns</v>
      </c>
      <c r="L35" s="177" t="s">
        <v>849</v>
      </c>
      <c r="M35" s="177" t="str">
        <f>VLOOKUP(G35,'Master FINAL 2024 8-19-24'!A:O,15,FALSE)</f>
        <v>U-7 RF Power</v>
      </c>
      <c r="N35" s="154" t="str">
        <f>VLOOKUP(K35,'Team Info'!J:L,3,FALSE)</f>
        <v>Megan Gelpi</v>
      </c>
      <c r="O35" s="154" t="str">
        <f>VLOOKUP(K35,'Team Info'!J:M,4,FALSE)</f>
        <v>262-353-1851</v>
      </c>
      <c r="P35" s="154" t="str">
        <f>VLOOKUP(K35,'Team Info'!J:N,5,FALSE)</f>
        <v>meghandanaher6@gmail.com</v>
      </c>
      <c r="Q35" s="188" t="str">
        <f>VLOOKUP(M35,'Team Info'!J:L,3,FALSE)</f>
        <v>Sarah Roskopf</v>
      </c>
      <c r="R35" s="188" t="str">
        <f>VLOOKUP(M35,'Team Info'!J:M,4,FALSE)</f>
        <v>262-812-7388</v>
      </c>
      <c r="S35" s="188" t="str">
        <f>VLOOKUP(M35,'Team Info'!J:N,5,FALSE)</f>
        <v>ssanders288@gmail.com</v>
      </c>
      <c r="T35" t="str">
        <f t="shared" si="1"/>
        <v>45549U-7 ER LeprechaunsU-7 RF Power</v>
      </c>
    </row>
    <row r="36" spans="1:20" x14ac:dyDescent="0.3">
      <c r="A36" s="154" t="str">
        <f t="shared" si="9"/>
        <v>RF1114</v>
      </c>
      <c r="B36" s="154" t="str">
        <f>VLOOKUP(A36,'Team Info'!E:J,6,FALSE)</f>
        <v>U-7 RF Power</v>
      </c>
      <c r="C36" s="154" t="str">
        <f>VLOOKUP(A36,'Team Info'!E:L,8,FALSE)</f>
        <v>Sarah Roskopf</v>
      </c>
      <c r="D36" s="154" t="str">
        <f>VLOOKUP(A36,'Team Info'!E:M,9,FALSE)</f>
        <v>262-812-7388</v>
      </c>
      <c r="E36" s="154" t="str">
        <f>VLOOKUP(A36,'Team Info'!E:N,10,FALSE)</f>
        <v>ssanders288@gmail.com</v>
      </c>
      <c r="F36" s="180" t="str">
        <f t="shared" ref="F36" si="10">IF(WEEKDAY(H36)=7,"Sat",IF(WEEKDAY(H36)=6,"Fri",IF(WEEKDAY(H36)=5,"Thu",IF(WEEKDAY(H36)=4,"Wed",IF(WEEKDAY(H36)=3,"Tue",IF(WEEKDAY(H36)=2,"Mon",IF(WEEKDAY(H36)=1,"Sun")))))))</f>
        <v>Sat</v>
      </c>
      <c r="G36" s="180">
        <v>533</v>
      </c>
      <c r="H36" s="184">
        <f>VLOOKUP(G36,'Master FINAL 2024 8-19-24'!A:G,7,FALSE)</f>
        <v>45556</v>
      </c>
      <c r="I36" s="153" t="str">
        <f>IF(ISBLANK((VLOOKUP(G36,'Master FINAL 2024 8-19-24'!A:H,8,FALSE)))=TRUE,"",VLOOKUP(G36,'Master FINAL 2024 8-19-24'!A:H,8,FALSE))</f>
        <v>HT #3A</v>
      </c>
      <c r="J36" s="183">
        <f>IF(ISBLANK((VLOOKUP(G36,'Master FINAL 2024 8-19-24'!A:I,9,FALSE)))=TRUE,"",VLOOKUP(G36,'Master FINAL 2024 8-19-24'!A:I,9,FALSE))</f>
        <v>0.45833333333333331</v>
      </c>
      <c r="K36" s="169" t="str">
        <f>VLOOKUP(G36,'Master FINAL 2024 8-19-24'!A:L,12,FALSE)</f>
        <v>U-7 RF Power</v>
      </c>
      <c r="L36" s="177" t="s">
        <v>849</v>
      </c>
      <c r="M36" s="177" t="str">
        <f>VLOOKUP(G36,'Master FINAL 2024 8-19-24'!A:O,15,FALSE)</f>
        <v>U-7 HT Panthers</v>
      </c>
      <c r="N36" s="154" t="str">
        <f>VLOOKUP(K36,'Team Info'!J:L,3,FALSE)</f>
        <v>Sarah Roskopf</v>
      </c>
      <c r="O36" s="154" t="str">
        <f>VLOOKUP(K36,'Team Info'!J:M,4,FALSE)</f>
        <v>262-812-7388</v>
      </c>
      <c r="P36" s="154" t="str">
        <f>VLOOKUP(K36,'Team Info'!J:N,5,FALSE)</f>
        <v>ssanders288@gmail.com</v>
      </c>
      <c r="Q36" s="188" t="str">
        <f>VLOOKUP(M36,'Team Info'!J:L,3,FALSE)</f>
        <v>Jamison Kaul</v>
      </c>
      <c r="R36" s="188" t="str">
        <f>VLOOKUP(M36,'Team Info'!J:M,4,FALSE)</f>
        <v>920-279-9399</v>
      </c>
      <c r="S36" s="188" t="str">
        <f>VLOOKUP(M36,'Team Info'!J:N,5,FALSE)</f>
        <v>Jamison.Kaul@FairwayMC.com</v>
      </c>
      <c r="T36" t="str">
        <f t="shared" ref="T36" si="11">H36&amp;K36&amp;M36</f>
        <v>45556U-7 RF PowerU-7 HT Panthers</v>
      </c>
    </row>
    <row r="37" spans="1:20" x14ac:dyDescent="0.3">
      <c r="A37" s="154" t="str">
        <f t="shared" si="9"/>
        <v>RF1114</v>
      </c>
      <c r="B37" s="154" t="str">
        <f>VLOOKUP(A37,'Team Info'!E:J,6,FALSE)</f>
        <v>U-7 RF Power</v>
      </c>
      <c r="C37" s="154" t="str">
        <f>VLOOKUP(A37,'Team Info'!E:L,8,FALSE)</f>
        <v>Sarah Roskopf</v>
      </c>
      <c r="D37" s="154" t="str">
        <f>VLOOKUP(A37,'Team Info'!E:M,9,FALSE)</f>
        <v>262-812-7388</v>
      </c>
      <c r="E37" s="154" t="str">
        <f>VLOOKUP(A37,'Team Info'!E:N,10,FALSE)</f>
        <v>ssanders288@gmail.com</v>
      </c>
      <c r="F37" s="180" t="str">
        <f t="shared" si="6"/>
        <v>Sat</v>
      </c>
      <c r="G37" s="170">
        <v>540</v>
      </c>
      <c r="H37" s="184">
        <f>VLOOKUP(G37,'Master FINAL 2024 8-19-24'!A:G,7,FALSE)</f>
        <v>45563</v>
      </c>
      <c r="I37" s="153" t="str">
        <f>IF(ISBLANK((VLOOKUP(G37,'Master FINAL 2024 8-19-24'!A:H,8,FALSE)))=TRUE,"",VLOOKUP(G37,'Master FINAL 2024 8-19-24'!A:H,8,FALSE))</f>
        <v>HT #3B</v>
      </c>
      <c r="J37" s="183">
        <f>IF(ISBLANK((VLOOKUP(G37,'Master FINAL 2024 8-19-24'!A:I,9,FALSE)))=TRUE,"",VLOOKUP(G37,'Master FINAL 2024 8-19-24'!A:I,9,FALSE))</f>
        <v>0.5</v>
      </c>
      <c r="K37" s="169" t="str">
        <f>VLOOKUP(G37,'Master FINAL 2024 8-19-24'!A:L,12,FALSE)</f>
        <v>U-7 RF Power</v>
      </c>
      <c r="L37" s="177" t="s">
        <v>849</v>
      </c>
      <c r="M37" s="177" t="str">
        <f>VLOOKUP(G37,'Master FINAL 2024 8-19-24'!A:O,15,FALSE)</f>
        <v>U-7 HT Power Rangers</v>
      </c>
      <c r="N37" s="154" t="str">
        <f>VLOOKUP(K37,'Team Info'!J:L,3,FALSE)</f>
        <v>Sarah Roskopf</v>
      </c>
      <c r="O37" s="154" t="str">
        <f>VLOOKUP(K37,'Team Info'!J:M,4,FALSE)</f>
        <v>262-812-7388</v>
      </c>
      <c r="P37" s="154" t="str">
        <f>VLOOKUP(K37,'Team Info'!J:N,5,FALSE)</f>
        <v>ssanders288@gmail.com</v>
      </c>
      <c r="Q37" s="188" t="str">
        <f>VLOOKUP(M37,'Team Info'!J:L,3,FALSE)</f>
        <v>Patrick Ndon</v>
      </c>
      <c r="R37" s="188" t="str">
        <f>VLOOKUP(M37,'Team Info'!J:M,4,FALSE)</f>
        <v>779-702-2151</v>
      </c>
      <c r="S37" s="188" t="str">
        <f>VLOOKUP(M37,'Team Info'!J:N,5,FALSE)</f>
        <v>patrickndon063@gmail.com</v>
      </c>
      <c r="T37" t="str">
        <f t="shared" si="1"/>
        <v>45563U-7 RF PowerU-7 HT Power Rangers</v>
      </c>
    </row>
    <row r="38" spans="1:20" x14ac:dyDescent="0.3">
      <c r="A38" s="154" t="str">
        <f t="shared" si="9"/>
        <v>RF1114</v>
      </c>
      <c r="B38" s="154" t="str">
        <f>VLOOKUP(A38,'Team Info'!E:J,6,FALSE)</f>
        <v>U-7 RF Power</v>
      </c>
      <c r="C38" s="154" t="str">
        <f>VLOOKUP(A38,'Team Info'!E:L,8,FALSE)</f>
        <v>Sarah Roskopf</v>
      </c>
      <c r="D38" s="154" t="str">
        <f>VLOOKUP(A38,'Team Info'!E:M,9,FALSE)</f>
        <v>262-812-7388</v>
      </c>
      <c r="E38" s="154" t="str">
        <f>VLOOKUP(A38,'Team Info'!E:N,10,FALSE)</f>
        <v>ssanders288@gmail.com</v>
      </c>
      <c r="F38" s="180" t="str">
        <f t="shared" si="6"/>
        <v>Sat</v>
      </c>
      <c r="G38" s="170">
        <v>547</v>
      </c>
      <c r="H38" s="184">
        <f>VLOOKUP(G38,'Master FINAL 2024 8-19-24'!A:G,7,FALSE)</f>
        <v>45570</v>
      </c>
      <c r="I38" s="153" t="str">
        <f>IF(ISBLANK((VLOOKUP(G38,'Master FINAL 2024 8-19-24'!A:H,8,FALSE)))=TRUE,"",VLOOKUP(G38,'Master FINAL 2024 8-19-24'!A:H,8,FALSE))</f>
        <v>RF 2</v>
      </c>
      <c r="J38" s="183">
        <f>IF(ISBLANK((VLOOKUP(G38,'Master FINAL 2024 8-19-24'!A:I,9,FALSE)))=TRUE,"",VLOOKUP(G38,'Master FINAL 2024 8-19-24'!A:I,9,FALSE))</f>
        <v>0.4375</v>
      </c>
      <c r="K38" s="169" t="str">
        <f>VLOOKUP(G38,'Master FINAL 2024 8-19-24'!A:L,12,FALSE)</f>
        <v>U-7 RF Rebels</v>
      </c>
      <c r="L38" s="177" t="s">
        <v>849</v>
      </c>
      <c r="M38" s="177" t="str">
        <f>VLOOKUP(G38,'Master FINAL 2024 8-19-24'!A:O,15,FALSE)</f>
        <v>U-7 RF Power</v>
      </c>
      <c r="N38" s="154" t="str">
        <f>VLOOKUP(K38,'Team Info'!J:L,3,FALSE)</f>
        <v>Justin Denu</v>
      </c>
      <c r="O38" s="154" t="str">
        <f>VLOOKUP(K38,'Team Info'!J:M,4,FALSE)</f>
        <v>608-772-3054</v>
      </c>
      <c r="P38" s="154" t="str">
        <f>VLOOKUP(K38,'Team Info'!J:N,5,FALSE)</f>
        <v>justin.denu@gmail.com</v>
      </c>
      <c r="Q38" s="188" t="str">
        <f>VLOOKUP(M38,'Team Info'!J:L,3,FALSE)</f>
        <v>Sarah Roskopf</v>
      </c>
      <c r="R38" s="188" t="str">
        <f>VLOOKUP(M38,'Team Info'!J:M,4,FALSE)</f>
        <v>262-812-7388</v>
      </c>
      <c r="S38" s="188" t="str">
        <f>VLOOKUP(M38,'Team Info'!J:N,5,FALSE)</f>
        <v>ssanders288@gmail.com</v>
      </c>
      <c r="T38" t="str">
        <f t="shared" si="1"/>
        <v>45570U-7 RF RebelsU-7 RF Power</v>
      </c>
    </row>
    <row r="39" spans="1:20" x14ac:dyDescent="0.3">
      <c r="A39" s="154" t="str">
        <f t="shared" si="9"/>
        <v>RF1114</v>
      </c>
      <c r="B39" s="154" t="str">
        <f>VLOOKUP(A39,'Team Info'!E:J,6,FALSE)</f>
        <v>U-7 RF Power</v>
      </c>
      <c r="C39" s="154" t="str">
        <f>VLOOKUP(A39,'Team Info'!E:L,8,FALSE)</f>
        <v>Sarah Roskopf</v>
      </c>
      <c r="D39" s="154" t="str">
        <f>VLOOKUP(A39,'Team Info'!E:M,9,FALSE)</f>
        <v>262-812-7388</v>
      </c>
      <c r="E39" s="154" t="str">
        <f>VLOOKUP(A39,'Team Info'!E:N,10,FALSE)</f>
        <v>ssanders288@gmail.com</v>
      </c>
      <c r="F39" s="180" t="str">
        <f t="shared" si="6"/>
        <v>Sat</v>
      </c>
      <c r="G39" s="170">
        <v>554</v>
      </c>
      <c r="H39" s="184">
        <f>VLOOKUP(G39,'Master FINAL 2024 8-19-24'!A:G,7,FALSE)</f>
        <v>45577</v>
      </c>
      <c r="I39" s="153" t="str">
        <f>IF(ISBLANK((VLOOKUP(G39,'Master FINAL 2024 8-19-24'!A:H,8,FALSE)))=TRUE,"",VLOOKUP(G39,'Master FINAL 2024 8-19-24'!A:H,8,FALSE))</f>
        <v>Field #2</v>
      </c>
      <c r="J39" s="183">
        <f>IF(ISBLANK((VLOOKUP(G39,'Master FINAL 2024 8-19-24'!A:I,9,FALSE)))=TRUE,"",VLOOKUP(G39,'Master FINAL 2024 8-19-24'!A:I,9,FALSE))</f>
        <v>0.5</v>
      </c>
      <c r="K39" s="169" t="str">
        <f>VLOOKUP(G39,'Master FINAL 2024 8-19-24'!A:L,12,FALSE)</f>
        <v>U-7 RF Power</v>
      </c>
      <c r="L39" s="177" t="s">
        <v>849</v>
      </c>
      <c r="M39" s="177" t="str">
        <f>VLOOKUP(G39,'Master FINAL 2024 8-19-24'!A:O,15,FALSE)</f>
        <v>U-7 HU Hurricanes</v>
      </c>
      <c r="N39" s="154" t="str">
        <f>VLOOKUP(K39,'Team Info'!J:L,3,FALSE)</f>
        <v>Sarah Roskopf</v>
      </c>
      <c r="O39" s="154" t="str">
        <f>VLOOKUP(K39,'Team Info'!J:M,4,FALSE)</f>
        <v>262-812-7388</v>
      </c>
      <c r="P39" s="154" t="str">
        <f>VLOOKUP(K39,'Team Info'!J:N,5,FALSE)</f>
        <v>ssanders288@gmail.com</v>
      </c>
      <c r="Q39" s="188" t="str">
        <f>VLOOKUP(M39,'Team Info'!J:L,3,FALSE)</f>
        <v>Steph Maas</v>
      </c>
      <c r="R39" s="188" t="str">
        <f>VLOOKUP(M39,'Team Info'!J:M,4,FALSE)</f>
        <v>920-915-3370</v>
      </c>
      <c r="S39" s="188" t="str">
        <f>VLOOKUP(M39,'Team Info'!J:N,5,FALSE)</f>
        <v>slmaas1220@gmail.com</v>
      </c>
      <c r="T39" t="str">
        <f t="shared" si="1"/>
        <v>45577U-7 RF PowerU-7 HU Hurricanes</v>
      </c>
    </row>
    <row r="40" spans="1:20" x14ac:dyDescent="0.3">
      <c r="A40" s="154" t="str">
        <f t="shared" si="9"/>
        <v>RF1114</v>
      </c>
      <c r="B40" s="154" t="str">
        <f>VLOOKUP(A40,'Team Info'!E:J,6,FALSE)</f>
        <v>U-7 RF Power</v>
      </c>
      <c r="C40" s="154" t="str">
        <f>VLOOKUP(A40,'Team Info'!E:L,8,FALSE)</f>
        <v>Sarah Roskopf</v>
      </c>
      <c r="D40" s="154" t="str">
        <f>VLOOKUP(A40,'Team Info'!E:M,9,FALSE)</f>
        <v>262-812-7388</v>
      </c>
      <c r="E40" s="154" t="str">
        <f>VLOOKUP(A40,'Team Info'!E:N,10,FALSE)</f>
        <v>ssanders288@gmail.com</v>
      </c>
      <c r="F40" s="180" t="str">
        <f t="shared" si="6"/>
        <v>Sat</v>
      </c>
      <c r="G40" s="170">
        <v>561</v>
      </c>
      <c r="H40" s="184">
        <f>VLOOKUP(G40,'Master FINAL 2024 8-19-24'!A:G,7,FALSE)</f>
        <v>45584</v>
      </c>
      <c r="I40" s="153" t="str">
        <f>IF(ISBLANK((VLOOKUP(G40,'Master FINAL 2024 8-19-24'!A:H,8,FALSE)))=TRUE,"",VLOOKUP(G40,'Master FINAL 2024 8-19-24'!A:H,8,FALSE))</f>
        <v>RF 3</v>
      </c>
      <c r="J40" s="183">
        <f>IF(ISBLANK((VLOOKUP(G40,'Master FINAL 2024 8-19-24'!A:I,9,FALSE)))=TRUE,"",VLOOKUP(G40,'Master FINAL 2024 8-19-24'!A:I,9,FALSE))</f>
        <v>0.4375</v>
      </c>
      <c r="K40" s="169" t="str">
        <f>VLOOKUP(G40,'Master FINAL 2024 8-19-24'!A:L,12,FALSE)</f>
        <v>U-7 KW Rockets</v>
      </c>
      <c r="L40" s="177" t="s">
        <v>849</v>
      </c>
      <c r="M40" s="177" t="str">
        <f>VLOOKUP(G40,'Master FINAL 2024 8-19-24'!A:O,15,FALSE)</f>
        <v>U-7 RF Power</v>
      </c>
      <c r="N40" s="154" t="str">
        <f>VLOOKUP(K40,'Team Info'!J:L,3,FALSE)</f>
        <v>Dennis Gundrum</v>
      </c>
      <c r="O40" s="154" t="str">
        <f>VLOOKUP(K40,'Team Info'!J:M,4,FALSE)</f>
        <v>262-707-6910</v>
      </c>
      <c r="P40" s="154" t="str">
        <f>VLOOKUP(K40,'Team Info'!J:N,5,FALSE)</f>
        <v>dgundrum1@yahoo.com</v>
      </c>
      <c r="Q40" s="188" t="str">
        <f>VLOOKUP(M40,'Team Info'!J:L,3,FALSE)</f>
        <v>Sarah Roskopf</v>
      </c>
      <c r="R40" s="188" t="str">
        <f>VLOOKUP(M40,'Team Info'!J:M,4,FALSE)</f>
        <v>262-812-7388</v>
      </c>
      <c r="S40" s="188" t="str">
        <f>VLOOKUP(M40,'Team Info'!J:N,5,FALSE)</f>
        <v>ssanders288@gmail.com</v>
      </c>
      <c r="T40" t="str">
        <f t="shared" si="1"/>
        <v>45584U-7 KW RocketsU-7 RF Power</v>
      </c>
    </row>
    <row r="41" spans="1:20" x14ac:dyDescent="0.3">
      <c r="A41" s="154" t="str">
        <f t="shared" si="9"/>
        <v>RF1114</v>
      </c>
      <c r="B41" s="154" t="str">
        <f>VLOOKUP(A41,'Team Info'!E:J,6,FALSE)</f>
        <v>U-7 RF Power</v>
      </c>
      <c r="C41" s="154" t="str">
        <f>VLOOKUP(A41,'Team Info'!E:L,8,FALSE)</f>
        <v>Sarah Roskopf</v>
      </c>
      <c r="D41" s="154" t="str">
        <f>VLOOKUP(A41,'Team Info'!E:M,9,FALSE)</f>
        <v>262-812-7388</v>
      </c>
      <c r="E41" s="154" t="str">
        <f>VLOOKUP(A41,'Team Info'!E:N,10,FALSE)</f>
        <v>ssanders288@gmail.com</v>
      </c>
      <c r="F41" s="180" t="str">
        <f t="shared" si="6"/>
        <v>Sat</v>
      </c>
      <c r="G41" s="170">
        <v>568</v>
      </c>
      <c r="H41" s="184">
        <f>VLOOKUP(G41,'Master FINAL 2024 8-19-24'!A:G,7,FALSE)</f>
        <v>45591</v>
      </c>
      <c r="I41" s="153" t="str">
        <f>IF(ISBLANK((VLOOKUP(G41,'Master FINAL 2024 8-19-24'!A:H,8,FALSE)))=TRUE,"",VLOOKUP(G41,'Master FINAL 2024 8-19-24'!A:H,8,FALSE))</f>
        <v>RF 1</v>
      </c>
      <c r="J41" s="183">
        <f>IF(ISBLANK((VLOOKUP(G41,'Master FINAL 2024 8-19-24'!A:I,9,FALSE)))=TRUE,"",VLOOKUP(G41,'Master FINAL 2024 8-19-24'!A:I,9,FALSE))</f>
        <v>0.375</v>
      </c>
      <c r="K41" s="169" t="str">
        <f>VLOOKUP(G41,'Master FINAL 2024 8-19-24'!A:L,12,FALSE)</f>
        <v>U-7 HT Wolves</v>
      </c>
      <c r="L41" s="177" t="s">
        <v>849</v>
      </c>
      <c r="M41" s="177" t="str">
        <f>VLOOKUP(G41,'Master FINAL 2024 8-19-24'!A:O,15,FALSE)</f>
        <v>U-7 RF Power</v>
      </c>
      <c r="N41" s="154" t="str">
        <f>VLOOKUP(K41,'Team Info'!J:L,3,FALSE)</f>
        <v>Chris Theisen</v>
      </c>
      <c r="O41" s="154" t="str">
        <f>VLOOKUP(K41,'Team Info'!J:M,4,FALSE)</f>
        <v>608-575-6414</v>
      </c>
      <c r="P41" s="154" t="str">
        <f>VLOOKUP(K41,'Team Info'!J:N,5,FALSE)</f>
        <v>ctheisen321@gmail.com</v>
      </c>
      <c r="Q41" s="188" t="str">
        <f>VLOOKUP(M41,'Team Info'!J:L,3,FALSE)</f>
        <v>Sarah Roskopf</v>
      </c>
      <c r="R41" s="188" t="str">
        <f>VLOOKUP(M41,'Team Info'!J:M,4,FALSE)</f>
        <v>262-812-7388</v>
      </c>
      <c r="S41" s="188" t="str">
        <f>VLOOKUP(M41,'Team Info'!J:N,5,FALSE)</f>
        <v>ssanders288@gmail.com</v>
      </c>
      <c r="T41" t="str">
        <f t="shared" si="1"/>
        <v>45591U-7 HT WolvesU-7 RF Power</v>
      </c>
    </row>
    <row r="42" spans="1:20" x14ac:dyDescent="0.3">
      <c r="A42" s="154" t="s">
        <v>1782</v>
      </c>
      <c r="B42" s="154" t="str">
        <f>VLOOKUP(A42,'Team Info'!E:J,6,FALSE)</f>
        <v>U-8 RF Bullseyes</v>
      </c>
      <c r="C42" s="154" t="str">
        <f>VLOOKUP(A42,'Team Info'!E:L,8,FALSE)</f>
        <v>Matthew Stater</v>
      </c>
      <c r="D42" s="154" t="str">
        <f>VLOOKUP(A42,'Team Info'!E:M,9,FALSE)</f>
        <v>262-384-1580</v>
      </c>
      <c r="E42" s="154" t="str">
        <f>VLOOKUP(A42,'Team Info'!E:N,10,FALSE)</f>
        <v>coachstater@gmail.com</v>
      </c>
      <c r="F42" s="180" t="str">
        <f t="shared" si="6"/>
        <v>Sat</v>
      </c>
      <c r="G42" s="170">
        <v>120</v>
      </c>
      <c r="H42" s="184">
        <f>VLOOKUP(G42,'Master FINAL 2024 8-19-24'!A:G,7,FALSE)</f>
        <v>45542</v>
      </c>
      <c r="I42" s="153">
        <f>IF(ISBLANK((VLOOKUP(G42,'Master FINAL 2024 8-19-24'!A:H,8,FALSE)))=TRUE,"",VLOOKUP(G42,'Master FINAL 2024 8-19-24'!A:H,8,FALSE))</f>
        <v>4</v>
      </c>
      <c r="J42" s="183">
        <f>IF(ISBLANK((VLOOKUP(G42,'Master FINAL 2024 8-19-24'!A:I,9,FALSE)))=TRUE,"",VLOOKUP(G42,'Master FINAL 2024 8-19-24'!A:I,9,FALSE))</f>
        <v>0.45833333333333331</v>
      </c>
      <c r="K42" s="169" t="str">
        <f>VLOOKUP(G42,'Master FINAL 2024 8-19-24'!A:L,12,FALSE)</f>
        <v>U-8 RF Bullseyes</v>
      </c>
      <c r="L42" s="177" t="s">
        <v>849</v>
      </c>
      <c r="M42" s="177" t="str">
        <f>VLOOKUP(G42,'Master FINAL 2024 8-19-24'!A:O,15,FALSE)</f>
        <v>U-8 SL Bayern Munich (Asteroids)</v>
      </c>
      <c r="N42" s="154" t="str">
        <f>VLOOKUP(K42,'Team Info'!J:L,3,FALSE)</f>
        <v>Matthew Stater</v>
      </c>
      <c r="O42" s="154" t="str">
        <f>VLOOKUP(K42,'Team Info'!J:M,4,FALSE)</f>
        <v>262-384-1580</v>
      </c>
      <c r="P42" s="154" t="str">
        <f>VLOOKUP(K42,'Team Info'!J:N,5,FALSE)</f>
        <v>coachstater@gmail.com</v>
      </c>
      <c r="Q42" s="188" t="str">
        <f>VLOOKUP(M42,'Team Info'!J:L,3,FALSE)</f>
        <v>TJ Sands</v>
      </c>
      <c r="R42" s="188" t="str">
        <f>VLOOKUP(M42,'Team Info'!J:M,4,FALSE)</f>
        <v>262-343-4783</v>
      </c>
      <c r="S42" s="188" t="str">
        <f>VLOOKUP(M42,'Team Info'!J:N,5,FALSE)</f>
        <v>timothysands12@gmail.com</v>
      </c>
      <c r="T42" t="str">
        <f t="shared" si="1"/>
        <v>45542U-8 RF BullseyesU-8 SL Bayern Munich (Asteroids)</v>
      </c>
    </row>
    <row r="43" spans="1:20" x14ac:dyDescent="0.3">
      <c r="A43" s="154" t="str">
        <f t="shared" ref="A43:A49" si="12">A42</f>
        <v>RF1115</v>
      </c>
      <c r="B43" s="154" t="str">
        <f>VLOOKUP(A43,'Team Info'!E:J,6,FALSE)</f>
        <v>U-8 RF Bullseyes</v>
      </c>
      <c r="C43" s="154" t="str">
        <f>VLOOKUP(A43,'Team Info'!E:L,8,FALSE)</f>
        <v>Matthew Stater</v>
      </c>
      <c r="D43" s="154" t="str">
        <f>VLOOKUP(A43,'Team Info'!E:M,9,FALSE)</f>
        <v>262-384-1580</v>
      </c>
      <c r="E43" s="154" t="str">
        <f>VLOOKUP(A43,'Team Info'!E:N,10,FALSE)</f>
        <v>coachstater@gmail.com</v>
      </c>
      <c r="F43" s="180" t="str">
        <f t="shared" si="6"/>
        <v>Sat</v>
      </c>
      <c r="G43" s="170">
        <v>125</v>
      </c>
      <c r="H43" s="184">
        <f>VLOOKUP(G43,'Master FINAL 2024 8-19-24'!A:G,7,FALSE)</f>
        <v>45549</v>
      </c>
      <c r="I43" s="153" t="str">
        <f>IF(ISBLANK((VLOOKUP(G43,'Master FINAL 2024 8-19-24'!A:H,8,FALSE)))=TRUE,"",VLOOKUP(G43,'Master FINAL 2024 8-19-24'!A:H,8,FALSE))</f>
        <v>RF 3</v>
      </c>
      <c r="J43" s="183">
        <f>IF(ISBLANK((VLOOKUP(G43,'Master FINAL 2024 8-19-24'!A:I,9,FALSE)))=TRUE,"",VLOOKUP(G43,'Master FINAL 2024 8-19-24'!A:I,9,FALSE))</f>
        <v>0.375</v>
      </c>
      <c r="K43" s="169" t="str">
        <f>VLOOKUP(G43,'Master FINAL 2024 8-19-24'!A:L,12,FALSE)</f>
        <v>U-8 SL Earthquakes</v>
      </c>
      <c r="L43" s="177" t="s">
        <v>849</v>
      </c>
      <c r="M43" s="177" t="str">
        <f>VLOOKUP(G43,'Master FINAL 2024 8-19-24'!A:O,15,FALSE)</f>
        <v>U-8 RF Bullseyes</v>
      </c>
      <c r="N43" s="154" t="str">
        <f>VLOOKUP(K43,'Team Info'!J:L,3,FALSE)</f>
        <v>Andy Kempf</v>
      </c>
      <c r="O43" s="154" t="str">
        <f>VLOOKUP(K43,'Team Info'!J:M,4,FALSE)</f>
        <v>262-705-6344</v>
      </c>
      <c r="P43" s="154" t="str">
        <f>VLOOKUP(K43,'Team Info'!J:N,5,FALSE)</f>
        <v>andykempf@icloud.com</v>
      </c>
      <c r="Q43" s="188" t="str">
        <f>VLOOKUP(M43,'Team Info'!J:L,3,FALSE)</f>
        <v>Matthew Stater</v>
      </c>
      <c r="R43" s="188" t="str">
        <f>VLOOKUP(M43,'Team Info'!J:M,4,FALSE)</f>
        <v>262-384-1580</v>
      </c>
      <c r="S43" s="188" t="str">
        <f>VLOOKUP(M43,'Team Info'!J:N,5,FALSE)</f>
        <v>coachstater@gmail.com</v>
      </c>
      <c r="T43" t="str">
        <f t="shared" si="1"/>
        <v>45549U-8 SL EarthquakesU-8 RF Bullseyes</v>
      </c>
    </row>
    <row r="44" spans="1:20" x14ac:dyDescent="0.3">
      <c r="A44" s="154" t="str">
        <f t="shared" si="12"/>
        <v>RF1115</v>
      </c>
      <c r="B44" s="154" t="str">
        <f>VLOOKUP(A44,'Team Info'!E:J,6,FALSE)</f>
        <v>U-8 RF Bullseyes</v>
      </c>
      <c r="C44" s="154" t="str">
        <f>VLOOKUP(A44,'Team Info'!E:L,8,FALSE)</f>
        <v>Matthew Stater</v>
      </c>
      <c r="D44" s="154" t="str">
        <f>VLOOKUP(A44,'Team Info'!E:M,9,FALSE)</f>
        <v>262-384-1580</v>
      </c>
      <c r="E44" s="154" t="str">
        <f>VLOOKUP(A44,'Team Info'!E:N,10,FALSE)</f>
        <v>coachstater@gmail.com</v>
      </c>
      <c r="F44" s="180" t="str">
        <f t="shared" si="6"/>
        <v>Sat</v>
      </c>
      <c r="G44" s="170">
        <v>131</v>
      </c>
      <c r="H44" s="184">
        <f>VLOOKUP(G44,'Master FINAL 2024 8-19-24'!A:G,7,FALSE)</f>
        <v>45556</v>
      </c>
      <c r="I44" s="153" t="str">
        <f>IF(ISBLANK((VLOOKUP(G44,'Master FINAL 2024 8-19-24'!A:H,8,FALSE)))=TRUE,"",VLOOKUP(G44,'Master FINAL 2024 8-19-24'!A:H,8,FALSE))</f>
        <v>KW 2</v>
      </c>
      <c r="J44" s="183">
        <f>IF(ISBLANK((VLOOKUP(G44,'Master FINAL 2024 8-19-24'!A:I,9,FALSE)))=TRUE,"",VLOOKUP(G44,'Master FINAL 2024 8-19-24'!A:I,9,FALSE))</f>
        <v>0.52083333333333337</v>
      </c>
      <c r="K44" s="169" t="str">
        <f>VLOOKUP(G44,'Master FINAL 2024 8-19-24'!A:L,12,FALSE)</f>
        <v>U-8 RF Bullseyes</v>
      </c>
      <c r="L44" s="177" t="s">
        <v>849</v>
      </c>
      <c r="M44" s="177" t="str">
        <f>VLOOKUP(G44,'Master FINAL 2024 8-19-24'!A:O,15,FALSE)</f>
        <v>U-8 KW Avalanche</v>
      </c>
      <c r="N44" s="154" t="str">
        <f>VLOOKUP(K44,'Team Info'!J:L,3,FALSE)</f>
        <v>Matthew Stater</v>
      </c>
      <c r="O44" s="154" t="str">
        <f>VLOOKUP(K44,'Team Info'!J:M,4,FALSE)</f>
        <v>262-384-1580</v>
      </c>
      <c r="P44" s="154" t="str">
        <f>VLOOKUP(K44,'Team Info'!J:N,5,FALSE)</f>
        <v>coachstater@gmail.com</v>
      </c>
      <c r="Q44" s="188" t="str">
        <f>VLOOKUP(M44,'Team Info'!J:L,3,FALSE)</f>
        <v>Abby Watzlawick</v>
      </c>
      <c r="R44" s="188" t="str">
        <f>VLOOKUP(M44,'Team Info'!J:M,4,FALSE)</f>
        <v>414-412-2424</v>
      </c>
      <c r="S44" s="188" t="str">
        <f>VLOOKUP(M44,'Team Info'!J:N,5,FALSE)</f>
        <v>abbywatzlawick@gmail.com</v>
      </c>
      <c r="T44" t="str">
        <f t="shared" si="1"/>
        <v>45556U-8 RF BullseyesU-8 KW Avalanche</v>
      </c>
    </row>
    <row r="45" spans="1:20" x14ac:dyDescent="0.3">
      <c r="A45" s="154" t="str">
        <f t="shared" si="12"/>
        <v>RF1115</v>
      </c>
      <c r="B45" s="154" t="str">
        <f>VLOOKUP(A45,'Team Info'!E:J,6,FALSE)</f>
        <v>U-8 RF Bullseyes</v>
      </c>
      <c r="C45" s="154" t="str">
        <f>VLOOKUP(A45,'Team Info'!E:L,8,FALSE)</f>
        <v>Matthew Stater</v>
      </c>
      <c r="D45" s="154" t="str">
        <f>VLOOKUP(A45,'Team Info'!E:M,9,FALSE)</f>
        <v>262-384-1580</v>
      </c>
      <c r="E45" s="154" t="str">
        <f>VLOOKUP(A45,'Team Info'!E:N,10,FALSE)</f>
        <v>coachstater@gmail.com</v>
      </c>
      <c r="F45" s="180" t="str">
        <f t="shared" si="6"/>
        <v>Sat</v>
      </c>
      <c r="G45" s="170">
        <v>133</v>
      </c>
      <c r="H45" s="184">
        <f>VLOOKUP(G45,'Master FINAL 2024 8-19-24'!A:G,7,FALSE)</f>
        <v>45563</v>
      </c>
      <c r="I45" s="153" t="str">
        <f>IF(ISBLANK((VLOOKUP(G45,'Master FINAL 2024 8-19-24'!A:H,8,FALSE)))=TRUE,"",VLOOKUP(G45,'Master FINAL 2024 8-19-24'!A:H,8,FALSE))</f>
        <v>RF 1</v>
      </c>
      <c r="J45" s="183">
        <f>IF(ISBLANK((VLOOKUP(G45,'Master FINAL 2024 8-19-24'!A:I,9,FALSE)))=TRUE,"",VLOOKUP(G45,'Master FINAL 2024 8-19-24'!A:I,9,FALSE))</f>
        <v>0.5</v>
      </c>
      <c r="K45" s="169" t="str">
        <f>VLOOKUP(G45,'Master FINAL 2024 8-19-24'!A:L,12,FALSE)</f>
        <v>U-8 HU Vipers</v>
      </c>
      <c r="L45" s="177" t="s">
        <v>849</v>
      </c>
      <c r="M45" s="177" t="str">
        <f>VLOOKUP(G45,'Master FINAL 2024 8-19-24'!A:O,15,FALSE)</f>
        <v>U-8 RF Bullseyes</v>
      </c>
      <c r="N45" s="154" t="str">
        <f>VLOOKUP(K45,'Team Info'!J:L,3,FALSE)</f>
        <v>Terry Fies</v>
      </c>
      <c r="O45" s="154" t="str">
        <f>VLOOKUP(K45,'Team Info'!J:M,4,FALSE)</f>
        <v>262-483-5467</v>
      </c>
      <c r="P45" s="154" t="str">
        <f>VLOOKUP(K45,'Team Info'!J:N,5,FALSE)</f>
        <v>tnfies@gmail.com</v>
      </c>
      <c r="Q45" s="188" t="str">
        <f>VLOOKUP(M45,'Team Info'!J:L,3,FALSE)</f>
        <v>Matthew Stater</v>
      </c>
      <c r="R45" s="188" t="str">
        <f>VLOOKUP(M45,'Team Info'!J:M,4,FALSE)</f>
        <v>262-384-1580</v>
      </c>
      <c r="S45" s="188" t="str">
        <f>VLOOKUP(M45,'Team Info'!J:N,5,FALSE)</f>
        <v>coachstater@gmail.com</v>
      </c>
      <c r="T45" t="str">
        <f t="shared" si="1"/>
        <v>45563U-8 HU VipersU-8 RF Bullseyes</v>
      </c>
    </row>
    <row r="46" spans="1:20" x14ac:dyDescent="0.3">
      <c r="A46" s="154" t="str">
        <f t="shared" si="12"/>
        <v>RF1115</v>
      </c>
      <c r="B46" s="154" t="str">
        <f>VLOOKUP(A46,'Team Info'!E:J,6,FALSE)</f>
        <v>U-8 RF Bullseyes</v>
      </c>
      <c r="C46" s="154" t="str">
        <f>VLOOKUP(A46,'Team Info'!E:L,8,FALSE)</f>
        <v>Matthew Stater</v>
      </c>
      <c r="D46" s="154" t="str">
        <f>VLOOKUP(A46,'Team Info'!E:M,9,FALSE)</f>
        <v>262-384-1580</v>
      </c>
      <c r="E46" s="154" t="str">
        <f>VLOOKUP(A46,'Team Info'!E:N,10,FALSE)</f>
        <v>coachstater@gmail.com</v>
      </c>
      <c r="F46" s="180" t="str">
        <f t="shared" si="6"/>
        <v>Sat</v>
      </c>
      <c r="G46" s="170">
        <v>137</v>
      </c>
      <c r="H46" s="184">
        <f>VLOOKUP(G46,'Master FINAL 2024 8-19-24'!A:G,7,FALSE)</f>
        <v>45570</v>
      </c>
      <c r="I46" s="153" t="str">
        <f>IF(ISBLANK((VLOOKUP(G46,'Master FINAL 2024 8-19-24'!A:H,8,FALSE)))=TRUE,"",VLOOKUP(G46,'Master FINAL 2024 8-19-24'!A:H,8,FALSE))</f>
        <v>Field 1</v>
      </c>
      <c r="J46" s="183">
        <f>IF(ISBLANK((VLOOKUP(G46,'Master FINAL 2024 8-19-24'!A:I,9,FALSE)))=TRUE,"",VLOOKUP(G46,'Master FINAL 2024 8-19-24'!A:I,9,FALSE))</f>
        <v>0.4375</v>
      </c>
      <c r="K46" s="169" t="str">
        <f>VLOOKUP(G46,'Master FINAL 2024 8-19-24'!A:L,12,FALSE)</f>
        <v>U-8 RF Bullseyes</v>
      </c>
      <c r="L46" s="177" t="s">
        <v>849</v>
      </c>
      <c r="M46" s="177" t="str">
        <f>VLOOKUP(G46,'Master FINAL 2024 8-19-24'!A:O,15,FALSE)</f>
        <v>U-8 JU Juneau Rage U8</v>
      </c>
      <c r="N46" s="154" t="str">
        <f>VLOOKUP(K46,'Team Info'!J:L,3,FALSE)</f>
        <v>Matthew Stater</v>
      </c>
      <c r="O46" s="154" t="str">
        <f>VLOOKUP(K46,'Team Info'!J:M,4,FALSE)</f>
        <v>262-384-1580</v>
      </c>
      <c r="P46" s="154" t="str">
        <f>VLOOKUP(K46,'Team Info'!J:N,5,FALSE)</f>
        <v>coachstater@gmail.com</v>
      </c>
      <c r="Q46" s="188" t="str">
        <f>VLOOKUP(M46,'Team Info'!J:L,3,FALSE)</f>
        <v>Tom Miller</v>
      </c>
      <c r="R46" s="188" t="str">
        <f>VLOOKUP(M46,'Team Info'!J:M,4,FALSE)</f>
        <v>920-904-2507</v>
      </c>
      <c r="S46" s="188" t="str">
        <f>VLOOKUP(M46,'Team Info'!J:N,5,FALSE)</f>
        <v>millertd87@outlook.com</v>
      </c>
      <c r="T46" t="str">
        <f t="shared" si="1"/>
        <v>45570U-8 RF BullseyesU-8 JU Juneau Rage U8</v>
      </c>
    </row>
    <row r="47" spans="1:20" x14ac:dyDescent="0.3">
      <c r="A47" s="154" t="str">
        <f t="shared" si="12"/>
        <v>RF1115</v>
      </c>
      <c r="B47" s="154" t="str">
        <f>VLOOKUP(A47,'Team Info'!E:J,6,FALSE)</f>
        <v>U-8 RF Bullseyes</v>
      </c>
      <c r="C47" s="154" t="str">
        <f>VLOOKUP(A47,'Team Info'!E:L,8,FALSE)</f>
        <v>Matthew Stater</v>
      </c>
      <c r="D47" s="154" t="str">
        <f>VLOOKUP(A47,'Team Info'!E:M,9,FALSE)</f>
        <v>262-384-1580</v>
      </c>
      <c r="E47" s="154" t="str">
        <f>VLOOKUP(A47,'Team Info'!E:N,10,FALSE)</f>
        <v>coachstater@gmail.com</v>
      </c>
      <c r="F47" s="180" t="str">
        <f t="shared" si="6"/>
        <v>Sat</v>
      </c>
      <c r="G47" s="170">
        <v>145</v>
      </c>
      <c r="H47" s="184">
        <f>VLOOKUP(G47,'Master FINAL 2024 8-19-24'!A:G,7,FALSE)</f>
        <v>45577</v>
      </c>
      <c r="I47" s="153" t="str">
        <f>IF(ISBLANK((VLOOKUP(G47,'Master FINAL 2024 8-19-24'!A:H,8,FALSE)))=TRUE,"",VLOOKUP(G47,'Master FINAL 2024 8-19-24'!A:H,8,FALSE))</f>
        <v>ER #7</v>
      </c>
      <c r="J47" s="183">
        <f>IF(ISBLANK((VLOOKUP(G47,'Master FINAL 2024 8-19-24'!A:I,9,FALSE)))=TRUE,"",VLOOKUP(G47,'Master FINAL 2024 8-19-24'!A:I,9,FALSE))</f>
        <v>0.375</v>
      </c>
      <c r="K47" s="169" t="str">
        <f>VLOOKUP(G47,'Master FINAL 2024 8-19-24'!A:L,12,FALSE)</f>
        <v>U-8 RF Bullseyes</v>
      </c>
      <c r="L47" s="177" t="s">
        <v>849</v>
      </c>
      <c r="M47" s="177" t="str">
        <f>VLOOKUP(G47,'Master FINAL 2024 8-19-24'!A:O,15,FALSE)</f>
        <v>U-8 ER Shamrocks</v>
      </c>
      <c r="N47" s="154" t="str">
        <f>VLOOKUP(K47,'Team Info'!J:L,3,FALSE)</f>
        <v>Matthew Stater</v>
      </c>
      <c r="O47" s="154" t="str">
        <f>VLOOKUP(K47,'Team Info'!J:M,4,FALSE)</f>
        <v>262-384-1580</v>
      </c>
      <c r="P47" s="154" t="str">
        <f>VLOOKUP(K47,'Team Info'!J:N,5,FALSE)</f>
        <v>coachstater@gmail.com</v>
      </c>
      <c r="Q47" s="188" t="str">
        <f>VLOOKUP(M47,'Team Info'!J:L,3,FALSE)</f>
        <v>Tony Johnson</v>
      </c>
      <c r="R47" s="188">
        <f>VLOOKUP(M47,'Team Info'!J:M,4,FALSE)</f>
        <v>0</v>
      </c>
      <c r="S47" s="188" t="str">
        <f>VLOOKUP(M47,'Team Info'!J:N,5,FALSE)</f>
        <v>tjohnson@aquapoly.com</v>
      </c>
      <c r="T47" t="str">
        <f t="shared" si="1"/>
        <v>45577U-8 RF BullseyesU-8 ER Shamrocks</v>
      </c>
    </row>
    <row r="48" spans="1:20" x14ac:dyDescent="0.3">
      <c r="A48" s="154" t="str">
        <f t="shared" si="12"/>
        <v>RF1115</v>
      </c>
      <c r="B48" s="154" t="str">
        <f>VLOOKUP(A48,'Team Info'!E:J,6,FALSE)</f>
        <v>U-8 RF Bullseyes</v>
      </c>
      <c r="C48" s="154" t="str">
        <f>VLOOKUP(A48,'Team Info'!E:L,8,FALSE)</f>
        <v>Matthew Stater</v>
      </c>
      <c r="D48" s="154" t="str">
        <f>VLOOKUP(A48,'Team Info'!E:M,9,FALSE)</f>
        <v>262-384-1580</v>
      </c>
      <c r="E48" s="154" t="str">
        <f>VLOOKUP(A48,'Team Info'!E:N,10,FALSE)</f>
        <v>coachstater@gmail.com</v>
      </c>
      <c r="F48" s="180" t="str">
        <f t="shared" si="6"/>
        <v>Sat</v>
      </c>
      <c r="G48" s="170">
        <v>147</v>
      </c>
      <c r="H48" s="184">
        <f>VLOOKUP(G48,'Master FINAL 2024 8-19-24'!A:G,7,FALSE)</f>
        <v>45584</v>
      </c>
      <c r="I48" s="153" t="str">
        <f>IF(ISBLANK((VLOOKUP(G48,'Master FINAL 2024 8-19-24'!A:H,8,FALSE)))=TRUE,"",VLOOKUP(G48,'Master FINAL 2024 8-19-24'!A:H,8,FALSE))</f>
        <v>RF 1</v>
      </c>
      <c r="J48" s="183">
        <f>IF(ISBLANK((VLOOKUP(G48,'Master FINAL 2024 8-19-24'!A:I,9,FALSE)))=TRUE,"",VLOOKUP(G48,'Master FINAL 2024 8-19-24'!A:I,9,FALSE))</f>
        <v>0.4375</v>
      </c>
      <c r="K48" s="169" t="str">
        <f>VLOOKUP(G48,'Master FINAL 2024 8-19-24'!A:L,12,FALSE)</f>
        <v>U-8 JK Gunners</v>
      </c>
      <c r="L48" s="177" t="s">
        <v>849</v>
      </c>
      <c r="M48" s="177" t="str">
        <f>VLOOKUP(G48,'Master FINAL 2024 8-19-24'!A:O,15,FALSE)</f>
        <v>U-8 RF Bullseyes</v>
      </c>
      <c r="N48" s="154" t="str">
        <f>VLOOKUP(K48,'Team Info'!J:L,3,FALSE)</f>
        <v>Devan Boling</v>
      </c>
      <c r="O48" s="154" t="str">
        <f>VLOOKUP(K48,'Team Info'!J:M,4,FALSE)</f>
        <v>262-391-1934</v>
      </c>
      <c r="P48" s="154" t="str">
        <f>VLOOKUP(K48,'Team Info'!J:N,5,FALSE)</f>
        <v>devan.boling@gmail.com</v>
      </c>
      <c r="Q48" s="188" t="str">
        <f>VLOOKUP(M48,'Team Info'!J:L,3,FALSE)</f>
        <v>Matthew Stater</v>
      </c>
      <c r="R48" s="188" t="str">
        <f>VLOOKUP(M48,'Team Info'!J:M,4,FALSE)</f>
        <v>262-384-1580</v>
      </c>
      <c r="S48" s="188" t="str">
        <f>VLOOKUP(M48,'Team Info'!J:N,5,FALSE)</f>
        <v>coachstater@gmail.com</v>
      </c>
      <c r="T48" t="str">
        <f t="shared" si="1"/>
        <v>45584U-8 JK GunnersU-8 RF Bullseyes</v>
      </c>
    </row>
    <row r="49" spans="1:20" x14ac:dyDescent="0.3">
      <c r="A49" s="154" t="str">
        <f t="shared" si="12"/>
        <v>RF1115</v>
      </c>
      <c r="B49" s="154" t="str">
        <f>VLOOKUP(A49,'Team Info'!E:J,6,FALSE)</f>
        <v>U-8 RF Bullseyes</v>
      </c>
      <c r="C49" s="154" t="str">
        <f>VLOOKUP(A49,'Team Info'!E:L,8,FALSE)</f>
        <v>Matthew Stater</v>
      </c>
      <c r="D49" s="154" t="str">
        <f>VLOOKUP(A49,'Team Info'!E:M,9,FALSE)</f>
        <v>262-384-1580</v>
      </c>
      <c r="E49" s="154" t="str">
        <f>VLOOKUP(A49,'Team Info'!E:N,10,FALSE)</f>
        <v>coachstater@gmail.com</v>
      </c>
      <c r="F49" s="180" t="str">
        <f t="shared" si="6"/>
        <v>Sat</v>
      </c>
      <c r="G49" s="170">
        <v>155</v>
      </c>
      <c r="H49" s="184">
        <f>VLOOKUP(G49,'Master FINAL 2024 8-19-24'!A:G,7,FALSE)</f>
        <v>45591</v>
      </c>
      <c r="I49" s="153" t="str">
        <f>IF(ISBLANK((VLOOKUP(G49,'Master FINAL 2024 8-19-24'!A:H,8,FALSE)))=TRUE,"",VLOOKUP(G49,'Master FINAL 2024 8-19-24'!A:H,8,FALSE))</f>
        <v>RF 1</v>
      </c>
      <c r="J49" s="183">
        <f>IF(ISBLANK((VLOOKUP(G49,'Master FINAL 2024 8-19-24'!A:I,9,FALSE)))=TRUE,"",VLOOKUP(G49,'Master FINAL 2024 8-19-24'!A:I,9,FALSE))</f>
        <v>0.4375</v>
      </c>
      <c r="K49" s="169" t="str">
        <f>VLOOKUP(G49,'Master FINAL 2024 8-19-24'!A:L,12,FALSE)</f>
        <v>U-8 SL Earthquakes</v>
      </c>
      <c r="L49" s="177" t="s">
        <v>849</v>
      </c>
      <c r="M49" s="177" t="str">
        <f>VLOOKUP(G49,'Master FINAL 2024 8-19-24'!A:O,15,FALSE)</f>
        <v>U-8 RF Bullseyes</v>
      </c>
      <c r="N49" s="154" t="str">
        <f>VLOOKUP(K49,'Team Info'!J:L,3,FALSE)</f>
        <v>Andy Kempf</v>
      </c>
      <c r="O49" s="154" t="str">
        <f>VLOOKUP(K49,'Team Info'!J:M,4,FALSE)</f>
        <v>262-705-6344</v>
      </c>
      <c r="P49" s="154" t="str">
        <f>VLOOKUP(K49,'Team Info'!J:N,5,FALSE)</f>
        <v>andykempf@icloud.com</v>
      </c>
      <c r="Q49" s="188" t="str">
        <f>VLOOKUP(M49,'Team Info'!J:L,3,FALSE)</f>
        <v>Matthew Stater</v>
      </c>
      <c r="R49" s="188" t="str">
        <f>VLOOKUP(M49,'Team Info'!J:M,4,FALSE)</f>
        <v>262-384-1580</v>
      </c>
      <c r="S49" s="188" t="str">
        <f>VLOOKUP(M49,'Team Info'!J:N,5,FALSE)</f>
        <v>coachstater@gmail.com</v>
      </c>
      <c r="T49" t="str">
        <f t="shared" si="1"/>
        <v>45591U-8 SL EarthquakesU-8 RF Bullseyes</v>
      </c>
    </row>
    <row r="50" spans="1:20" x14ac:dyDescent="0.3">
      <c r="A50" s="154" t="s">
        <v>1783</v>
      </c>
      <c r="B50" s="154" t="str">
        <f>VLOOKUP(A50,'Team Info'!E:J,6,FALSE)</f>
        <v>U-8 RF Challengers</v>
      </c>
      <c r="C50" s="154" t="str">
        <f>VLOOKUP(A50,'Team Info'!E:L,8,FALSE)</f>
        <v>John Bourque</v>
      </c>
      <c r="D50" s="154" t="str">
        <f>VLOOKUP(A50,'Team Info'!E:M,9,FALSE)</f>
        <v>414-305-0871</v>
      </c>
      <c r="E50" s="154" t="str">
        <f>VLOOKUP(A50,'Team Info'!E:N,10,FALSE)</f>
        <v>j2bourque@gmail.com</v>
      </c>
      <c r="F50" s="180" t="str">
        <f t="shared" si="6"/>
        <v>Sat</v>
      </c>
      <c r="G50" s="170">
        <v>160</v>
      </c>
      <c r="H50" s="184">
        <f>VLOOKUP(G50,'Master FINAL 2024 8-19-24'!A:G,7,FALSE)</f>
        <v>45542</v>
      </c>
      <c r="I50" s="153">
        <f>IF(ISBLANK((VLOOKUP(G50,'Master FINAL 2024 8-19-24'!A:H,8,FALSE)))=TRUE,"",VLOOKUP(G50,'Master FINAL 2024 8-19-24'!A:H,8,FALSE))</f>
        <v>4</v>
      </c>
      <c r="J50" s="183">
        <f>IF(ISBLANK((VLOOKUP(G50,'Master FINAL 2024 8-19-24'!A:I,9,FALSE)))=TRUE,"",VLOOKUP(G50,'Master FINAL 2024 8-19-24'!A:I,9,FALSE))</f>
        <v>0.41666666666666669</v>
      </c>
      <c r="K50" s="169" t="str">
        <f>VLOOKUP(G50,'Master FINAL 2024 8-19-24'!A:L,12,FALSE)</f>
        <v>U-8 RF Challengers</v>
      </c>
      <c r="L50" s="177" t="s">
        <v>849</v>
      </c>
      <c r="M50" s="177" t="str">
        <f>VLOOKUP(G50,'Master FINAL 2024 8-19-24'!A:O,15,FALSE)</f>
        <v>U-8 SL Wrexham</v>
      </c>
      <c r="N50" s="154" t="str">
        <f>VLOOKUP(K50,'Team Info'!J:L,3,FALSE)</f>
        <v>John Bourque</v>
      </c>
      <c r="O50" s="154" t="str">
        <f>VLOOKUP(K50,'Team Info'!J:M,4,FALSE)</f>
        <v>414-305-0871</v>
      </c>
      <c r="P50" s="154" t="str">
        <f>VLOOKUP(K50,'Team Info'!J:N,5,FALSE)</f>
        <v>j2bourque@gmail.com</v>
      </c>
      <c r="Q50" s="188" t="str">
        <f>VLOOKUP(M50,'Team Info'!J:L,3,FALSE)</f>
        <v>Scott Dauphinais</v>
      </c>
      <c r="R50" s="188" t="str">
        <f>VLOOKUP(M50,'Team Info'!J:M,4,FALSE)</f>
        <v>262-229-1073</v>
      </c>
      <c r="S50" s="188" t="str">
        <f>VLOOKUP(M50,'Team Info'!J:N,5,FALSE)</f>
        <v>scottdauph@yahoo.com</v>
      </c>
      <c r="T50" t="str">
        <f t="shared" si="1"/>
        <v>45542U-8 RF ChallengersU-8 SL Wrexham</v>
      </c>
    </row>
    <row r="51" spans="1:20" x14ac:dyDescent="0.3">
      <c r="A51" s="154" t="str">
        <f t="shared" ref="A51:A57" si="13">A50</f>
        <v>RF1116</v>
      </c>
      <c r="B51" s="154" t="str">
        <f>VLOOKUP(A51,'Team Info'!E:J,6,FALSE)</f>
        <v>U-8 RF Challengers</v>
      </c>
      <c r="C51" s="154" t="str">
        <f>VLOOKUP(A51,'Team Info'!E:L,8,FALSE)</f>
        <v>John Bourque</v>
      </c>
      <c r="D51" s="154" t="str">
        <f>VLOOKUP(A51,'Team Info'!E:M,9,FALSE)</f>
        <v>414-305-0871</v>
      </c>
      <c r="E51" s="154" t="str">
        <f>VLOOKUP(A51,'Team Info'!E:N,10,FALSE)</f>
        <v>j2bourque@gmail.com</v>
      </c>
      <c r="F51" s="180" t="str">
        <f t="shared" si="6"/>
        <v>Sat</v>
      </c>
      <c r="G51" s="180">
        <v>164</v>
      </c>
      <c r="H51" s="184">
        <f>VLOOKUP(G51,'Master FINAL 2024 8-19-24'!A:G,7,FALSE)</f>
        <v>45549</v>
      </c>
      <c r="I51" s="153" t="str">
        <f>IF(ISBLANK((VLOOKUP(G51,'Master FINAL 2024 8-19-24'!A:H,8,FALSE)))=TRUE,"",VLOOKUP(G51,'Master FINAL 2024 8-19-24'!A:H,8,FALSE))</f>
        <v>RF 3</v>
      </c>
      <c r="J51" s="183">
        <f>IF(ISBLANK((VLOOKUP(G51,'Master FINAL 2024 8-19-24'!A:I,9,FALSE)))=TRUE,"",VLOOKUP(G51,'Master FINAL 2024 8-19-24'!A:I,9,FALSE))</f>
        <v>0.4375</v>
      </c>
      <c r="K51" s="169" t="str">
        <f>VLOOKUP(G51,'Master FINAL 2024 8-19-24'!A:L,12,FALSE)</f>
        <v>U-8 KW Inferno</v>
      </c>
      <c r="L51" s="177" t="s">
        <v>849</v>
      </c>
      <c r="M51" s="177" t="str">
        <f>VLOOKUP(G51,'Master FINAL 2024 8-19-24'!A:O,15,FALSE)</f>
        <v>U-8 RF Challengers</v>
      </c>
      <c r="N51" s="154" t="str">
        <f>VLOOKUP(K51,'Team Info'!J:L,3,FALSE)</f>
        <v>Maggie Lijewski</v>
      </c>
      <c r="O51" s="154" t="str">
        <f>VLOOKUP(K51,'Team Info'!J:M,4,FALSE)</f>
        <v>262-707-5948</v>
      </c>
      <c r="P51" s="154" t="str">
        <f>VLOOKUP(K51,'Team Info'!J:N,5,FALSE)</f>
        <v>drlijewskidc@gmail.com</v>
      </c>
      <c r="Q51" s="188" t="str">
        <f>VLOOKUP(M51,'Team Info'!J:L,3,FALSE)</f>
        <v>John Bourque</v>
      </c>
      <c r="R51" s="188" t="str">
        <f>VLOOKUP(M51,'Team Info'!J:M,4,FALSE)</f>
        <v>414-305-0871</v>
      </c>
      <c r="S51" s="188" t="str">
        <f>VLOOKUP(M51,'Team Info'!J:N,5,FALSE)</f>
        <v>j2bourque@gmail.com</v>
      </c>
      <c r="T51" t="str">
        <f t="shared" si="1"/>
        <v>45549U-8 KW InfernoU-8 RF Challengers</v>
      </c>
    </row>
    <row r="52" spans="1:20" x14ac:dyDescent="0.3">
      <c r="A52" s="154" t="str">
        <f t="shared" si="13"/>
        <v>RF1116</v>
      </c>
      <c r="B52" s="154" t="str">
        <f>VLOOKUP(A52,'Team Info'!E:J,6,FALSE)</f>
        <v>U-8 RF Challengers</v>
      </c>
      <c r="C52" s="154" t="str">
        <f>VLOOKUP(A52,'Team Info'!E:L,8,FALSE)</f>
        <v>John Bourque</v>
      </c>
      <c r="D52" s="154" t="str">
        <f>VLOOKUP(A52,'Team Info'!E:M,9,FALSE)</f>
        <v>414-305-0871</v>
      </c>
      <c r="E52" s="154" t="str">
        <f>VLOOKUP(A52,'Team Info'!E:N,10,FALSE)</f>
        <v>j2bourque@gmail.com</v>
      </c>
      <c r="F52" s="180" t="str">
        <f t="shared" si="6"/>
        <v>Sat</v>
      </c>
      <c r="G52" s="180">
        <v>169</v>
      </c>
      <c r="H52" s="184">
        <f>VLOOKUP(G52,'Master FINAL 2024 8-19-24'!A:G,7,FALSE)</f>
        <v>45556</v>
      </c>
      <c r="I52" s="153">
        <f>IF(ISBLANK((VLOOKUP(G52,'Master FINAL 2024 8-19-24'!A:H,8,FALSE)))=TRUE,"",VLOOKUP(G52,'Master FINAL 2024 8-19-24'!A:H,8,FALSE))</f>
        <v>4</v>
      </c>
      <c r="J52" s="183">
        <f>IF(ISBLANK((VLOOKUP(G52,'Master FINAL 2024 8-19-24'!A:I,9,FALSE)))=TRUE,"",VLOOKUP(G52,'Master FINAL 2024 8-19-24'!A:I,9,FALSE))</f>
        <v>0.45833333333333331</v>
      </c>
      <c r="K52" s="169" t="str">
        <f>VLOOKUP(G52,'Master FINAL 2024 8-19-24'!A:L,12,FALSE)</f>
        <v>U-8 RF Challengers</v>
      </c>
      <c r="L52" s="177" t="s">
        <v>849</v>
      </c>
      <c r="M52" s="177" t="str">
        <f>VLOOKUP(G52,'Master FINAL 2024 8-19-24'!A:O,15,FALSE)</f>
        <v>U-8 SL Cyclones</v>
      </c>
      <c r="N52" s="154" t="str">
        <f>VLOOKUP(K52,'Team Info'!J:L,3,FALSE)</f>
        <v>John Bourque</v>
      </c>
      <c r="O52" s="154" t="str">
        <f>VLOOKUP(K52,'Team Info'!J:M,4,FALSE)</f>
        <v>414-305-0871</v>
      </c>
      <c r="P52" s="154" t="str">
        <f>VLOOKUP(K52,'Team Info'!J:N,5,FALSE)</f>
        <v>j2bourque@gmail.com</v>
      </c>
      <c r="Q52" s="188" t="str">
        <f>VLOOKUP(M52,'Team Info'!J:L,3,FALSE)</f>
        <v>Cyle Schneider</v>
      </c>
      <c r="R52" s="188" t="str">
        <f>VLOOKUP(M52,'Team Info'!J:M,4,FALSE)</f>
        <v>920-428-2739</v>
      </c>
      <c r="S52" s="188" t="str">
        <f>VLOOKUP(M52,'Team Info'!J:N,5,FALSE)</f>
        <v>cyle.schneider@gmail.com</v>
      </c>
      <c r="T52" t="str">
        <f t="shared" si="1"/>
        <v>45556U-8 RF ChallengersU-8 SL Cyclones</v>
      </c>
    </row>
    <row r="53" spans="1:20" x14ac:dyDescent="0.3">
      <c r="A53" s="154" t="str">
        <f t="shared" si="13"/>
        <v>RF1116</v>
      </c>
      <c r="B53" s="154" t="str">
        <f>VLOOKUP(A53,'Team Info'!E:J,6,FALSE)</f>
        <v>U-8 RF Challengers</v>
      </c>
      <c r="C53" s="154" t="str">
        <f>VLOOKUP(A53,'Team Info'!E:L,8,FALSE)</f>
        <v>John Bourque</v>
      </c>
      <c r="D53" s="154" t="str">
        <f>VLOOKUP(A53,'Team Info'!E:M,9,FALSE)</f>
        <v>414-305-0871</v>
      </c>
      <c r="E53" s="154" t="str">
        <f>VLOOKUP(A53,'Team Info'!E:N,10,FALSE)</f>
        <v>j2bourque@gmail.com</v>
      </c>
      <c r="F53" s="180" t="str">
        <f t="shared" si="6"/>
        <v>Sat</v>
      </c>
      <c r="G53" s="180">
        <v>174</v>
      </c>
      <c r="H53" s="184">
        <f>VLOOKUP(G53,'Master FINAL 2024 8-19-24'!A:G,7,FALSE)</f>
        <v>45563</v>
      </c>
      <c r="I53" s="153" t="str">
        <f>IF(ISBLANK((VLOOKUP(G53,'Master FINAL 2024 8-19-24'!A:H,8,FALSE)))=TRUE,"",VLOOKUP(G53,'Master FINAL 2024 8-19-24'!A:H,8,FALSE))</f>
        <v>RF 1</v>
      </c>
      <c r="J53" s="183">
        <f>IF(ISBLANK((VLOOKUP(G53,'Master FINAL 2024 8-19-24'!A:I,9,FALSE)))=TRUE,"",VLOOKUP(G53,'Master FINAL 2024 8-19-24'!A:I,9,FALSE))</f>
        <v>0.4375</v>
      </c>
      <c r="K53" s="169" t="str">
        <f>VLOOKUP(G53,'Master FINAL 2024 8-19-24'!A:L,12,FALSE)</f>
        <v>U-8 HT Baby Sharks</v>
      </c>
      <c r="L53" s="177" t="s">
        <v>849</v>
      </c>
      <c r="M53" s="177" t="str">
        <f>VLOOKUP(G53,'Master FINAL 2024 8-19-24'!A:O,15,FALSE)</f>
        <v>U-8 RF Challengers</v>
      </c>
      <c r="N53" s="154" t="str">
        <f>VLOOKUP(K53,'Team Info'!J:L,3,FALSE)</f>
        <v>Jonathan Harris</v>
      </c>
      <c r="O53" s="154" t="str">
        <f>VLOOKUP(K53,'Team Info'!J:M,4,FALSE)</f>
        <v>414-239-2003</v>
      </c>
      <c r="P53" s="154" t="str">
        <f>VLOOKUP(K53,'Team Info'!J:N,5,FALSE)</f>
        <v>jonathaneharris7@gmail.com</v>
      </c>
      <c r="Q53" s="188" t="str">
        <f>VLOOKUP(M53,'Team Info'!J:L,3,FALSE)</f>
        <v>John Bourque</v>
      </c>
      <c r="R53" s="188" t="str">
        <f>VLOOKUP(M53,'Team Info'!J:M,4,FALSE)</f>
        <v>414-305-0871</v>
      </c>
      <c r="S53" s="188" t="str">
        <f>VLOOKUP(M53,'Team Info'!J:N,5,FALSE)</f>
        <v>j2bourque@gmail.com</v>
      </c>
      <c r="T53" t="str">
        <f t="shared" si="1"/>
        <v>45563U-8 HT Baby SharksU-8 RF Challengers</v>
      </c>
    </row>
    <row r="54" spans="1:20" x14ac:dyDescent="0.3">
      <c r="A54" s="154" t="str">
        <f t="shared" si="13"/>
        <v>RF1116</v>
      </c>
      <c r="B54" s="154" t="str">
        <f>VLOOKUP(A54,'Team Info'!E:J,6,FALSE)</f>
        <v>U-8 RF Challengers</v>
      </c>
      <c r="C54" s="154" t="str">
        <f>VLOOKUP(A54,'Team Info'!E:L,8,FALSE)</f>
        <v>John Bourque</v>
      </c>
      <c r="D54" s="154" t="str">
        <f>VLOOKUP(A54,'Team Info'!E:M,9,FALSE)</f>
        <v>414-305-0871</v>
      </c>
      <c r="E54" s="154" t="str">
        <f>VLOOKUP(A54,'Team Info'!E:N,10,FALSE)</f>
        <v>j2bourque@gmail.com</v>
      </c>
      <c r="F54" s="180" t="str">
        <f t="shared" si="6"/>
        <v>Sat</v>
      </c>
      <c r="G54" s="180">
        <v>180</v>
      </c>
      <c r="H54" s="184">
        <f>VLOOKUP(G54,'Master FINAL 2024 8-19-24'!A:G,7,FALSE)</f>
        <v>45570</v>
      </c>
      <c r="I54" s="153" t="str">
        <f>IF(ISBLANK((VLOOKUP(G54,'Master FINAL 2024 8-19-24'!A:H,8,FALSE)))=TRUE,"",VLOOKUP(G54,'Master FINAL 2024 8-19-24'!A:H,8,FALSE))</f>
        <v>RF 1</v>
      </c>
      <c r="J54" s="183">
        <f>IF(ISBLANK((VLOOKUP(G54,'Master FINAL 2024 8-19-24'!A:I,9,FALSE)))=TRUE,"",VLOOKUP(G54,'Master FINAL 2024 8-19-24'!A:I,9,FALSE))</f>
        <v>0.375</v>
      </c>
      <c r="K54" s="169" t="str">
        <f>VLOOKUP(G54,'Master FINAL 2024 8-19-24'!A:L,12,FALSE)</f>
        <v>U-8 HT Goal Diggers</v>
      </c>
      <c r="L54" s="177" t="s">
        <v>849</v>
      </c>
      <c r="M54" s="177" t="str">
        <f>VLOOKUP(G54,'Master FINAL 2024 8-19-24'!A:O,15,FALSE)</f>
        <v>U-8 RF Challengers</v>
      </c>
      <c r="N54" s="154" t="str">
        <f>VLOOKUP(K54,'Team Info'!J:L,3,FALSE)</f>
        <v>Ben Serwe</v>
      </c>
      <c r="O54" s="154" t="str">
        <f>VLOOKUP(K54,'Team Info'!J:M,4,FALSE)</f>
        <v>414-640-9202</v>
      </c>
      <c r="P54" s="154" t="str">
        <f>VLOOKUP(K54,'Team Info'!J:N,5,FALSE)</f>
        <v>dbserwe@gmail.com</v>
      </c>
      <c r="Q54" s="188" t="str">
        <f>VLOOKUP(M54,'Team Info'!J:L,3,FALSE)</f>
        <v>John Bourque</v>
      </c>
      <c r="R54" s="188" t="str">
        <f>VLOOKUP(M54,'Team Info'!J:M,4,FALSE)</f>
        <v>414-305-0871</v>
      </c>
      <c r="S54" s="188" t="str">
        <f>VLOOKUP(M54,'Team Info'!J:N,5,FALSE)</f>
        <v>j2bourque@gmail.com</v>
      </c>
      <c r="T54" t="str">
        <f t="shared" si="1"/>
        <v>45570U-8 HT Goal DiggersU-8 RF Challengers</v>
      </c>
    </row>
    <row r="55" spans="1:20" x14ac:dyDescent="0.3">
      <c r="A55" s="154" t="str">
        <f t="shared" si="13"/>
        <v>RF1116</v>
      </c>
      <c r="B55" s="154" t="str">
        <f>VLOOKUP(A55,'Team Info'!E:J,6,FALSE)</f>
        <v>U-8 RF Challengers</v>
      </c>
      <c r="C55" s="154" t="str">
        <f>VLOOKUP(A55,'Team Info'!E:L,8,FALSE)</f>
        <v>John Bourque</v>
      </c>
      <c r="D55" s="154" t="str">
        <f>VLOOKUP(A55,'Team Info'!E:M,9,FALSE)</f>
        <v>414-305-0871</v>
      </c>
      <c r="E55" s="154" t="str">
        <f>VLOOKUP(A55,'Team Info'!E:N,10,FALSE)</f>
        <v>j2bourque@gmail.com</v>
      </c>
      <c r="F55" s="180" t="str">
        <f t="shared" si="6"/>
        <v>Sat</v>
      </c>
      <c r="G55" s="180">
        <v>183</v>
      </c>
      <c r="H55" s="184">
        <f>VLOOKUP(G55,'Master FINAL 2024 8-19-24'!A:G,7,FALSE)</f>
        <v>45577</v>
      </c>
      <c r="I55" s="153" t="str">
        <f>IF(ISBLANK((VLOOKUP(G55,'Master FINAL 2024 8-19-24'!A:H,8,FALSE)))=TRUE,"",VLOOKUP(G55,'Master FINAL 2024 8-19-24'!A:H,8,FALSE))</f>
        <v>Field #3</v>
      </c>
      <c r="J55" s="183">
        <f>IF(ISBLANK((VLOOKUP(G55,'Master FINAL 2024 8-19-24'!A:I,9,FALSE)))=TRUE,"",VLOOKUP(G55,'Master FINAL 2024 8-19-24'!A:I,9,FALSE))</f>
        <v>0.5</v>
      </c>
      <c r="K55" s="169" t="str">
        <f>VLOOKUP(G55,'Master FINAL 2024 8-19-24'!A:L,12,FALSE)</f>
        <v>U-8 RF Challengers</v>
      </c>
      <c r="L55" s="177" t="s">
        <v>849</v>
      </c>
      <c r="M55" s="177" t="str">
        <f>VLOOKUP(G55,'Master FINAL 2024 8-19-24'!A:O,15,FALSE)</f>
        <v>U-8 HU Stingers</v>
      </c>
      <c r="N55" s="154" t="str">
        <f>VLOOKUP(K55,'Team Info'!J:L,3,FALSE)</f>
        <v>John Bourque</v>
      </c>
      <c r="O55" s="154" t="str">
        <f>VLOOKUP(K55,'Team Info'!J:M,4,FALSE)</f>
        <v>414-305-0871</v>
      </c>
      <c r="P55" s="154" t="str">
        <f>VLOOKUP(K55,'Team Info'!J:N,5,FALSE)</f>
        <v>j2bourque@gmail.com</v>
      </c>
      <c r="Q55" s="188" t="str">
        <f>VLOOKUP(M55,'Team Info'!J:L,3,FALSE)</f>
        <v>Trisha Neu</v>
      </c>
      <c r="R55" s="188" t="str">
        <f>VLOOKUP(M55,'Team Info'!J:M,4,FALSE)</f>
        <v>920-344-0432</v>
      </c>
      <c r="S55" s="188" t="str">
        <f>VLOOKUP(M55,'Team Info'!J:N,5,FALSE)</f>
        <v>trisha.neu@orbiscorporation.com</v>
      </c>
      <c r="T55" t="str">
        <f t="shared" si="1"/>
        <v>45577U-8 RF ChallengersU-8 HU Stingers</v>
      </c>
    </row>
    <row r="56" spans="1:20" x14ac:dyDescent="0.3">
      <c r="A56" s="154" t="str">
        <f t="shared" si="13"/>
        <v>RF1116</v>
      </c>
      <c r="B56" s="154" t="str">
        <f>VLOOKUP(A56,'Team Info'!E:J,6,FALSE)</f>
        <v>U-8 RF Challengers</v>
      </c>
      <c r="C56" s="154" t="str">
        <f>VLOOKUP(A56,'Team Info'!E:L,8,FALSE)</f>
        <v>John Bourque</v>
      </c>
      <c r="D56" s="154" t="str">
        <f>VLOOKUP(A56,'Team Info'!E:M,9,FALSE)</f>
        <v>414-305-0871</v>
      </c>
      <c r="E56" s="154" t="str">
        <f>VLOOKUP(A56,'Team Info'!E:N,10,FALSE)</f>
        <v>j2bourque@gmail.com</v>
      </c>
      <c r="F56" s="180" t="str">
        <f t="shared" si="6"/>
        <v>Sat</v>
      </c>
      <c r="G56" s="180">
        <v>188</v>
      </c>
      <c r="H56" s="184">
        <f>VLOOKUP(G56,'Master FINAL 2024 8-19-24'!A:G,7,FALSE)</f>
        <v>45584</v>
      </c>
      <c r="I56" s="153" t="str">
        <f>IF(ISBLANK((VLOOKUP(G56,'Master FINAL 2024 8-19-24'!A:H,8,FALSE)))=TRUE,"",VLOOKUP(G56,'Master FINAL 2024 8-19-24'!A:H,8,FALSE))</f>
        <v>RF 1</v>
      </c>
      <c r="J56" s="183">
        <f>IF(ISBLANK((VLOOKUP(G56,'Master FINAL 2024 8-19-24'!A:I,9,FALSE)))=TRUE,"",VLOOKUP(G56,'Master FINAL 2024 8-19-24'!A:I,9,FALSE))</f>
        <v>0.375</v>
      </c>
      <c r="K56" s="169" t="str">
        <f>VLOOKUP(G56,'Master FINAL 2024 8-19-24'!A:L,12,FALSE)</f>
        <v>U-8 JU Juneau Rage U8 Purple</v>
      </c>
      <c r="L56" s="177" t="s">
        <v>849</v>
      </c>
      <c r="M56" s="177" t="str">
        <f>VLOOKUP(G56,'Master FINAL 2024 8-19-24'!A:O,15,FALSE)</f>
        <v>U-8 RF Challengers</v>
      </c>
      <c r="N56" s="154" t="str">
        <f>VLOOKUP(K56,'Team Info'!J:L,3,FALSE)</f>
        <v>Kevin Klueger</v>
      </c>
      <c r="O56" s="154" t="str">
        <f>VLOOKUP(K56,'Team Info'!J:M,4,FALSE)</f>
        <v>920-960-0192</v>
      </c>
      <c r="P56" s="154" t="str">
        <f>VLOOKUP(K56,'Team Info'!J:N,5,FALSE)</f>
        <v>kluegerk@gmail.com</v>
      </c>
      <c r="Q56" s="188" t="str">
        <f>VLOOKUP(M56,'Team Info'!J:L,3,FALSE)</f>
        <v>John Bourque</v>
      </c>
      <c r="R56" s="188" t="str">
        <f>VLOOKUP(M56,'Team Info'!J:M,4,FALSE)</f>
        <v>414-305-0871</v>
      </c>
      <c r="S56" s="188" t="str">
        <f>VLOOKUP(M56,'Team Info'!J:N,5,FALSE)</f>
        <v>j2bourque@gmail.com</v>
      </c>
      <c r="T56" t="str">
        <f t="shared" si="1"/>
        <v>45584U-8 JU Juneau Rage U8 PurpleU-8 RF Challengers</v>
      </c>
    </row>
    <row r="57" spans="1:20" x14ac:dyDescent="0.3">
      <c r="A57" s="154" t="str">
        <f t="shared" si="13"/>
        <v>RF1116</v>
      </c>
      <c r="B57" s="154" t="str">
        <f>VLOOKUP(A57,'Team Info'!E:J,6,FALSE)</f>
        <v>U-8 RF Challengers</v>
      </c>
      <c r="C57" s="154" t="str">
        <f>VLOOKUP(A57,'Team Info'!E:L,8,FALSE)</f>
        <v>John Bourque</v>
      </c>
      <c r="D57" s="154" t="str">
        <f>VLOOKUP(A57,'Team Info'!E:M,9,FALSE)</f>
        <v>414-305-0871</v>
      </c>
      <c r="E57" s="154" t="str">
        <f>VLOOKUP(A57,'Team Info'!E:N,10,FALSE)</f>
        <v>j2bourque@gmail.com</v>
      </c>
      <c r="F57" s="180" t="str">
        <f t="shared" si="6"/>
        <v>Sat</v>
      </c>
      <c r="G57" s="180">
        <v>194</v>
      </c>
      <c r="H57" s="184">
        <f>VLOOKUP(G57,'Master FINAL 2024 8-19-24'!A:G,7,FALSE)</f>
        <v>45591</v>
      </c>
      <c r="I57" s="153" t="str">
        <f>IF(ISBLANK((VLOOKUP(G57,'Master FINAL 2024 8-19-24'!A:H,8,FALSE)))=TRUE,"",VLOOKUP(G57,'Master FINAL 2024 8-19-24'!A:H,8,FALSE))</f>
        <v>HT #3A</v>
      </c>
      <c r="J57" s="183">
        <f>IF(ISBLANK((VLOOKUP(G57,'Master FINAL 2024 8-19-24'!A:I,9,FALSE)))=TRUE,"",VLOOKUP(G57,'Master FINAL 2024 8-19-24'!A:I,9,FALSE))</f>
        <v>0.54166666666666663</v>
      </c>
      <c r="K57" s="169" t="str">
        <f>VLOOKUP(G57,'Master FINAL 2024 8-19-24'!A:L,12,FALSE)</f>
        <v>U-8 RF Challengers</v>
      </c>
      <c r="L57" s="177" t="s">
        <v>849</v>
      </c>
      <c r="M57" s="177" t="str">
        <f>VLOOKUP(G57,'Master FINAL 2024 8-19-24'!A:O,15,FALSE)</f>
        <v>U-8 HT Baby Sharks</v>
      </c>
      <c r="N57" s="154" t="str">
        <f>VLOOKUP(K57,'Team Info'!J:L,3,FALSE)</f>
        <v>John Bourque</v>
      </c>
      <c r="O57" s="154" t="str">
        <f>VLOOKUP(K57,'Team Info'!J:M,4,FALSE)</f>
        <v>414-305-0871</v>
      </c>
      <c r="P57" s="154" t="str">
        <f>VLOOKUP(K57,'Team Info'!J:N,5,FALSE)</f>
        <v>j2bourque@gmail.com</v>
      </c>
      <c r="Q57" s="188" t="str">
        <f>VLOOKUP(M57,'Team Info'!J:L,3,FALSE)</f>
        <v>Jonathan Harris</v>
      </c>
      <c r="R57" s="188" t="str">
        <f>VLOOKUP(M57,'Team Info'!J:M,4,FALSE)</f>
        <v>414-239-2003</v>
      </c>
      <c r="S57" s="188" t="str">
        <f>VLOOKUP(M57,'Team Info'!J:N,5,FALSE)</f>
        <v>jonathaneharris7@gmail.com</v>
      </c>
      <c r="T57" t="str">
        <f t="shared" si="1"/>
        <v>45591U-8 RF ChallengersU-8 HT Baby Sharks</v>
      </c>
    </row>
    <row r="58" spans="1:20" x14ac:dyDescent="0.3">
      <c r="A58" s="154" t="s">
        <v>1784</v>
      </c>
      <c r="B58" s="154" t="str">
        <f>VLOOKUP(A58,'Team Info'!E:J,6,FALSE)</f>
        <v>U-8 RF Dynamite</v>
      </c>
      <c r="C58" s="154" t="str">
        <f>VLOOKUP(A58,'Team Info'!E:L,8,FALSE)</f>
        <v>Rachel Chapman</v>
      </c>
      <c r="D58" s="154" t="str">
        <f>VLOOKUP(A58,'Team Info'!E:M,9,FALSE)</f>
        <v>262-424-1613</v>
      </c>
      <c r="E58" s="154" t="str">
        <f>VLOOKUP(A58,'Team Info'!E:N,10,FALSE)</f>
        <v>rpatti425@yahoo.com</v>
      </c>
      <c r="F58" s="180" t="str">
        <f t="shared" ref="F58:F86" si="14">IF(WEEKDAY(H58)=7,"Sat",IF(WEEKDAY(H58)=6,"Fri",IF(WEEKDAY(H58)=5,"Thu",IF(WEEKDAY(H58)=4,"Wed",IF(WEEKDAY(H58)=3,"Tue",IF(WEEKDAY(H58)=2,"Mon",IF(WEEKDAY(H58)=1,"Sun")))))))</f>
        <v>Sat</v>
      </c>
      <c r="G58" s="180">
        <v>199</v>
      </c>
      <c r="H58" s="184">
        <f>VLOOKUP(G58,'Master FINAL 2024 8-19-24'!A:G,7,FALSE)</f>
        <v>45542</v>
      </c>
      <c r="I58" s="153" t="str">
        <f>IF(ISBLANK((VLOOKUP(G58,'Master FINAL 2024 8-19-24'!A:H,8,FALSE)))=TRUE,"",VLOOKUP(G58,'Master FINAL 2024 8-19-24'!A:H,8,FALSE))</f>
        <v>RF 1</v>
      </c>
      <c r="J58" s="183">
        <f>IF(ISBLANK((VLOOKUP(G58,'Master FINAL 2024 8-19-24'!A:I,9,FALSE)))=TRUE,"",VLOOKUP(G58,'Master FINAL 2024 8-19-24'!A:I,9,FALSE))</f>
        <v>0.41666666666666669</v>
      </c>
      <c r="K58" s="169" t="str">
        <f>VLOOKUP(G58,'Master FINAL 2024 8-19-24'!A:L,12,FALSE)</f>
        <v>U-8 KW Skyhawks</v>
      </c>
      <c r="L58" s="177" t="s">
        <v>849</v>
      </c>
      <c r="M58" s="177" t="str">
        <f>VLOOKUP(G58,'Master FINAL 2024 8-19-24'!A:O,15,FALSE)</f>
        <v>U-8 RF Dynamite</v>
      </c>
      <c r="N58" s="154" t="str">
        <f>VLOOKUP(K58,'Team Info'!J:L,3,FALSE)</f>
        <v>Tristan Hayes</v>
      </c>
      <c r="O58" s="154" t="str">
        <f>VLOOKUP(K58,'Team Info'!J:M,4,FALSE)</f>
        <v>920-979-8009</v>
      </c>
      <c r="P58" s="154" t="str">
        <f>VLOOKUP(K58,'Team Info'!J:N,5,FALSE)</f>
        <v>tristan.hayes@gmail.com</v>
      </c>
      <c r="Q58" s="188" t="str">
        <f>VLOOKUP(M58,'Team Info'!J:L,3,FALSE)</f>
        <v>Rachel Chapman</v>
      </c>
      <c r="R58" s="188" t="str">
        <f>VLOOKUP(M58,'Team Info'!J:M,4,FALSE)</f>
        <v>262-424-1613</v>
      </c>
      <c r="S58" s="188" t="str">
        <f>VLOOKUP(M58,'Team Info'!J:N,5,FALSE)</f>
        <v>rpatti425@yahoo.com</v>
      </c>
      <c r="T58" t="str">
        <f t="shared" ref="T58:T113" si="15">H58&amp;K58&amp;M58</f>
        <v>45542U-8 KW SkyhawksU-8 RF Dynamite</v>
      </c>
    </row>
    <row r="59" spans="1:20" x14ac:dyDescent="0.3">
      <c r="A59" s="154" t="str">
        <f t="shared" ref="A59:A65" si="16">A58</f>
        <v>RF1117</v>
      </c>
      <c r="B59" s="154" t="str">
        <f>VLOOKUP(A59,'Team Info'!E:J,6,FALSE)</f>
        <v>U-8 RF Dynamite</v>
      </c>
      <c r="C59" s="154" t="str">
        <f>VLOOKUP(A59,'Team Info'!E:L,8,FALSE)</f>
        <v>Rachel Chapman</v>
      </c>
      <c r="D59" s="154" t="str">
        <f>VLOOKUP(A59,'Team Info'!E:M,9,FALSE)</f>
        <v>262-424-1613</v>
      </c>
      <c r="E59" s="154" t="str">
        <f>VLOOKUP(A59,'Team Info'!E:N,10,FALSE)</f>
        <v>rpatti425@yahoo.com</v>
      </c>
      <c r="F59" s="180" t="str">
        <f t="shared" si="14"/>
        <v>Sat</v>
      </c>
      <c r="G59" s="180">
        <v>204</v>
      </c>
      <c r="H59" s="184">
        <f>VLOOKUP(G59,'Master FINAL 2024 8-19-24'!A:G,7,FALSE)</f>
        <v>45549</v>
      </c>
      <c r="I59" s="153" t="str">
        <f>IF(ISBLANK((VLOOKUP(G59,'Master FINAL 2024 8-19-24'!A:H,8,FALSE)))=TRUE,"",VLOOKUP(G59,'Master FINAL 2024 8-19-24'!A:H,8,FALSE))</f>
        <v>KW 2</v>
      </c>
      <c r="J59" s="183">
        <f>IF(ISBLANK((VLOOKUP(G59,'Master FINAL 2024 8-19-24'!A:I,9,FALSE)))=TRUE,"",VLOOKUP(G59,'Master FINAL 2024 8-19-24'!A:I,9,FALSE))</f>
        <v>0.375</v>
      </c>
      <c r="K59" s="169" t="str">
        <f>VLOOKUP(G59,'Master FINAL 2024 8-19-24'!A:L,12,FALSE)</f>
        <v>U-8 RF Dynamite</v>
      </c>
      <c r="L59" s="177" t="s">
        <v>849</v>
      </c>
      <c r="M59" s="177" t="str">
        <f>VLOOKUP(G59,'Master FINAL 2024 8-19-24'!A:O,15,FALSE)</f>
        <v>U-8 KW Thunderhawks</v>
      </c>
      <c r="N59" s="154" t="str">
        <f>VLOOKUP(K59,'Team Info'!J:L,3,FALSE)</f>
        <v>Rachel Chapman</v>
      </c>
      <c r="O59" s="154" t="str">
        <f>VLOOKUP(K59,'Team Info'!J:M,4,FALSE)</f>
        <v>262-424-1613</v>
      </c>
      <c r="P59" s="154" t="str">
        <f>VLOOKUP(K59,'Team Info'!J:N,5,FALSE)</f>
        <v>rpatti425@yahoo.com</v>
      </c>
      <c r="Q59" s="188" t="str">
        <f>VLOOKUP(M59,'Team Info'!J:L,3,FALSE)</f>
        <v>Angela Behnke</v>
      </c>
      <c r="R59" s="188" t="str">
        <f>VLOOKUP(M59,'Team Info'!J:M,4,FALSE)</f>
        <v>262-224-1288</v>
      </c>
      <c r="S59" s="188" t="str">
        <f>VLOOKUP(M59,'Team Info'!J:N,5,FALSE)</f>
        <v>angelabehnke@hotmail.com</v>
      </c>
      <c r="T59" t="str">
        <f t="shared" si="15"/>
        <v>45549U-8 RF DynamiteU-8 KW Thunderhawks</v>
      </c>
    </row>
    <row r="60" spans="1:20" x14ac:dyDescent="0.3">
      <c r="A60" s="154" t="str">
        <f t="shared" si="16"/>
        <v>RF1117</v>
      </c>
      <c r="B60" s="154" t="str">
        <f>VLOOKUP(A60,'Team Info'!E:J,6,FALSE)</f>
        <v>U-8 RF Dynamite</v>
      </c>
      <c r="C60" s="154" t="str">
        <f>VLOOKUP(A60,'Team Info'!E:L,8,FALSE)</f>
        <v>Rachel Chapman</v>
      </c>
      <c r="D60" s="154" t="str">
        <f>VLOOKUP(A60,'Team Info'!E:M,9,FALSE)</f>
        <v>262-424-1613</v>
      </c>
      <c r="E60" s="154" t="str">
        <f>VLOOKUP(A60,'Team Info'!E:N,10,FALSE)</f>
        <v>rpatti425@yahoo.com</v>
      </c>
      <c r="F60" s="180" t="str">
        <f t="shared" si="14"/>
        <v>Sat</v>
      </c>
      <c r="G60" s="180">
        <v>208</v>
      </c>
      <c r="H60" s="184">
        <f>VLOOKUP(G60,'Master FINAL 2024 8-19-24'!A:G,7,FALSE)</f>
        <v>45556</v>
      </c>
      <c r="I60" s="153">
        <f>IF(ISBLANK((VLOOKUP(G60,'Master FINAL 2024 8-19-24'!A:H,8,FALSE)))=TRUE,"",VLOOKUP(G60,'Master FINAL 2024 8-19-24'!A:H,8,FALSE))</f>
        <v>4</v>
      </c>
      <c r="J60" s="183">
        <f>IF(ISBLANK((VLOOKUP(G60,'Master FINAL 2024 8-19-24'!A:I,9,FALSE)))=TRUE,"",VLOOKUP(G60,'Master FINAL 2024 8-19-24'!A:I,9,FALSE))</f>
        <v>0.54166666666666663</v>
      </c>
      <c r="K60" s="169" t="str">
        <f>VLOOKUP(G60,'Master FINAL 2024 8-19-24'!A:L,12,FALSE)</f>
        <v>U-8 RF Dynamite</v>
      </c>
      <c r="L60" s="177" t="s">
        <v>849</v>
      </c>
      <c r="M60" s="177" t="str">
        <f>VLOOKUP(G60,'Master FINAL 2024 8-19-24'!A:O,15,FALSE)</f>
        <v>U-8 SL Valencia (Bolts)</v>
      </c>
      <c r="N60" s="154" t="str">
        <f>VLOOKUP(K60,'Team Info'!J:L,3,FALSE)</f>
        <v>Rachel Chapman</v>
      </c>
      <c r="O60" s="154" t="str">
        <f>VLOOKUP(K60,'Team Info'!J:M,4,FALSE)</f>
        <v>262-424-1613</v>
      </c>
      <c r="P60" s="154" t="str">
        <f>VLOOKUP(K60,'Team Info'!J:N,5,FALSE)</f>
        <v>rpatti425@yahoo.com</v>
      </c>
      <c r="Q60" s="188" t="str">
        <f>VLOOKUP(M60,'Team Info'!J:L,3,FALSE)</f>
        <v>Eric Tabaska</v>
      </c>
      <c r="R60" s="188" t="str">
        <f>VLOOKUP(M60,'Team Info'!J:M,4,FALSE)</f>
        <v>414-416-5186</v>
      </c>
      <c r="S60" s="188" t="str">
        <f>VLOOKUP(M60,'Team Info'!J:N,5,FALSE)</f>
        <v>eman53132@gmail.com</v>
      </c>
      <c r="T60" t="str">
        <f t="shared" si="15"/>
        <v>45556U-8 RF DynamiteU-8 SL Valencia (Bolts)</v>
      </c>
    </row>
    <row r="61" spans="1:20" x14ac:dyDescent="0.3">
      <c r="A61" s="154" t="str">
        <f t="shared" si="16"/>
        <v>RF1117</v>
      </c>
      <c r="B61" s="154" t="str">
        <f>VLOOKUP(A61,'Team Info'!E:J,6,FALSE)</f>
        <v>U-8 RF Dynamite</v>
      </c>
      <c r="C61" s="154" t="str">
        <f>VLOOKUP(A61,'Team Info'!E:L,8,FALSE)</f>
        <v>Rachel Chapman</v>
      </c>
      <c r="D61" s="154" t="str">
        <f>VLOOKUP(A61,'Team Info'!E:M,9,FALSE)</f>
        <v>262-424-1613</v>
      </c>
      <c r="E61" s="154" t="str">
        <f>VLOOKUP(A61,'Team Info'!E:N,10,FALSE)</f>
        <v>rpatti425@yahoo.com</v>
      </c>
      <c r="F61" s="180" t="str">
        <f t="shared" si="14"/>
        <v>Sat</v>
      </c>
      <c r="G61" s="180">
        <v>211</v>
      </c>
      <c r="H61" s="184">
        <f>VLOOKUP(G61,'Master FINAL 2024 8-19-24'!A:G,7,FALSE)</f>
        <v>45563</v>
      </c>
      <c r="I61" s="153" t="str">
        <f>IF(ISBLANK((VLOOKUP(G61,'Master FINAL 2024 8-19-24'!A:H,8,FALSE)))=TRUE,"",VLOOKUP(G61,'Master FINAL 2024 8-19-24'!A:H,8,FALSE))</f>
        <v>Hickory Lane #1B</v>
      </c>
      <c r="J61" s="183">
        <f>IF(ISBLANK((VLOOKUP(G61,'Master FINAL 2024 8-19-24'!A:I,9,FALSE)))=TRUE,"",VLOOKUP(G61,'Master FINAL 2024 8-19-24'!A:I,9,FALSE))</f>
        <v>0.41666666666666669</v>
      </c>
      <c r="K61" s="169" t="str">
        <f>VLOOKUP(G61,'Master FINAL 2024 8-19-24'!A:L,12,FALSE)</f>
        <v>U-8 RF Dynamite</v>
      </c>
      <c r="L61" s="177" t="s">
        <v>849</v>
      </c>
      <c r="M61" s="177" t="str">
        <f>VLOOKUP(G61,'Master FINAL 2024 8-19-24'!A:O,15,FALSE)</f>
        <v>U-8 JK The Reds</v>
      </c>
      <c r="N61" s="154" t="str">
        <f>VLOOKUP(K61,'Team Info'!J:L,3,FALSE)</f>
        <v>Rachel Chapman</v>
      </c>
      <c r="O61" s="154" t="str">
        <f>VLOOKUP(K61,'Team Info'!J:M,4,FALSE)</f>
        <v>262-424-1613</v>
      </c>
      <c r="P61" s="154" t="str">
        <f>VLOOKUP(K61,'Team Info'!J:N,5,FALSE)</f>
        <v>rpatti425@yahoo.com</v>
      </c>
      <c r="Q61" s="188" t="str">
        <f>VLOOKUP(M61,'Team Info'!J:L,3,FALSE)</f>
        <v>Benjamin Ludy</v>
      </c>
      <c r="R61" s="188" t="str">
        <f>VLOOKUP(M61,'Team Info'!J:M,4,FALSE)</f>
        <v>414-374-6506</v>
      </c>
      <c r="S61" s="188" t="str">
        <f>VLOOKUP(M61,'Team Info'!J:N,5,FALSE)</f>
        <v>benludy@gmail.com</v>
      </c>
      <c r="T61" t="str">
        <f t="shared" si="15"/>
        <v>45563U-8 RF DynamiteU-8 JK The Reds</v>
      </c>
    </row>
    <row r="62" spans="1:20" x14ac:dyDescent="0.3">
      <c r="A62" s="154" t="str">
        <f t="shared" si="16"/>
        <v>RF1117</v>
      </c>
      <c r="B62" s="154" t="str">
        <f>VLOOKUP(A62,'Team Info'!E:J,6,FALSE)</f>
        <v>U-8 RF Dynamite</v>
      </c>
      <c r="C62" s="154" t="str">
        <f>VLOOKUP(A62,'Team Info'!E:L,8,FALSE)</f>
        <v>Rachel Chapman</v>
      </c>
      <c r="D62" s="154" t="str">
        <f>VLOOKUP(A62,'Team Info'!E:M,9,FALSE)</f>
        <v>262-424-1613</v>
      </c>
      <c r="E62" s="154" t="str">
        <f>VLOOKUP(A62,'Team Info'!E:N,10,FALSE)</f>
        <v>rpatti425@yahoo.com</v>
      </c>
      <c r="F62" s="180" t="str">
        <f t="shared" si="14"/>
        <v>Sat</v>
      </c>
      <c r="G62" s="180">
        <v>216</v>
      </c>
      <c r="H62" s="184">
        <f>VLOOKUP(G62,'Master FINAL 2024 8-19-24'!A:G,7,FALSE)</f>
        <v>45570</v>
      </c>
      <c r="I62" s="153" t="str">
        <f>IF(ISBLANK((VLOOKUP(G62,'Master FINAL 2024 8-19-24'!A:H,8,FALSE)))=TRUE,"",VLOOKUP(G62,'Master FINAL 2024 8-19-24'!A:H,8,FALSE))</f>
        <v>RF 1</v>
      </c>
      <c r="J62" s="183">
        <f>IF(ISBLANK((VLOOKUP(G62,'Master FINAL 2024 8-19-24'!A:I,9,FALSE)))=TRUE,"",VLOOKUP(G62,'Master FINAL 2024 8-19-24'!A:I,9,FALSE))</f>
        <v>0.4375</v>
      </c>
      <c r="K62" s="169" t="str">
        <f>VLOOKUP(G62,'Master FINAL 2024 8-19-24'!A:L,12,FALSE)</f>
        <v>U-8 JK The Sky Blues</v>
      </c>
      <c r="L62" s="177" t="s">
        <v>849</v>
      </c>
      <c r="M62" s="177" t="str">
        <f>VLOOKUP(G62,'Master FINAL 2024 8-19-24'!A:O,15,FALSE)</f>
        <v>U-8 RF Dynamite</v>
      </c>
      <c r="N62" s="154" t="str">
        <f>VLOOKUP(K62,'Team Info'!J:L,3,FALSE)</f>
        <v>Josh Boeldt</v>
      </c>
      <c r="O62" s="154" t="str">
        <f>VLOOKUP(K62,'Team Info'!J:M,4,FALSE)</f>
        <v>262-707-7185</v>
      </c>
      <c r="P62" s="154" t="str">
        <f>VLOOKUP(K62,'Team Info'!J:N,5,FALSE)</f>
        <v>joshua.boeldt@gmail.com</v>
      </c>
      <c r="Q62" s="188" t="str">
        <f>VLOOKUP(M62,'Team Info'!J:L,3,FALSE)</f>
        <v>Rachel Chapman</v>
      </c>
      <c r="R62" s="188" t="str">
        <f>VLOOKUP(M62,'Team Info'!J:M,4,FALSE)</f>
        <v>262-424-1613</v>
      </c>
      <c r="S62" s="188" t="str">
        <f>VLOOKUP(M62,'Team Info'!J:N,5,FALSE)</f>
        <v>rpatti425@yahoo.com</v>
      </c>
      <c r="T62" t="str">
        <f t="shared" si="15"/>
        <v>45570U-8 JK The Sky BluesU-8 RF Dynamite</v>
      </c>
    </row>
    <row r="63" spans="1:20" x14ac:dyDescent="0.3">
      <c r="A63" s="154" t="str">
        <f t="shared" si="16"/>
        <v>RF1117</v>
      </c>
      <c r="B63" s="154" t="str">
        <f>VLOOKUP(A63,'Team Info'!E:J,6,FALSE)</f>
        <v>U-8 RF Dynamite</v>
      </c>
      <c r="C63" s="154" t="str">
        <f>VLOOKUP(A63,'Team Info'!E:L,8,FALSE)</f>
        <v>Rachel Chapman</v>
      </c>
      <c r="D63" s="154" t="str">
        <f>VLOOKUP(A63,'Team Info'!E:M,9,FALSE)</f>
        <v>262-424-1613</v>
      </c>
      <c r="E63" s="154" t="str">
        <f>VLOOKUP(A63,'Team Info'!E:N,10,FALSE)</f>
        <v>rpatti425@yahoo.com</v>
      </c>
      <c r="F63" s="180" t="str">
        <f t="shared" si="14"/>
        <v>Sat</v>
      </c>
      <c r="G63" s="180">
        <v>217</v>
      </c>
      <c r="H63" s="184">
        <f>VLOOKUP(G63,'Master FINAL 2024 8-19-24'!A:G,7,FALSE)</f>
        <v>45577</v>
      </c>
      <c r="I63" s="153" t="str">
        <f>IF(ISBLANK((VLOOKUP(G63,'Master FINAL 2024 8-19-24'!A:H,8,FALSE)))=TRUE,"",VLOOKUP(G63,'Master FINAL 2024 8-19-24'!A:H,8,FALSE))</f>
        <v>RF 2</v>
      </c>
      <c r="J63" s="183">
        <f>IF(ISBLANK((VLOOKUP(G63,'Master FINAL 2024 8-19-24'!A:I,9,FALSE)))=TRUE,"",VLOOKUP(G63,'Master FINAL 2024 8-19-24'!A:I,9,FALSE))</f>
        <v>0.375</v>
      </c>
      <c r="K63" s="169" t="str">
        <f>VLOOKUP(G63,'Master FINAL 2024 8-19-24'!A:L,12,FALSE)</f>
        <v>U-8 HT Goal Getters</v>
      </c>
      <c r="L63" s="177" t="s">
        <v>849</v>
      </c>
      <c r="M63" s="177" t="str">
        <f>VLOOKUP(G63,'Master FINAL 2024 8-19-24'!A:O,15,FALSE)</f>
        <v>U-8 RF Dynamite</v>
      </c>
      <c r="N63" s="154" t="str">
        <f>VLOOKUP(K63,'Team Info'!J:L,3,FALSE)</f>
        <v>Kari Wheaton</v>
      </c>
      <c r="O63" s="154" t="str">
        <f>VLOOKUP(K63,'Team Info'!J:M,4,FALSE)</f>
        <v>262-443-1647</v>
      </c>
      <c r="P63" s="154" t="str">
        <f>VLOOKUP(K63,'Team Info'!J:N,5,FALSE)</f>
        <v>kari.wheaton3@gmail.com</v>
      </c>
      <c r="Q63" s="188" t="str">
        <f>VLOOKUP(M63,'Team Info'!J:L,3,FALSE)</f>
        <v>Rachel Chapman</v>
      </c>
      <c r="R63" s="188" t="str">
        <f>VLOOKUP(M63,'Team Info'!J:M,4,FALSE)</f>
        <v>262-424-1613</v>
      </c>
      <c r="S63" s="188" t="str">
        <f>VLOOKUP(M63,'Team Info'!J:N,5,FALSE)</f>
        <v>rpatti425@yahoo.com</v>
      </c>
      <c r="T63" t="str">
        <f t="shared" si="15"/>
        <v>45577U-8 HT Goal GettersU-8 RF Dynamite</v>
      </c>
    </row>
    <row r="64" spans="1:20" x14ac:dyDescent="0.3">
      <c r="A64" s="154" t="str">
        <f t="shared" si="16"/>
        <v>RF1117</v>
      </c>
      <c r="B64" s="154" t="str">
        <f>VLOOKUP(A64,'Team Info'!E:J,6,FALSE)</f>
        <v>U-8 RF Dynamite</v>
      </c>
      <c r="C64" s="154" t="str">
        <f>VLOOKUP(A64,'Team Info'!E:L,8,FALSE)</f>
        <v>Rachel Chapman</v>
      </c>
      <c r="D64" s="154" t="str">
        <f>VLOOKUP(A64,'Team Info'!E:M,9,FALSE)</f>
        <v>262-424-1613</v>
      </c>
      <c r="E64" s="154" t="str">
        <f>VLOOKUP(A64,'Team Info'!E:N,10,FALSE)</f>
        <v>rpatti425@yahoo.com</v>
      </c>
      <c r="F64" s="180" t="str">
        <f t="shared" si="14"/>
        <v>Sat</v>
      </c>
      <c r="G64" s="180">
        <v>222</v>
      </c>
      <c r="H64" s="184">
        <f>VLOOKUP(G64,'Master FINAL 2024 8-19-24'!A:G,7,FALSE)</f>
        <v>45584</v>
      </c>
      <c r="I64" s="153" t="str">
        <f>IF(ISBLANK((VLOOKUP(G64,'Master FINAL 2024 8-19-24'!A:H,8,FALSE)))=TRUE,"",VLOOKUP(G64,'Master FINAL 2024 8-19-24'!A:H,8,FALSE))</f>
        <v>HT #3A</v>
      </c>
      <c r="J64" s="183">
        <f>IF(ISBLANK((VLOOKUP(G64,'Master FINAL 2024 8-19-24'!A:I,9,FALSE)))=TRUE,"",VLOOKUP(G64,'Master FINAL 2024 8-19-24'!A:I,9,FALSE))</f>
        <v>0.45833333333333331</v>
      </c>
      <c r="K64" s="169" t="str">
        <f>VLOOKUP(G64,'Master FINAL 2024 8-19-24'!A:L,12,FALSE)</f>
        <v>U-8 RF Dynamite</v>
      </c>
      <c r="L64" s="177" t="s">
        <v>849</v>
      </c>
      <c r="M64" s="177" t="str">
        <f>VLOOKUP(G64,'Master FINAL 2024 8-19-24'!A:O,15,FALSE)</f>
        <v>U-8 HT Heroes</v>
      </c>
      <c r="N64" s="154" t="str">
        <f>VLOOKUP(K64,'Team Info'!J:L,3,FALSE)</f>
        <v>Rachel Chapman</v>
      </c>
      <c r="O64" s="154" t="str">
        <f>VLOOKUP(K64,'Team Info'!J:M,4,FALSE)</f>
        <v>262-424-1613</v>
      </c>
      <c r="P64" s="154" t="str">
        <f>VLOOKUP(K64,'Team Info'!J:N,5,FALSE)</f>
        <v>rpatti425@yahoo.com</v>
      </c>
      <c r="Q64" s="188" t="str">
        <f>VLOOKUP(M64,'Team Info'!J:L,3,FALSE)</f>
        <v>Bill Hartzel</v>
      </c>
      <c r="R64" s="188" t="str">
        <f>VLOOKUP(M64,'Team Info'!J:M,4,FALSE)</f>
        <v>414-588-3058</v>
      </c>
      <c r="S64" s="188" t="str">
        <f>VLOOKUP(M64,'Team Info'!J:N,5,FALSE)</f>
        <v>bill@hartzelandsons.com</v>
      </c>
      <c r="T64" t="str">
        <f t="shared" si="15"/>
        <v>45584U-8 RF DynamiteU-8 HT Heroes</v>
      </c>
    </row>
    <row r="65" spans="1:20" x14ac:dyDescent="0.3">
      <c r="A65" s="154" t="str">
        <f t="shared" si="16"/>
        <v>RF1117</v>
      </c>
      <c r="B65" s="154" t="str">
        <f>VLOOKUP(A65,'Team Info'!E:J,6,FALSE)</f>
        <v>U-8 RF Dynamite</v>
      </c>
      <c r="C65" s="154" t="str">
        <f>VLOOKUP(A65,'Team Info'!E:L,8,FALSE)</f>
        <v>Rachel Chapman</v>
      </c>
      <c r="D65" s="154" t="str">
        <f>VLOOKUP(A65,'Team Info'!E:M,9,FALSE)</f>
        <v>262-424-1613</v>
      </c>
      <c r="E65" s="154" t="str">
        <f>VLOOKUP(A65,'Team Info'!E:N,10,FALSE)</f>
        <v>rpatti425@yahoo.com</v>
      </c>
      <c r="F65" s="180" t="str">
        <f t="shared" si="14"/>
        <v>Sat</v>
      </c>
      <c r="G65" s="180">
        <v>227</v>
      </c>
      <c r="H65" s="184">
        <f>VLOOKUP(G65,'Master FINAL 2024 8-19-24'!A:G,7,FALSE)</f>
        <v>45591</v>
      </c>
      <c r="I65" s="153" t="str">
        <f>IF(ISBLANK((VLOOKUP(G65,'Master FINAL 2024 8-19-24'!A:H,8,FALSE)))=TRUE,"",VLOOKUP(G65,'Master FINAL 2024 8-19-24'!A:H,8,FALSE))</f>
        <v>RF 2</v>
      </c>
      <c r="J65" s="183">
        <f>IF(ISBLANK((VLOOKUP(G65,'Master FINAL 2024 8-19-24'!A:I,9,FALSE)))=TRUE,"",VLOOKUP(G65,'Master FINAL 2024 8-19-24'!A:I,9,FALSE))</f>
        <v>0.4375</v>
      </c>
      <c r="K65" s="169" t="str">
        <f>VLOOKUP(G65,'Master FINAL 2024 8-19-24'!A:L,12,FALSE)</f>
        <v>U-8 JK The Reds</v>
      </c>
      <c r="L65" s="177" t="s">
        <v>849</v>
      </c>
      <c r="M65" s="177" t="str">
        <f>VLOOKUP(G65,'Master FINAL 2024 8-19-24'!A:O,15,FALSE)</f>
        <v>U-8 RF Dynamite</v>
      </c>
      <c r="N65" s="154" t="str">
        <f>VLOOKUP(K65,'Team Info'!J:L,3,FALSE)</f>
        <v>Benjamin Ludy</v>
      </c>
      <c r="O65" s="154" t="str">
        <f>VLOOKUP(K65,'Team Info'!J:M,4,FALSE)</f>
        <v>414-374-6506</v>
      </c>
      <c r="P65" s="154" t="str">
        <f>VLOOKUP(K65,'Team Info'!J:N,5,FALSE)</f>
        <v>benludy@gmail.com</v>
      </c>
      <c r="Q65" s="188" t="str">
        <f>VLOOKUP(M65,'Team Info'!J:L,3,FALSE)</f>
        <v>Rachel Chapman</v>
      </c>
      <c r="R65" s="188" t="str">
        <f>VLOOKUP(M65,'Team Info'!J:M,4,FALSE)</f>
        <v>262-424-1613</v>
      </c>
      <c r="S65" s="188" t="str">
        <f>VLOOKUP(M65,'Team Info'!J:N,5,FALSE)</f>
        <v>rpatti425@yahoo.com</v>
      </c>
      <c r="T65" t="str">
        <f t="shared" si="15"/>
        <v>45591U-8 JK The RedsU-8 RF Dynamite</v>
      </c>
    </row>
    <row r="66" spans="1:20" x14ac:dyDescent="0.3">
      <c r="A66" s="154" t="s">
        <v>1785</v>
      </c>
      <c r="B66" s="154" t="str">
        <f>VLOOKUP(A66,'Team Info'!E:J,6,FALSE)</f>
        <v>U-8 RF Rich City</v>
      </c>
      <c r="C66" s="154" t="str">
        <f>VLOOKUP(A66,'Team Info'!E:L,8,FALSE)</f>
        <v>Brad Peterson</v>
      </c>
      <c r="D66" s="154" t="str">
        <f>VLOOKUP(A66,'Team Info'!E:M,9,FALSE)</f>
        <v>920-217-6792</v>
      </c>
      <c r="E66" s="154" t="str">
        <f>VLOOKUP(A66,'Team Info'!E:N,10,FALSE)</f>
        <v>bradpeterson27@gmail.com</v>
      </c>
      <c r="F66" s="180" t="str">
        <f t="shared" si="14"/>
        <v>Sat</v>
      </c>
      <c r="G66" s="180">
        <v>231</v>
      </c>
      <c r="H66" s="184">
        <f>VLOOKUP(G66,'Master FINAL 2024 8-19-24'!A:G,7,FALSE)</f>
        <v>45542</v>
      </c>
      <c r="I66" s="153">
        <f>IF(ISBLANK((VLOOKUP(G66,'Master FINAL 2024 8-19-24'!A:H,8,FALSE)))=TRUE,"",VLOOKUP(G66,'Master FINAL 2024 8-19-24'!A:H,8,FALSE))</f>
        <v>4</v>
      </c>
      <c r="J66" s="183">
        <f>IF(ISBLANK((VLOOKUP(G66,'Master FINAL 2024 8-19-24'!A:I,9,FALSE)))=TRUE,"",VLOOKUP(G66,'Master FINAL 2024 8-19-24'!A:I,9,FALSE))</f>
        <v>0.54166666666666663</v>
      </c>
      <c r="K66" s="169" t="str">
        <f>VLOOKUP(G66,'Master FINAL 2024 8-19-24'!A:L,12,FALSE)</f>
        <v>U-8 RF Rich City</v>
      </c>
      <c r="L66" s="177" t="s">
        <v>849</v>
      </c>
      <c r="M66" s="177" t="str">
        <f>VLOOKUP(G66,'Master FINAL 2024 8-19-24'!A:O,15,FALSE)</f>
        <v>U-8 SL Blizzards</v>
      </c>
      <c r="N66" s="154" t="str">
        <f>VLOOKUP(K66,'Team Info'!J:L,3,FALSE)</f>
        <v>Brad Peterson</v>
      </c>
      <c r="O66" s="154" t="str">
        <f>VLOOKUP(K66,'Team Info'!J:M,4,FALSE)</f>
        <v>920-217-6792</v>
      </c>
      <c r="P66" s="154" t="str">
        <f>VLOOKUP(K66,'Team Info'!J:N,5,FALSE)</f>
        <v>bradpeterson27@gmail.com</v>
      </c>
      <c r="Q66" s="188" t="str">
        <f>VLOOKUP(M66,'Team Info'!J:L,3,FALSE)</f>
        <v>Andrew Gradisher</v>
      </c>
      <c r="R66" s="188" t="str">
        <f>VLOOKUP(M66,'Team Info'!J:M,4,FALSE)</f>
        <v>262-388-1879</v>
      </c>
      <c r="S66" s="188" t="str">
        <f>VLOOKUP(M66,'Team Info'!J:N,5,FALSE)</f>
        <v>fishsfd@gmail.com</v>
      </c>
      <c r="T66" t="str">
        <f t="shared" si="15"/>
        <v>45542U-8 RF Rich CityU-8 SL Blizzards</v>
      </c>
    </row>
    <row r="67" spans="1:20" x14ac:dyDescent="0.3">
      <c r="A67" s="154" t="str">
        <f t="shared" ref="A67:A73" si="17">A66</f>
        <v>RF1118</v>
      </c>
      <c r="B67" s="154" t="str">
        <f>VLOOKUP(A67,'Team Info'!E:J,6,FALSE)</f>
        <v>U-8 RF Rich City</v>
      </c>
      <c r="C67" s="154" t="str">
        <f>VLOOKUP(A67,'Team Info'!E:L,8,FALSE)</f>
        <v>Brad Peterson</v>
      </c>
      <c r="D67" s="154" t="str">
        <f>VLOOKUP(A67,'Team Info'!E:M,9,FALSE)</f>
        <v>920-217-6792</v>
      </c>
      <c r="E67" s="154" t="str">
        <f>VLOOKUP(A67,'Team Info'!E:N,10,FALSE)</f>
        <v>bradpeterson27@gmail.com</v>
      </c>
      <c r="F67" s="180" t="str">
        <f t="shared" si="14"/>
        <v>Sat</v>
      </c>
      <c r="G67" s="180">
        <v>235</v>
      </c>
      <c r="H67" s="184">
        <f>VLOOKUP(G67,'Master FINAL 2024 8-19-24'!A:G,7,FALSE)</f>
        <v>45549</v>
      </c>
      <c r="I67" s="153" t="str">
        <f>IF(ISBLANK((VLOOKUP(G67,'Master FINAL 2024 8-19-24'!A:H,8,FALSE)))=TRUE,"",VLOOKUP(G67,'Master FINAL 2024 8-19-24'!A:H,8,FALSE))</f>
        <v>RF 3</v>
      </c>
      <c r="J67" s="183">
        <f>IF(ISBLANK((VLOOKUP(G67,'Master FINAL 2024 8-19-24'!A:I,9,FALSE)))=TRUE,"",VLOOKUP(G67,'Master FINAL 2024 8-19-24'!A:I,9,FALSE))</f>
        <v>0.5625</v>
      </c>
      <c r="K67" s="169" t="str">
        <f>VLOOKUP(G67,'Master FINAL 2024 8-19-24'!A:L,12,FALSE)</f>
        <v>U-8 SL Hurricanes</v>
      </c>
      <c r="L67" s="177" t="s">
        <v>849</v>
      </c>
      <c r="M67" s="177" t="str">
        <f>VLOOKUP(G67,'Master FINAL 2024 8-19-24'!A:O,15,FALSE)</f>
        <v>U-8 RF Rich City</v>
      </c>
      <c r="N67" s="154" t="str">
        <f>VLOOKUP(K67,'Team Info'!J:L,3,FALSE)</f>
        <v>Kale Wenzel</v>
      </c>
      <c r="O67" s="154" t="str">
        <f>VLOOKUP(K67,'Team Info'!J:M,4,FALSE)</f>
        <v>262-891-2731</v>
      </c>
      <c r="P67" s="154" t="str">
        <f>VLOOKUP(K67,'Team Info'!J:N,5,FALSE)</f>
        <v>Kalewenzel@gmail.com</v>
      </c>
      <c r="Q67" s="188" t="str">
        <f>VLOOKUP(M67,'Team Info'!J:L,3,FALSE)</f>
        <v>Brad Peterson</v>
      </c>
      <c r="R67" s="188" t="str">
        <f>VLOOKUP(M67,'Team Info'!J:M,4,FALSE)</f>
        <v>920-217-6792</v>
      </c>
      <c r="S67" s="188" t="str">
        <f>VLOOKUP(M67,'Team Info'!J:N,5,FALSE)</f>
        <v>bradpeterson27@gmail.com</v>
      </c>
      <c r="T67" t="str">
        <f t="shared" si="15"/>
        <v>45549U-8 SL HurricanesU-8 RF Rich City</v>
      </c>
    </row>
    <row r="68" spans="1:20" x14ac:dyDescent="0.3">
      <c r="A68" s="154" t="str">
        <f>A71</f>
        <v>RF1118</v>
      </c>
      <c r="B68" s="154" t="str">
        <f>VLOOKUP(A68,'Team Info'!E:J,6,FALSE)</f>
        <v>U-8 RF Rich City</v>
      </c>
      <c r="C68" s="154" t="str">
        <f>VLOOKUP(A68,'Team Info'!E:L,8,FALSE)</f>
        <v>Brad Peterson</v>
      </c>
      <c r="D68" s="154" t="str">
        <f>VLOOKUP(A68,'Team Info'!E:M,9,FALSE)</f>
        <v>920-217-6792</v>
      </c>
      <c r="E68" s="154" t="str">
        <f>VLOOKUP(A68,'Team Info'!E:N,10,FALSE)</f>
        <v>bradpeterson27@gmail.com</v>
      </c>
      <c r="F68" s="180" t="str">
        <f>IF(WEEKDAY(H68)=7,"Sat",IF(WEEKDAY(H68)=6,"Fri",IF(WEEKDAY(H68)=5,"Thu",IF(WEEKDAY(H68)=4,"Wed",IF(WEEKDAY(H68)=3,"Tue",IF(WEEKDAY(H68)=2,"Mon",IF(WEEKDAY(H68)=1,"Sun")))))))</f>
        <v>Wed</v>
      </c>
      <c r="G68" s="180">
        <v>251</v>
      </c>
      <c r="H68" s="184">
        <f>VLOOKUP(G68,'Master FINAL 2024 8-19-24'!A:G,7,FALSE)</f>
        <v>45553</v>
      </c>
      <c r="I68" s="153" t="str">
        <f>IF(ISBLANK((VLOOKUP(G68,'Master FINAL 2024 8-19-24'!A:H,8,FALSE)))=TRUE,"",VLOOKUP(G68,'Master FINAL 2024 8-19-24'!A:H,8,FALSE))</f>
        <v>RF 1</v>
      </c>
      <c r="J68" s="183">
        <f>IF(ISBLANK((VLOOKUP(G68,'Master FINAL 2024 8-19-24'!A:I,9,FALSE)))=TRUE,"",VLOOKUP(G68,'Master FINAL 2024 8-19-24'!A:I,9,FALSE))</f>
        <v>0.73958333333333337</v>
      </c>
      <c r="K68" s="169" t="str">
        <f>VLOOKUP(G68,'Master FINAL 2024 8-19-24'!A:L,12,FALSE)</f>
        <v>U-8 SL Blizzards</v>
      </c>
      <c r="L68" s="177" t="s">
        <v>849</v>
      </c>
      <c r="M68" s="177" t="str">
        <f>VLOOKUP(G68,'Master FINAL 2024 8-19-24'!A:O,15,FALSE)</f>
        <v>U-8 RF Rich City</v>
      </c>
      <c r="N68" s="154" t="str">
        <f>VLOOKUP(K68,'Team Info'!J:L,3,FALSE)</f>
        <v>Andrew Gradisher</v>
      </c>
      <c r="O68" s="154" t="str">
        <f>VLOOKUP(K68,'Team Info'!J:M,4,FALSE)</f>
        <v>262-388-1879</v>
      </c>
      <c r="P68" s="154" t="str">
        <f>VLOOKUP(K68,'Team Info'!J:N,5,FALSE)</f>
        <v>fishsfd@gmail.com</v>
      </c>
      <c r="Q68" s="188" t="str">
        <f>VLOOKUP(M68,'Team Info'!J:L,3,FALSE)</f>
        <v>Brad Peterson</v>
      </c>
      <c r="R68" s="188" t="str">
        <f>VLOOKUP(M68,'Team Info'!J:M,4,FALSE)</f>
        <v>920-217-6792</v>
      </c>
      <c r="S68" s="188" t="str">
        <f>VLOOKUP(M68,'Team Info'!J:N,5,FALSE)</f>
        <v>bradpeterson27@gmail.com</v>
      </c>
      <c r="T68" t="str">
        <f>H68&amp;K68&amp;M68</f>
        <v>45553U-8 SL BlizzardsU-8 RF Rich City</v>
      </c>
    </row>
    <row r="69" spans="1:20" x14ac:dyDescent="0.3">
      <c r="A69" s="154" t="str">
        <f>A67</f>
        <v>RF1118</v>
      </c>
      <c r="B69" s="154" t="str">
        <f>VLOOKUP(A69,'Team Info'!E:J,6,FALSE)</f>
        <v>U-8 RF Rich City</v>
      </c>
      <c r="C69" s="154" t="str">
        <f>VLOOKUP(A69,'Team Info'!E:L,8,FALSE)</f>
        <v>Brad Peterson</v>
      </c>
      <c r="D69" s="154" t="str">
        <f>VLOOKUP(A69,'Team Info'!E:M,9,FALSE)</f>
        <v>920-217-6792</v>
      </c>
      <c r="E69" s="154" t="str">
        <f>VLOOKUP(A69,'Team Info'!E:N,10,FALSE)</f>
        <v>bradpeterson27@gmail.com</v>
      </c>
      <c r="F69" s="180" t="str">
        <f t="shared" si="14"/>
        <v>Sat</v>
      </c>
      <c r="G69" s="180">
        <v>239</v>
      </c>
      <c r="H69" s="184">
        <f>VLOOKUP(G69,'Master FINAL 2024 8-19-24'!A:G,7,FALSE)</f>
        <v>45556</v>
      </c>
      <c r="I69" s="153" t="str">
        <f>IF(ISBLANK((VLOOKUP(G69,'Master FINAL 2024 8-19-24'!A:H,8,FALSE)))=TRUE,"",VLOOKUP(G69,'Master FINAL 2024 8-19-24'!A:H,8,FALSE))</f>
        <v>RF 3</v>
      </c>
      <c r="J69" s="183">
        <f>IF(ISBLANK((VLOOKUP(G69,'Master FINAL 2024 8-19-24'!A:I,9,FALSE)))=TRUE,"",VLOOKUP(G69,'Master FINAL 2024 8-19-24'!A:I,9,FALSE))</f>
        <v>0.4375</v>
      </c>
      <c r="K69" s="169" t="str">
        <f>VLOOKUP(G69,'Master FINAL 2024 8-19-24'!A:L,12,FALSE)</f>
        <v>U-8 RF Hornets</v>
      </c>
      <c r="L69" s="177" t="s">
        <v>849</v>
      </c>
      <c r="M69" s="177" t="str">
        <f>VLOOKUP(G69,'Master FINAL 2024 8-19-24'!A:O,15,FALSE)</f>
        <v>U-8 RF Rich City</v>
      </c>
      <c r="N69" s="154" t="str">
        <f>VLOOKUP(K69,'Team Info'!J:L,3,FALSE)</f>
        <v>Andrew Bindl</v>
      </c>
      <c r="O69" s="154" t="str">
        <f>VLOOKUP(K69,'Team Info'!J:M,4,FALSE)</f>
        <v>303-505-8409</v>
      </c>
      <c r="P69" s="154" t="str">
        <f>VLOOKUP(K69,'Team Info'!J:N,5,FALSE)</f>
        <v>coloradobindls@gmail.com</v>
      </c>
      <c r="Q69" s="188" t="str">
        <f>VLOOKUP(M69,'Team Info'!J:L,3,FALSE)</f>
        <v>Brad Peterson</v>
      </c>
      <c r="R69" s="188" t="str">
        <f>VLOOKUP(M69,'Team Info'!J:M,4,FALSE)</f>
        <v>920-217-6792</v>
      </c>
      <c r="S69" s="188" t="str">
        <f>VLOOKUP(M69,'Team Info'!J:N,5,FALSE)</f>
        <v>bradpeterson27@gmail.com</v>
      </c>
      <c r="T69" t="str">
        <f t="shared" si="15"/>
        <v>45556U-8 RF HornetsU-8 RF Rich City</v>
      </c>
    </row>
    <row r="70" spans="1:20" x14ac:dyDescent="0.3">
      <c r="A70" s="154" t="str">
        <f t="shared" si="17"/>
        <v>RF1118</v>
      </c>
      <c r="B70" s="154" t="str">
        <f>VLOOKUP(A70,'Team Info'!E:J,6,FALSE)</f>
        <v>U-8 RF Rich City</v>
      </c>
      <c r="C70" s="154" t="str">
        <f>VLOOKUP(A70,'Team Info'!E:L,8,FALSE)</f>
        <v>Brad Peterson</v>
      </c>
      <c r="D70" s="154" t="str">
        <f>VLOOKUP(A70,'Team Info'!E:M,9,FALSE)</f>
        <v>920-217-6792</v>
      </c>
      <c r="E70" s="154" t="str">
        <f>VLOOKUP(A70,'Team Info'!E:N,10,FALSE)</f>
        <v>bradpeterson27@gmail.com</v>
      </c>
      <c r="F70" s="180" t="str">
        <f t="shared" si="14"/>
        <v>Sat</v>
      </c>
      <c r="G70" s="180">
        <v>241</v>
      </c>
      <c r="H70" s="184">
        <f>VLOOKUP(G70,'Master FINAL 2024 8-19-24'!A:G,7,FALSE)</f>
        <v>45563</v>
      </c>
      <c r="I70" s="153" t="str">
        <f>IF(ISBLANK((VLOOKUP(G70,'Master FINAL 2024 8-19-24'!A:H,8,FALSE)))=TRUE,"",VLOOKUP(G70,'Master FINAL 2024 8-19-24'!A:H,8,FALSE))</f>
        <v>HT #3B</v>
      </c>
      <c r="J70" s="183">
        <f>IF(ISBLANK((VLOOKUP(G70,'Master FINAL 2024 8-19-24'!A:I,9,FALSE)))=TRUE,"",VLOOKUP(G70,'Master FINAL 2024 8-19-24'!A:I,9,FALSE))</f>
        <v>0.45833333333333331</v>
      </c>
      <c r="K70" s="169" t="str">
        <f>VLOOKUP(G70,'Master FINAL 2024 8-19-24'!A:L,12,FALSE)</f>
        <v>U-8 RF Rich City</v>
      </c>
      <c r="L70" s="177" t="s">
        <v>849</v>
      </c>
      <c r="M70" s="177" t="str">
        <f>VLOOKUP(G70,'Master FINAL 2024 8-19-24'!A:O,15,FALSE)</f>
        <v>U-8 HT Lions</v>
      </c>
      <c r="N70" s="154" t="str">
        <f>VLOOKUP(K70,'Team Info'!J:L,3,FALSE)</f>
        <v>Brad Peterson</v>
      </c>
      <c r="O70" s="154" t="str">
        <f>VLOOKUP(K70,'Team Info'!J:M,4,FALSE)</f>
        <v>920-217-6792</v>
      </c>
      <c r="P70" s="154" t="str">
        <f>VLOOKUP(K70,'Team Info'!J:N,5,FALSE)</f>
        <v>bradpeterson27@gmail.com</v>
      </c>
      <c r="Q70" s="188" t="str">
        <f>VLOOKUP(M70,'Team Info'!J:L,3,FALSE)</f>
        <v>Bernardo Lezama</v>
      </c>
      <c r="R70" s="188" t="str">
        <f>VLOOKUP(M70,'Team Info'!J:M,4,FALSE)</f>
        <v>262-365-3089</v>
      </c>
      <c r="S70" s="188" t="str">
        <f>VLOOKUP(M70,'Team Info'!J:N,5,FALSE)</f>
        <v>ber10lezama@gmail.com</v>
      </c>
      <c r="T70" t="str">
        <f t="shared" si="15"/>
        <v>45563U-8 RF Rich CityU-8 HT Lions</v>
      </c>
    </row>
    <row r="71" spans="1:20" x14ac:dyDescent="0.3">
      <c r="A71" s="154" t="str">
        <f t="shared" si="17"/>
        <v>RF1118</v>
      </c>
      <c r="B71" s="154" t="str">
        <f>VLOOKUP(A71,'Team Info'!E:J,6,FALSE)</f>
        <v>U-8 RF Rich City</v>
      </c>
      <c r="C71" s="154" t="str">
        <f>VLOOKUP(A71,'Team Info'!E:L,8,FALSE)</f>
        <v>Brad Peterson</v>
      </c>
      <c r="D71" s="154" t="str">
        <f>VLOOKUP(A71,'Team Info'!E:M,9,FALSE)</f>
        <v>920-217-6792</v>
      </c>
      <c r="E71" s="154" t="str">
        <f>VLOOKUP(A71,'Team Info'!E:N,10,FALSE)</f>
        <v>bradpeterson27@gmail.com</v>
      </c>
      <c r="F71" s="180" t="str">
        <f t="shared" si="14"/>
        <v>Sat</v>
      </c>
      <c r="G71" s="180">
        <v>246</v>
      </c>
      <c r="H71" s="184">
        <f>VLOOKUP(G71,'Master FINAL 2024 8-19-24'!A:G,7,FALSE)</f>
        <v>45570</v>
      </c>
      <c r="I71" s="153" t="str">
        <f>IF(ISBLANK((VLOOKUP(G71,'Master FINAL 2024 8-19-24'!A:H,8,FALSE)))=TRUE,"",VLOOKUP(G71,'Master FINAL 2024 8-19-24'!A:H,8,FALSE))</f>
        <v>RF 2</v>
      </c>
      <c r="J71" s="183">
        <f>IF(ISBLANK((VLOOKUP(G71,'Master FINAL 2024 8-19-24'!A:I,9,FALSE)))=TRUE,"",VLOOKUP(G71,'Master FINAL 2024 8-19-24'!A:I,9,FALSE))</f>
        <v>0.375</v>
      </c>
      <c r="K71" s="169" t="str">
        <f>VLOOKUP(G71,'Master FINAL 2024 8-19-24'!A:L,12,FALSE)</f>
        <v>U-8 HU Lightning</v>
      </c>
      <c r="L71" s="177" t="s">
        <v>849</v>
      </c>
      <c r="M71" s="177" t="str">
        <f>VLOOKUP(G71,'Master FINAL 2024 8-19-24'!A:O,15,FALSE)</f>
        <v>U-8 RF Rich City</v>
      </c>
      <c r="N71" s="154" t="str">
        <f>VLOOKUP(K71,'Team Info'!J:L,3,FALSE)</f>
        <v>Tanya Wyse</v>
      </c>
      <c r="O71" s="154" t="str">
        <f>VLOOKUP(K71,'Team Info'!J:M,4,FALSE)</f>
        <v>920-285-0509</v>
      </c>
      <c r="P71" s="154" t="str">
        <f>VLOOKUP(K71,'Team Info'!J:N,5,FALSE)</f>
        <v>urban24educator@hotmail.com</v>
      </c>
      <c r="Q71" s="188" t="str">
        <f>VLOOKUP(M71,'Team Info'!J:L,3,FALSE)</f>
        <v>Brad Peterson</v>
      </c>
      <c r="R71" s="188" t="str">
        <f>VLOOKUP(M71,'Team Info'!J:M,4,FALSE)</f>
        <v>920-217-6792</v>
      </c>
      <c r="S71" s="188" t="str">
        <f>VLOOKUP(M71,'Team Info'!J:N,5,FALSE)</f>
        <v>bradpeterson27@gmail.com</v>
      </c>
      <c r="T71" t="str">
        <f t="shared" si="15"/>
        <v>45570U-8 HU LightningU-8 RF Rich City</v>
      </c>
    </row>
    <row r="72" spans="1:20" x14ac:dyDescent="0.3">
      <c r="A72" s="154" t="str">
        <f>A68</f>
        <v>RF1118</v>
      </c>
      <c r="B72" s="154" t="str">
        <f>VLOOKUP(A72,'Team Info'!E:J,6,FALSE)</f>
        <v>U-8 RF Rich City</v>
      </c>
      <c r="C72" s="154" t="str">
        <f>VLOOKUP(A72,'Team Info'!E:L,8,FALSE)</f>
        <v>Brad Peterson</v>
      </c>
      <c r="D72" s="154" t="str">
        <f>VLOOKUP(A72,'Team Info'!E:M,9,FALSE)</f>
        <v>920-217-6792</v>
      </c>
      <c r="E72" s="154" t="str">
        <f>VLOOKUP(A72,'Team Info'!E:N,10,FALSE)</f>
        <v>bradpeterson27@gmail.com</v>
      </c>
      <c r="F72" s="180" t="str">
        <f t="shared" si="14"/>
        <v>Sat</v>
      </c>
      <c r="G72" s="180">
        <v>256</v>
      </c>
      <c r="H72" s="184">
        <f>VLOOKUP(G72,'Master FINAL 2024 8-19-24'!A:G,7,FALSE)</f>
        <v>45584</v>
      </c>
      <c r="I72" s="153" t="str">
        <f>IF(ISBLANK((VLOOKUP(G72,'Master FINAL 2024 8-19-24'!A:H,8,FALSE)))=TRUE,"",VLOOKUP(G72,'Master FINAL 2024 8-19-24'!A:H,8,FALSE))</f>
        <v>KW 1</v>
      </c>
      <c r="J72" s="183">
        <f>IF(ISBLANK((VLOOKUP(G72,'Master FINAL 2024 8-19-24'!A:I,9,FALSE)))=TRUE,"",VLOOKUP(G72,'Master FINAL 2024 8-19-24'!A:I,9,FALSE))</f>
        <v>0.41666666666666669</v>
      </c>
      <c r="K72" s="169" t="str">
        <f>VLOOKUP(G72,'Master FINAL 2024 8-19-24'!A:L,12,FALSE)</f>
        <v>U-8 RF Rich City</v>
      </c>
      <c r="L72" s="177" t="s">
        <v>849</v>
      </c>
      <c r="M72" s="177" t="str">
        <f>VLOOKUP(G72,'Master FINAL 2024 8-19-24'!A:O,15,FALSE)</f>
        <v>U-8 KW Vortex</v>
      </c>
      <c r="N72" s="154" t="str">
        <f>VLOOKUP(K72,'Team Info'!J:L,3,FALSE)</f>
        <v>Brad Peterson</v>
      </c>
      <c r="O72" s="154" t="str">
        <f>VLOOKUP(K72,'Team Info'!J:M,4,FALSE)</f>
        <v>920-217-6792</v>
      </c>
      <c r="P72" s="154" t="str">
        <f>VLOOKUP(K72,'Team Info'!J:N,5,FALSE)</f>
        <v>bradpeterson27@gmail.com</v>
      </c>
      <c r="Q72" s="188" t="str">
        <f>VLOOKUP(M72,'Team Info'!J:L,3,FALSE)</f>
        <v>Lindsay Mirsberger</v>
      </c>
      <c r="R72" s="188" t="str">
        <f>VLOOKUP(M72,'Team Info'!J:M,4,FALSE)</f>
        <v>414-530-3489</v>
      </c>
      <c r="S72" s="188" t="str">
        <f>VLOOKUP(M72,'Team Info'!J:N,5,FALSE)</f>
        <v>lindsay.mirsberger@outlook.com</v>
      </c>
      <c r="T72" t="str">
        <f t="shared" si="15"/>
        <v>45584U-8 RF Rich CityU-8 KW Vortex</v>
      </c>
    </row>
    <row r="73" spans="1:20" x14ac:dyDescent="0.3">
      <c r="A73" s="154" t="str">
        <f t="shared" si="17"/>
        <v>RF1118</v>
      </c>
      <c r="B73" s="154" t="str">
        <f>VLOOKUP(A73,'Team Info'!E:J,6,FALSE)</f>
        <v>U-8 RF Rich City</v>
      </c>
      <c r="C73" s="154" t="str">
        <f>VLOOKUP(A73,'Team Info'!E:L,8,FALSE)</f>
        <v>Brad Peterson</v>
      </c>
      <c r="D73" s="154" t="str">
        <f>VLOOKUP(A73,'Team Info'!E:M,9,FALSE)</f>
        <v>920-217-6792</v>
      </c>
      <c r="E73" s="154" t="str">
        <f>VLOOKUP(A73,'Team Info'!E:N,10,FALSE)</f>
        <v>bradpeterson27@gmail.com</v>
      </c>
      <c r="F73" s="180" t="str">
        <f t="shared" si="14"/>
        <v>Sat</v>
      </c>
      <c r="G73" s="180">
        <v>259</v>
      </c>
      <c r="H73" s="184">
        <f>VLOOKUP(G73,'Master FINAL 2024 8-19-24'!A:G,7,FALSE)</f>
        <v>45591</v>
      </c>
      <c r="I73" s="153">
        <f>IF(ISBLANK((VLOOKUP(G73,'Master FINAL 2024 8-19-24'!A:H,8,FALSE)))=TRUE,"",VLOOKUP(G73,'Master FINAL 2024 8-19-24'!A:H,8,FALSE))</f>
        <v>4</v>
      </c>
      <c r="J73" s="183">
        <f>IF(ISBLANK((VLOOKUP(G73,'Master FINAL 2024 8-19-24'!A:I,9,FALSE)))=TRUE,"",VLOOKUP(G73,'Master FINAL 2024 8-19-24'!A:I,9,FALSE))</f>
        <v>0.45833333333333331</v>
      </c>
      <c r="K73" s="169" t="str">
        <f>VLOOKUP(G73,'Master FINAL 2024 8-19-24'!A:L,12,FALSE)</f>
        <v>U-8 RF Rich City</v>
      </c>
      <c r="L73" s="177" t="s">
        <v>849</v>
      </c>
      <c r="M73" s="177" t="str">
        <f>VLOOKUP(G73,'Master FINAL 2024 8-19-24'!A:O,15,FALSE)</f>
        <v>U-8 SL Hurricanes</v>
      </c>
      <c r="N73" s="154" t="str">
        <f>VLOOKUP(K73,'Team Info'!J:L,3,FALSE)</f>
        <v>Brad Peterson</v>
      </c>
      <c r="O73" s="154" t="str">
        <f>VLOOKUP(K73,'Team Info'!J:M,4,FALSE)</f>
        <v>920-217-6792</v>
      </c>
      <c r="P73" s="154" t="str">
        <f>VLOOKUP(K73,'Team Info'!J:N,5,FALSE)</f>
        <v>bradpeterson27@gmail.com</v>
      </c>
      <c r="Q73" s="188" t="str">
        <f>VLOOKUP(M73,'Team Info'!J:L,3,FALSE)</f>
        <v>Kale Wenzel</v>
      </c>
      <c r="R73" s="188" t="str">
        <f>VLOOKUP(M73,'Team Info'!J:M,4,FALSE)</f>
        <v>262-891-2731</v>
      </c>
      <c r="S73" s="188" t="str">
        <f>VLOOKUP(M73,'Team Info'!J:N,5,FALSE)</f>
        <v>Kalewenzel@gmail.com</v>
      </c>
      <c r="T73" t="str">
        <f t="shared" si="15"/>
        <v>45591U-8 RF Rich CityU-8 SL Hurricanes</v>
      </c>
    </row>
    <row r="74" spans="1:20" x14ac:dyDescent="0.3">
      <c r="A74" s="154" t="s">
        <v>1786</v>
      </c>
      <c r="B74" s="154" t="str">
        <f>VLOOKUP(A74,'Team Info'!E:J,6,FALSE)</f>
        <v>U-8 RF Hornets</v>
      </c>
      <c r="C74" s="154" t="str">
        <f>VLOOKUP(A74,'Team Info'!E:L,8,FALSE)</f>
        <v>Andrew Bindl</v>
      </c>
      <c r="D74" s="154" t="str">
        <f>VLOOKUP(A74,'Team Info'!E:M,9,FALSE)</f>
        <v>303-505-8409</v>
      </c>
      <c r="E74" s="154" t="str">
        <f>VLOOKUP(A74,'Team Info'!E:N,10,FALSE)</f>
        <v>coloradobindls@gmail.com</v>
      </c>
      <c r="F74" s="180" t="str">
        <f t="shared" si="14"/>
        <v>Sat</v>
      </c>
      <c r="G74" s="180">
        <v>232</v>
      </c>
      <c r="H74" s="184">
        <f>VLOOKUP(G74,'Master FINAL 2024 8-19-24'!A:G,7,FALSE)</f>
        <v>45542</v>
      </c>
      <c r="I74" s="153" t="str">
        <f>IF(ISBLANK((VLOOKUP(G74,'Master FINAL 2024 8-19-24'!A:H,8,FALSE)))=TRUE,"",VLOOKUP(G74,'Master FINAL 2024 8-19-24'!A:H,8,FALSE))</f>
        <v>RF 2</v>
      </c>
      <c r="J74" s="183">
        <f>IF(ISBLANK((VLOOKUP(G74,'Master FINAL 2024 8-19-24'!A:I,9,FALSE)))=TRUE,"",VLOOKUP(G74,'Master FINAL 2024 8-19-24'!A:I,9,FALSE))</f>
        <v>0.41666666666666669</v>
      </c>
      <c r="K74" s="169" t="str">
        <f>VLOOKUP(G74,'Master FINAL 2024 8-19-24'!A:L,12,FALSE)</f>
        <v>U-8 SL Hurricanes</v>
      </c>
      <c r="L74" s="177" t="s">
        <v>849</v>
      </c>
      <c r="M74" s="177" t="str">
        <f>VLOOKUP(G74,'Master FINAL 2024 8-19-24'!A:O,15,FALSE)</f>
        <v>U-8 RF Hornets</v>
      </c>
      <c r="N74" s="154" t="str">
        <f>VLOOKUP(K74,'Team Info'!J:L,3,FALSE)</f>
        <v>Kale Wenzel</v>
      </c>
      <c r="O74" s="154" t="str">
        <f>VLOOKUP(K74,'Team Info'!J:M,4,FALSE)</f>
        <v>262-891-2731</v>
      </c>
      <c r="P74" s="154" t="str">
        <f>VLOOKUP(K74,'Team Info'!J:N,5,FALSE)</f>
        <v>Kalewenzel@gmail.com</v>
      </c>
      <c r="Q74" s="188" t="str">
        <f>VLOOKUP(M74,'Team Info'!J:L,3,FALSE)</f>
        <v>Andrew Bindl</v>
      </c>
      <c r="R74" s="188" t="str">
        <f>VLOOKUP(M74,'Team Info'!J:M,4,FALSE)</f>
        <v>303-505-8409</v>
      </c>
      <c r="S74" s="188" t="str">
        <f>VLOOKUP(M74,'Team Info'!J:N,5,FALSE)</f>
        <v>coloradobindls@gmail.com</v>
      </c>
      <c r="T74" t="str">
        <f t="shared" si="15"/>
        <v>45542U-8 SL HurricanesU-8 RF Hornets</v>
      </c>
    </row>
    <row r="75" spans="1:20" x14ac:dyDescent="0.3">
      <c r="A75" s="154" t="str">
        <f>A80</f>
        <v>RF1119</v>
      </c>
      <c r="B75" s="154" t="str">
        <f>VLOOKUP(A75,'Team Info'!E:J,6,FALSE)</f>
        <v>U-8 RF Hornets</v>
      </c>
      <c r="C75" s="154" t="str">
        <f>VLOOKUP(A75,'Team Info'!E:L,8,FALSE)</f>
        <v>Andrew Bindl</v>
      </c>
      <c r="D75" s="154" t="str">
        <f>VLOOKUP(A75,'Team Info'!E:M,9,FALSE)</f>
        <v>303-505-8409</v>
      </c>
      <c r="E75" s="154" t="str">
        <f>VLOOKUP(A75,'Team Info'!E:N,10,FALSE)</f>
        <v>coloradobindls@gmail.com</v>
      </c>
      <c r="F75" s="180" t="str">
        <f>IF(WEEKDAY(H75)=7,"Sat",IF(WEEKDAY(H75)=6,"Fri",IF(WEEKDAY(H75)=5,"Thu",IF(WEEKDAY(H75)=4,"Wed",IF(WEEKDAY(H75)=3,"Tue",IF(WEEKDAY(H75)=2,"Mon",IF(WEEKDAY(H75)=1,"Sun")))))))</f>
        <v>Wed</v>
      </c>
      <c r="G75" s="180">
        <v>255</v>
      </c>
      <c r="H75" s="184">
        <f>VLOOKUP(G75,'Master FINAL 2024 8-19-24'!A:G,7,FALSE)</f>
        <v>45546</v>
      </c>
      <c r="I75" s="153" t="str">
        <f>IF(ISBLANK((VLOOKUP(G75,'Master FINAL 2024 8-19-24'!A:H,8,FALSE)))=TRUE,"",VLOOKUP(G75,'Master FINAL 2024 8-19-24'!A:H,8,FALSE))</f>
        <v>RF 1</v>
      </c>
      <c r="J75" s="183">
        <f>IF(ISBLANK((VLOOKUP(G75,'Master FINAL 2024 8-19-24'!A:I,9,FALSE)))=TRUE,"",VLOOKUP(G75,'Master FINAL 2024 8-19-24'!A:I,9,FALSE))</f>
        <v>0.75</v>
      </c>
      <c r="K75" s="169" t="str">
        <f>VLOOKUP(G75,'Master FINAL 2024 8-19-24'!A:L,12,FALSE)</f>
        <v>U-8 HU Lightning</v>
      </c>
      <c r="L75" s="177" t="s">
        <v>849</v>
      </c>
      <c r="M75" s="177" t="str">
        <f>VLOOKUP(G75,'Master FINAL 2024 8-19-24'!A:O,15,FALSE)</f>
        <v>U-8 RF Hornets</v>
      </c>
      <c r="N75" s="154" t="str">
        <f>VLOOKUP(K75,'Team Info'!J:L,3,FALSE)</f>
        <v>Tanya Wyse</v>
      </c>
      <c r="O75" s="154" t="str">
        <f>VLOOKUP(K75,'Team Info'!J:M,4,FALSE)</f>
        <v>920-285-0509</v>
      </c>
      <c r="P75" s="154" t="str">
        <f>VLOOKUP(K75,'Team Info'!J:N,5,FALSE)</f>
        <v>urban24educator@hotmail.com</v>
      </c>
      <c r="Q75" s="188" t="str">
        <f>VLOOKUP(M75,'Team Info'!J:L,3,FALSE)</f>
        <v>Andrew Bindl</v>
      </c>
      <c r="R75" s="188" t="str">
        <f>VLOOKUP(M75,'Team Info'!J:M,4,FALSE)</f>
        <v>303-505-8409</v>
      </c>
      <c r="S75" s="188" t="str">
        <f>VLOOKUP(M75,'Team Info'!J:N,5,FALSE)</f>
        <v>coloradobindls@gmail.com</v>
      </c>
      <c r="T75" t="str">
        <f>H75&amp;K75&amp;M75</f>
        <v>45546U-8 HU LightningU-8 RF Hornets</v>
      </c>
    </row>
    <row r="76" spans="1:20" x14ac:dyDescent="0.3">
      <c r="A76" s="154" t="str">
        <f>A74</f>
        <v>RF1119</v>
      </c>
      <c r="B76" s="154" t="str">
        <f>VLOOKUP(A76,'Team Info'!E:J,6,FALSE)</f>
        <v>U-8 RF Hornets</v>
      </c>
      <c r="C76" s="154" t="str">
        <f>VLOOKUP(A76,'Team Info'!E:L,8,FALSE)</f>
        <v>Andrew Bindl</v>
      </c>
      <c r="D76" s="154" t="str">
        <f>VLOOKUP(A76,'Team Info'!E:M,9,FALSE)</f>
        <v>303-505-8409</v>
      </c>
      <c r="E76" s="154" t="str">
        <f>VLOOKUP(A76,'Team Info'!E:N,10,FALSE)</f>
        <v>coloradobindls@gmail.com</v>
      </c>
      <c r="F76" s="180" t="str">
        <f>IF(WEEKDAY(H76)=7,"Sat",IF(WEEKDAY(H76)=6,"Fri",IF(WEEKDAY(H76)=5,"Thu",IF(WEEKDAY(H76)=4,"Wed",IF(WEEKDAY(H76)=3,"Tue",IF(WEEKDAY(H76)=2,"Mon",IF(WEEKDAY(H76)=1,"Sun")))))))</f>
        <v>Sat</v>
      </c>
      <c r="G76" s="180">
        <v>236</v>
      </c>
      <c r="H76" s="184">
        <f>VLOOKUP(G76,'Master FINAL 2024 8-19-24'!A:G,7,FALSE)</f>
        <v>45549</v>
      </c>
      <c r="I76" s="153" t="str">
        <f>IF(ISBLANK((VLOOKUP(G76,'Master FINAL 2024 8-19-24'!A:H,8,FALSE)))=TRUE,"",VLOOKUP(G76,'Master FINAL 2024 8-19-24'!A:H,8,FALSE))</f>
        <v>RF 3</v>
      </c>
      <c r="J76" s="183">
        <f>IF(ISBLANK((VLOOKUP(G76,'Master FINAL 2024 8-19-24'!A:I,9,FALSE)))=TRUE,"",VLOOKUP(G76,'Master FINAL 2024 8-19-24'!A:I,9,FALSE))</f>
        <v>0.5</v>
      </c>
      <c r="K76" s="169" t="str">
        <f>VLOOKUP(G76,'Master FINAL 2024 8-19-24'!A:L,12,FALSE)</f>
        <v>U-8 SL Blizzards</v>
      </c>
      <c r="L76" s="177" t="s">
        <v>849</v>
      </c>
      <c r="M76" s="177" t="str">
        <f>VLOOKUP(G76,'Master FINAL 2024 8-19-24'!A:O,15,FALSE)</f>
        <v>U-8 RF Hornets</v>
      </c>
      <c r="N76" s="154" t="str">
        <f>VLOOKUP(K76,'Team Info'!J:L,3,FALSE)</f>
        <v>Andrew Gradisher</v>
      </c>
      <c r="O76" s="154" t="str">
        <f>VLOOKUP(K76,'Team Info'!J:M,4,FALSE)</f>
        <v>262-388-1879</v>
      </c>
      <c r="P76" s="154" t="str">
        <f>VLOOKUP(K76,'Team Info'!J:N,5,FALSE)</f>
        <v>fishsfd@gmail.com</v>
      </c>
      <c r="Q76" s="188" t="str">
        <f>VLOOKUP(M76,'Team Info'!J:L,3,FALSE)</f>
        <v>Andrew Bindl</v>
      </c>
      <c r="R76" s="188" t="str">
        <f>VLOOKUP(M76,'Team Info'!J:M,4,FALSE)</f>
        <v>303-505-8409</v>
      </c>
      <c r="S76" s="188" t="str">
        <f>VLOOKUP(M76,'Team Info'!J:N,5,FALSE)</f>
        <v>coloradobindls@gmail.com</v>
      </c>
      <c r="T76" t="str">
        <f>H76&amp;K76&amp;M76</f>
        <v>45549U-8 SL BlizzardsU-8 RF Hornets</v>
      </c>
    </row>
    <row r="77" spans="1:20" x14ac:dyDescent="0.3">
      <c r="A77" s="154" t="str">
        <f t="shared" ref="A77:A80" si="18">A76</f>
        <v>RF1119</v>
      </c>
      <c r="B77" s="154" t="str">
        <f>VLOOKUP(A77,'Team Info'!E:J,6,FALSE)</f>
        <v>U-8 RF Hornets</v>
      </c>
      <c r="C77" s="154" t="str">
        <f>VLOOKUP(A77,'Team Info'!E:L,8,FALSE)</f>
        <v>Andrew Bindl</v>
      </c>
      <c r="D77" s="154" t="str">
        <f>VLOOKUP(A77,'Team Info'!E:M,9,FALSE)</f>
        <v>303-505-8409</v>
      </c>
      <c r="E77" s="154" t="str">
        <f>VLOOKUP(A77,'Team Info'!E:N,10,FALSE)</f>
        <v>coloradobindls@gmail.com</v>
      </c>
      <c r="F77" s="180" t="str">
        <f t="shared" si="14"/>
        <v>Sat</v>
      </c>
      <c r="G77" s="180">
        <v>239</v>
      </c>
      <c r="H77" s="184">
        <f>VLOOKUP(G77,'Master FINAL 2024 8-19-24'!A:G,7,FALSE)</f>
        <v>45556</v>
      </c>
      <c r="I77" s="153" t="str">
        <f>IF(ISBLANK((VLOOKUP(G77,'Master FINAL 2024 8-19-24'!A:H,8,FALSE)))=TRUE,"",VLOOKUP(G77,'Master FINAL 2024 8-19-24'!A:H,8,FALSE))</f>
        <v>RF 3</v>
      </c>
      <c r="J77" s="183">
        <f>IF(ISBLANK((VLOOKUP(G77,'Master FINAL 2024 8-19-24'!A:I,9,FALSE)))=TRUE,"",VLOOKUP(G77,'Master FINAL 2024 8-19-24'!A:I,9,FALSE))</f>
        <v>0.4375</v>
      </c>
      <c r="K77" s="169" t="str">
        <f>VLOOKUP(G77,'Master FINAL 2024 8-19-24'!A:L,12,FALSE)</f>
        <v>U-8 RF Hornets</v>
      </c>
      <c r="L77" s="177" t="s">
        <v>849</v>
      </c>
      <c r="M77" s="177" t="str">
        <f>VLOOKUP(G77,'Master FINAL 2024 8-19-24'!A:O,15,FALSE)</f>
        <v>U-8 RF Rich City</v>
      </c>
      <c r="N77" s="154" t="str">
        <f>VLOOKUP(K77,'Team Info'!J:L,3,FALSE)</f>
        <v>Andrew Bindl</v>
      </c>
      <c r="O77" s="154" t="str">
        <f>VLOOKUP(K77,'Team Info'!J:M,4,FALSE)</f>
        <v>303-505-8409</v>
      </c>
      <c r="P77" s="154" t="str">
        <f>VLOOKUP(K77,'Team Info'!J:N,5,FALSE)</f>
        <v>coloradobindls@gmail.com</v>
      </c>
      <c r="Q77" s="188" t="str">
        <f>VLOOKUP(M77,'Team Info'!J:L,3,FALSE)</f>
        <v>Brad Peterson</v>
      </c>
      <c r="R77" s="188" t="str">
        <f>VLOOKUP(M77,'Team Info'!J:M,4,FALSE)</f>
        <v>920-217-6792</v>
      </c>
      <c r="S77" s="188" t="str">
        <f>VLOOKUP(M77,'Team Info'!J:N,5,FALSE)</f>
        <v>bradpeterson27@gmail.com</v>
      </c>
      <c r="T77" t="str">
        <f t="shared" si="15"/>
        <v>45556U-8 RF HornetsU-8 RF Rich City</v>
      </c>
    </row>
    <row r="78" spans="1:20" x14ac:dyDescent="0.3">
      <c r="A78" s="154" t="str">
        <f t="shared" si="18"/>
        <v>RF1119</v>
      </c>
      <c r="B78" s="154" t="str">
        <f>VLOOKUP(A78,'Team Info'!E:J,6,FALSE)</f>
        <v>U-8 RF Hornets</v>
      </c>
      <c r="C78" s="154" t="str">
        <f>VLOOKUP(A78,'Team Info'!E:L,8,FALSE)</f>
        <v>Andrew Bindl</v>
      </c>
      <c r="D78" s="154" t="str">
        <f>VLOOKUP(A78,'Team Info'!E:M,9,FALSE)</f>
        <v>303-505-8409</v>
      </c>
      <c r="E78" s="154" t="str">
        <f>VLOOKUP(A78,'Team Info'!E:N,10,FALSE)</f>
        <v>coloradobindls@gmail.com</v>
      </c>
      <c r="F78" s="180" t="str">
        <f t="shared" si="14"/>
        <v>Sat</v>
      </c>
      <c r="G78" s="180">
        <v>242</v>
      </c>
      <c r="H78" s="184">
        <f>VLOOKUP(G78,'Master FINAL 2024 8-19-24'!A:G,7,FALSE)</f>
        <v>45563</v>
      </c>
      <c r="I78" s="153" t="str">
        <f>IF(ISBLANK((VLOOKUP(G78,'Master FINAL 2024 8-19-24'!A:H,8,FALSE)))=TRUE,"",VLOOKUP(G78,'Master FINAL 2024 8-19-24'!A:H,8,FALSE))</f>
        <v>Field #3</v>
      </c>
      <c r="J78" s="183">
        <f>IF(ISBLANK((VLOOKUP(G78,'Master FINAL 2024 8-19-24'!A:I,9,FALSE)))=TRUE,"",VLOOKUP(G78,'Master FINAL 2024 8-19-24'!A:I,9,FALSE))</f>
        <v>0.375</v>
      </c>
      <c r="K78" s="169" t="str">
        <f>VLOOKUP(G78,'Master FINAL 2024 8-19-24'!A:L,12,FALSE)</f>
        <v>U-8 RF Hornets</v>
      </c>
      <c r="L78" s="177" t="s">
        <v>849</v>
      </c>
      <c r="M78" s="177" t="str">
        <f>VLOOKUP(G78,'Master FINAL 2024 8-19-24'!A:O,15,FALSE)</f>
        <v>U-8 HU Lightning</v>
      </c>
      <c r="N78" s="154" t="str">
        <f>VLOOKUP(K78,'Team Info'!J:L,3,FALSE)</f>
        <v>Andrew Bindl</v>
      </c>
      <c r="O78" s="154" t="str">
        <f>VLOOKUP(K78,'Team Info'!J:M,4,FALSE)</f>
        <v>303-505-8409</v>
      </c>
      <c r="P78" s="154" t="str">
        <f>VLOOKUP(K78,'Team Info'!J:N,5,FALSE)</f>
        <v>coloradobindls@gmail.com</v>
      </c>
      <c r="Q78" s="188" t="str">
        <f>VLOOKUP(M78,'Team Info'!J:L,3,FALSE)</f>
        <v>Tanya Wyse</v>
      </c>
      <c r="R78" s="188" t="str">
        <f>VLOOKUP(M78,'Team Info'!J:M,4,FALSE)</f>
        <v>920-285-0509</v>
      </c>
      <c r="S78" s="188" t="str">
        <f>VLOOKUP(M78,'Team Info'!J:N,5,FALSE)</f>
        <v>urban24educator@hotmail.com</v>
      </c>
      <c r="T78" t="str">
        <f t="shared" si="15"/>
        <v>45563U-8 RF HornetsU-8 HU Lightning</v>
      </c>
    </row>
    <row r="79" spans="1:20" x14ac:dyDescent="0.3">
      <c r="A79" s="154" t="str">
        <f t="shared" si="18"/>
        <v>RF1119</v>
      </c>
      <c r="B79" s="154" t="str">
        <f>VLOOKUP(A79,'Team Info'!E:J,6,FALSE)</f>
        <v>U-8 RF Hornets</v>
      </c>
      <c r="C79" s="154" t="str">
        <f>VLOOKUP(A79,'Team Info'!E:L,8,FALSE)</f>
        <v>Andrew Bindl</v>
      </c>
      <c r="D79" s="154" t="str">
        <f>VLOOKUP(A79,'Team Info'!E:M,9,FALSE)</f>
        <v>303-505-8409</v>
      </c>
      <c r="E79" s="154" t="str">
        <f>VLOOKUP(A79,'Team Info'!E:N,10,FALSE)</f>
        <v>coloradobindls@gmail.com</v>
      </c>
      <c r="F79" s="180" t="str">
        <f t="shared" si="14"/>
        <v>Sat</v>
      </c>
      <c r="G79" s="180">
        <v>245</v>
      </c>
      <c r="H79" s="184">
        <f>VLOOKUP(G79,'Master FINAL 2024 8-19-24'!A:G,7,FALSE)</f>
        <v>45570</v>
      </c>
      <c r="I79" s="153" t="str">
        <f>IF(ISBLANK((VLOOKUP(G79,'Master FINAL 2024 8-19-24'!A:H,8,FALSE)))=TRUE,"",VLOOKUP(G79,'Master FINAL 2024 8-19-24'!A:H,8,FALSE))</f>
        <v>RF 3</v>
      </c>
      <c r="J79" s="183">
        <f>IF(ISBLANK((VLOOKUP(G79,'Master FINAL 2024 8-19-24'!A:I,9,FALSE)))=TRUE,"",VLOOKUP(G79,'Master FINAL 2024 8-19-24'!A:I,9,FALSE))</f>
        <v>0.4375</v>
      </c>
      <c r="K79" s="169" t="str">
        <f>VLOOKUP(G79,'Master FINAL 2024 8-19-24'!A:L,12,FALSE)</f>
        <v>U-8 HT Lions</v>
      </c>
      <c r="L79" s="177" t="s">
        <v>849</v>
      </c>
      <c r="M79" s="177" t="str">
        <f>VLOOKUP(G79,'Master FINAL 2024 8-19-24'!A:O,15,FALSE)</f>
        <v>U-8 RF Hornets</v>
      </c>
      <c r="N79" s="154" t="str">
        <f>VLOOKUP(K79,'Team Info'!J:L,3,FALSE)</f>
        <v>Bernardo Lezama</v>
      </c>
      <c r="O79" s="154" t="str">
        <f>VLOOKUP(K79,'Team Info'!J:M,4,FALSE)</f>
        <v>262-365-3089</v>
      </c>
      <c r="P79" s="154" t="str">
        <f>VLOOKUP(K79,'Team Info'!J:N,5,FALSE)</f>
        <v>ber10lezama@gmail.com</v>
      </c>
      <c r="Q79" s="188" t="str">
        <f>VLOOKUP(M79,'Team Info'!J:L,3,FALSE)</f>
        <v>Andrew Bindl</v>
      </c>
      <c r="R79" s="188" t="str">
        <f>VLOOKUP(M79,'Team Info'!J:M,4,FALSE)</f>
        <v>303-505-8409</v>
      </c>
      <c r="S79" s="188" t="str">
        <f>VLOOKUP(M79,'Team Info'!J:N,5,FALSE)</f>
        <v>coloradobindls@gmail.com</v>
      </c>
      <c r="T79" t="str">
        <f t="shared" si="15"/>
        <v>45570U-8 HT LionsU-8 RF Hornets</v>
      </c>
    </row>
    <row r="80" spans="1:20" x14ac:dyDescent="0.3">
      <c r="A80" s="154" t="str">
        <f t="shared" si="18"/>
        <v>RF1119</v>
      </c>
      <c r="B80" s="154" t="str">
        <f>VLOOKUP(A80,'Team Info'!E:J,6,FALSE)</f>
        <v>U-8 RF Hornets</v>
      </c>
      <c r="C80" s="154" t="str">
        <f>VLOOKUP(A80,'Team Info'!E:L,8,FALSE)</f>
        <v>Andrew Bindl</v>
      </c>
      <c r="D80" s="154" t="str">
        <f>VLOOKUP(A80,'Team Info'!E:M,9,FALSE)</f>
        <v>303-505-8409</v>
      </c>
      <c r="E80" s="154" t="str">
        <f>VLOOKUP(A80,'Team Info'!E:N,10,FALSE)</f>
        <v>coloradobindls@gmail.com</v>
      </c>
      <c r="F80" s="180" t="str">
        <f t="shared" si="14"/>
        <v>Sat</v>
      </c>
      <c r="G80" s="180">
        <v>252</v>
      </c>
      <c r="H80" s="184">
        <f>VLOOKUP(G80,'Master FINAL 2024 8-19-24'!A:G,7,FALSE)</f>
        <v>45577</v>
      </c>
      <c r="I80" s="153" t="str">
        <f>IF(ISBLANK((VLOOKUP(G80,'Master FINAL 2024 8-19-24'!A:H,8,FALSE)))=TRUE,"",VLOOKUP(G80,'Master FINAL 2024 8-19-24'!A:H,8,FALSE))</f>
        <v>KW 1</v>
      </c>
      <c r="J80" s="183">
        <f>IF(ISBLANK((VLOOKUP(G80,'Master FINAL 2024 8-19-24'!A:I,9,FALSE)))=TRUE,"",VLOOKUP(G80,'Master FINAL 2024 8-19-24'!A:I,9,FALSE))</f>
        <v>0.375</v>
      </c>
      <c r="K80" s="169" t="str">
        <f>VLOOKUP(G80,'Master FINAL 2024 8-19-24'!A:L,12,FALSE)</f>
        <v>U-8 RF Hornets</v>
      </c>
      <c r="L80" s="177" t="s">
        <v>849</v>
      </c>
      <c r="M80" s="177" t="str">
        <f>VLOOKUP(G80,'Master FINAL 2024 8-19-24'!A:O,15,FALSE)</f>
        <v>U-8 KW Vortex</v>
      </c>
      <c r="N80" s="154" t="str">
        <f>VLOOKUP(K80,'Team Info'!J:L,3,FALSE)</f>
        <v>Andrew Bindl</v>
      </c>
      <c r="O80" s="154" t="str">
        <f>VLOOKUP(K80,'Team Info'!J:M,4,FALSE)</f>
        <v>303-505-8409</v>
      </c>
      <c r="P80" s="154" t="str">
        <f>VLOOKUP(K80,'Team Info'!J:N,5,FALSE)</f>
        <v>coloradobindls@gmail.com</v>
      </c>
      <c r="Q80" s="188" t="str">
        <f>VLOOKUP(M80,'Team Info'!J:L,3,FALSE)</f>
        <v>Lindsay Mirsberger</v>
      </c>
      <c r="R80" s="188" t="str">
        <f>VLOOKUP(M80,'Team Info'!J:M,4,FALSE)</f>
        <v>414-530-3489</v>
      </c>
      <c r="S80" s="188" t="str">
        <f>VLOOKUP(M80,'Team Info'!J:N,5,FALSE)</f>
        <v>lindsay.mirsberger@outlook.com</v>
      </c>
      <c r="T80" t="str">
        <f t="shared" si="15"/>
        <v>45577U-8 RF HornetsU-8 KW Vortex</v>
      </c>
    </row>
    <row r="81" spans="1:20" x14ac:dyDescent="0.3">
      <c r="A81" s="154" t="str">
        <f>A75</f>
        <v>RF1119</v>
      </c>
      <c r="B81" s="154" t="str">
        <f>VLOOKUP(A81,'Team Info'!E:J,6,FALSE)</f>
        <v>U-8 RF Hornets</v>
      </c>
      <c r="C81" s="154" t="str">
        <f>VLOOKUP(A81,'Team Info'!E:L,8,FALSE)</f>
        <v>Andrew Bindl</v>
      </c>
      <c r="D81" s="154" t="str">
        <f>VLOOKUP(A81,'Team Info'!E:M,9,FALSE)</f>
        <v>303-505-8409</v>
      </c>
      <c r="E81" s="154" t="str">
        <f>VLOOKUP(A81,'Team Info'!E:N,10,FALSE)</f>
        <v>coloradobindls@gmail.com</v>
      </c>
      <c r="F81" s="180" t="str">
        <f t="shared" si="14"/>
        <v>Sat</v>
      </c>
      <c r="G81" s="180">
        <v>260</v>
      </c>
      <c r="H81" s="184">
        <f>VLOOKUP(G81,'Master FINAL 2024 8-19-24'!A:G,7,FALSE)</f>
        <v>45591</v>
      </c>
      <c r="I81" s="153">
        <f>IF(ISBLANK((VLOOKUP(G81,'Master FINAL 2024 8-19-24'!A:H,8,FALSE)))=TRUE,"",VLOOKUP(G81,'Master FINAL 2024 8-19-24'!A:H,8,FALSE))</f>
        <v>4</v>
      </c>
      <c r="J81" s="183">
        <f>IF(ISBLANK((VLOOKUP(G81,'Master FINAL 2024 8-19-24'!A:I,9,FALSE)))=TRUE,"",VLOOKUP(G81,'Master FINAL 2024 8-19-24'!A:I,9,FALSE))</f>
        <v>0.58333333333333337</v>
      </c>
      <c r="K81" s="169" t="str">
        <f>VLOOKUP(G81,'Master FINAL 2024 8-19-24'!A:L,12,FALSE)</f>
        <v>U-8 RF Hornets</v>
      </c>
      <c r="L81" s="177" t="s">
        <v>849</v>
      </c>
      <c r="M81" s="177" t="str">
        <f>VLOOKUP(G81,'Master FINAL 2024 8-19-24'!A:O,15,FALSE)</f>
        <v>U-8 SL Blizzards</v>
      </c>
      <c r="N81" s="154" t="str">
        <f>VLOOKUP(K81,'Team Info'!J:L,3,FALSE)</f>
        <v>Andrew Bindl</v>
      </c>
      <c r="O81" s="154" t="str">
        <f>VLOOKUP(K81,'Team Info'!J:M,4,FALSE)</f>
        <v>303-505-8409</v>
      </c>
      <c r="P81" s="154" t="str">
        <f>VLOOKUP(K81,'Team Info'!J:N,5,FALSE)</f>
        <v>coloradobindls@gmail.com</v>
      </c>
      <c r="Q81" s="188" t="str">
        <f>VLOOKUP(M81,'Team Info'!J:L,3,FALSE)</f>
        <v>Andrew Gradisher</v>
      </c>
      <c r="R81" s="188" t="str">
        <f>VLOOKUP(M81,'Team Info'!J:M,4,FALSE)</f>
        <v>262-388-1879</v>
      </c>
      <c r="S81" s="188" t="str">
        <f>VLOOKUP(M81,'Team Info'!J:N,5,FALSE)</f>
        <v>fishsfd@gmail.com</v>
      </c>
      <c r="T81" t="str">
        <f t="shared" si="15"/>
        <v>45591U-8 RF HornetsU-8 SL Blizzards</v>
      </c>
    </row>
    <row r="82" spans="1:20" x14ac:dyDescent="0.3">
      <c r="A82" s="154" t="s">
        <v>1787</v>
      </c>
      <c r="B82" s="154" t="str">
        <f>VLOOKUP(A82,'Team Info'!E:J,6,FALSE)</f>
        <v>U-9 RF Cheetahs</v>
      </c>
      <c r="C82" s="154" t="str">
        <f>VLOOKUP(A82,'Team Info'!E:L,8,FALSE)</f>
        <v>Amanda Lee</v>
      </c>
      <c r="D82" s="154" t="str">
        <f>VLOOKUP(A82,'Team Info'!E:M,9,FALSE)</f>
        <v>608-215-1292</v>
      </c>
      <c r="E82" s="154" t="str">
        <f>VLOOKUP(A82,'Team Info'!E:N,10,FALSE)</f>
        <v>amanda.lee263@gmail.com</v>
      </c>
      <c r="F82" s="180" t="str">
        <f>IF(WEEKDAY(H82)=7,"Sat",IF(WEEKDAY(H82)=6,"Fri",IF(WEEKDAY(H82)=5,"Thu",IF(WEEKDAY(H82)=4,"Wed",IF(WEEKDAY(H82)=3,"Tue",IF(WEEKDAY(H82)=2,"Mon",IF(WEEKDAY(H82)=1,"Sun")))))))</f>
        <v>Sat</v>
      </c>
      <c r="G82" s="180">
        <v>424</v>
      </c>
      <c r="H82" s="184">
        <f>VLOOKUP(G82,'Master FINAL 2024 8-19-24'!A:G,7,FALSE)</f>
        <v>45542</v>
      </c>
      <c r="I82" s="153" t="str">
        <f>IF(ISBLANK((VLOOKUP(G82,'Master FINAL 2024 8-19-24'!A:H,8,FALSE)))=TRUE,"",VLOOKUP(G82,'Master FINAL 2024 8-19-24'!A:H,8,FALSE))</f>
        <v>RF 5</v>
      </c>
      <c r="J82" s="183">
        <f>IF(ISBLANK((VLOOKUP(G82,'Master FINAL 2024 8-19-24'!A:I,9,FALSE)))=TRUE,"",VLOOKUP(G82,'Master FINAL 2024 8-19-24'!A:I,9,FALSE))</f>
        <v>0.41666666666666669</v>
      </c>
      <c r="K82" s="169" t="str">
        <f>VLOOKUP(G82,'Master FINAL 2024 8-19-24'!A:L,12,FALSE)</f>
        <v>U-9 RF Cheetahs</v>
      </c>
      <c r="L82" s="177" t="s">
        <v>849</v>
      </c>
      <c r="M82" s="177" t="str">
        <f>VLOOKUP(G82,'Master FINAL 2024 8-19-24'!A:O,15,FALSE)</f>
        <v>U-9 RF Eagles</v>
      </c>
      <c r="N82" s="154" t="str">
        <f>VLOOKUP(K82,'Team Info'!J:L,3,FALSE)</f>
        <v>Amanda Lee</v>
      </c>
      <c r="O82" s="154" t="str">
        <f>VLOOKUP(K82,'Team Info'!J:M,4,FALSE)</f>
        <v>608-215-1292</v>
      </c>
      <c r="P82" s="154" t="str">
        <f>VLOOKUP(K82,'Team Info'!J:N,5,FALSE)</f>
        <v>amanda.lee263@gmail.com</v>
      </c>
      <c r="Q82" s="188" t="str">
        <f>VLOOKUP(M82,'Team Info'!J:L,3,FALSE)</f>
        <v>Tyce Kearl</v>
      </c>
      <c r="R82" s="188" t="str">
        <f>VLOOKUP(M82,'Team Info'!J:M,4,FALSE)</f>
        <v>435-494-8529</v>
      </c>
      <c r="S82" s="188" t="str">
        <f>VLOOKUP(M82,'Team Info'!J:N,5,FALSE)</f>
        <v>docs_flat@hotmail.com</v>
      </c>
      <c r="T82" t="str">
        <f>H82&amp;K82&amp;M82</f>
        <v>45542U-9 RF CheetahsU-9 RF Eagles</v>
      </c>
    </row>
    <row r="83" spans="1:20" x14ac:dyDescent="0.3">
      <c r="A83" s="154" t="str">
        <f t="shared" ref="A83:A89" si="19">A82</f>
        <v>RF1120</v>
      </c>
      <c r="B83" s="154" t="str">
        <f>VLOOKUP(A83,'Team Info'!E:J,6,FALSE)</f>
        <v>U-9 RF Cheetahs</v>
      </c>
      <c r="C83" s="154" t="str">
        <f>VLOOKUP(A83,'Team Info'!E:L,8,FALSE)</f>
        <v>Amanda Lee</v>
      </c>
      <c r="D83" s="154" t="str">
        <f>VLOOKUP(A83,'Team Info'!E:M,9,FALSE)</f>
        <v>608-215-1292</v>
      </c>
      <c r="E83" s="154" t="str">
        <f>VLOOKUP(A83,'Team Info'!E:N,10,FALSE)</f>
        <v>amanda.lee263@gmail.com</v>
      </c>
      <c r="F83" s="180" t="str">
        <f t="shared" si="14"/>
        <v>Sat</v>
      </c>
      <c r="G83" s="180">
        <v>428</v>
      </c>
      <c r="H83" s="184">
        <f>VLOOKUP(G83,'Master FINAL 2024 8-19-24'!A:G,7,FALSE)</f>
        <v>45549</v>
      </c>
      <c r="I83" s="153" t="str">
        <f>IF(ISBLANK((VLOOKUP(G83,'Master FINAL 2024 8-19-24'!A:H,8,FALSE)))=TRUE,"",VLOOKUP(G83,'Master FINAL 2024 8-19-24'!A:H,8,FALSE))</f>
        <v>RF 6</v>
      </c>
      <c r="J83" s="183">
        <f>IF(ISBLANK((VLOOKUP(G83,'Master FINAL 2024 8-19-24'!A:I,9,FALSE)))=TRUE,"",VLOOKUP(G83,'Master FINAL 2024 8-19-24'!A:I,9,FALSE))</f>
        <v>0.5</v>
      </c>
      <c r="K83" s="169" t="str">
        <f>VLOOKUP(G83,'Master FINAL 2024 8-19-24'!A:L,12,FALSE)</f>
        <v>U-9 KW Lightning</v>
      </c>
      <c r="L83" s="177" t="s">
        <v>849</v>
      </c>
      <c r="M83" s="177" t="str">
        <f>VLOOKUP(G83,'Master FINAL 2024 8-19-24'!A:O,15,FALSE)</f>
        <v>U-9 RF Cheetahs</v>
      </c>
      <c r="N83" s="154" t="str">
        <f>VLOOKUP(K83,'Team Info'!J:L,3,FALSE)</f>
        <v>Sami Schoep</v>
      </c>
      <c r="O83" s="154" t="str">
        <f>VLOOKUP(K83,'Team Info'!J:M,4,FALSE)</f>
        <v>262-339-0131</v>
      </c>
      <c r="P83" s="154" t="str">
        <f>VLOOKUP(K83,'Team Info'!J:N,5,FALSE)</f>
        <v>samis12140@gmail.com</v>
      </c>
      <c r="Q83" s="188" t="str">
        <f>VLOOKUP(M83,'Team Info'!J:L,3,FALSE)</f>
        <v>Amanda Lee</v>
      </c>
      <c r="R83" s="188" t="str">
        <f>VLOOKUP(M83,'Team Info'!J:M,4,FALSE)</f>
        <v>608-215-1292</v>
      </c>
      <c r="S83" s="188" t="str">
        <f>VLOOKUP(M83,'Team Info'!J:N,5,FALSE)</f>
        <v>amanda.lee263@gmail.com</v>
      </c>
      <c r="T83" t="str">
        <f t="shared" si="15"/>
        <v>45549U-9 KW LightningU-9 RF Cheetahs</v>
      </c>
    </row>
    <row r="84" spans="1:20" x14ac:dyDescent="0.3">
      <c r="A84" s="154" t="str">
        <f t="shared" si="19"/>
        <v>RF1120</v>
      </c>
      <c r="B84" s="154" t="str">
        <f>VLOOKUP(A84,'Team Info'!E:J,6,FALSE)</f>
        <v>U-9 RF Cheetahs</v>
      </c>
      <c r="C84" s="154" t="str">
        <f>VLOOKUP(A84,'Team Info'!E:L,8,FALSE)</f>
        <v>Amanda Lee</v>
      </c>
      <c r="D84" s="154" t="str">
        <f>VLOOKUP(A84,'Team Info'!E:M,9,FALSE)</f>
        <v>608-215-1292</v>
      </c>
      <c r="E84" s="154" t="str">
        <f>VLOOKUP(A84,'Team Info'!E:N,10,FALSE)</f>
        <v>amanda.lee263@gmail.com</v>
      </c>
      <c r="F84" s="180" t="str">
        <f t="shared" si="14"/>
        <v>Wed</v>
      </c>
      <c r="G84" s="180">
        <v>433</v>
      </c>
      <c r="H84" s="184">
        <f>VLOOKUP(G84,'Master FINAL 2024 8-19-24'!A:G,7,FALSE)</f>
        <v>45553</v>
      </c>
      <c r="I84" s="153" t="str">
        <f>IF(ISBLANK((VLOOKUP(G84,'Master FINAL 2024 8-19-24'!A:H,8,FALSE)))=TRUE,"",VLOOKUP(G84,'Master FINAL 2024 8-19-24'!A:H,8,FALSE))</f>
        <v>RF 2</v>
      </c>
      <c r="J84" s="183">
        <f>IF(ISBLANK((VLOOKUP(G84,'Master FINAL 2024 8-19-24'!A:I,9,FALSE)))=TRUE,"",VLOOKUP(G84,'Master FINAL 2024 8-19-24'!A:I,9,FALSE))</f>
        <v>0.73958333333333337</v>
      </c>
      <c r="K84" s="169" t="str">
        <f>VLOOKUP(G84,'Master FINAL 2024 8-19-24'!A:L,12,FALSE)</f>
        <v>U-9 SL Barcelona (Flames)</v>
      </c>
      <c r="L84" s="177" t="s">
        <v>849</v>
      </c>
      <c r="M84" s="177" t="str">
        <f>VLOOKUP(G84,'Master FINAL 2024 8-19-24'!A:O,15,FALSE)</f>
        <v>U-9 RF Cheetahs</v>
      </c>
      <c r="N84" s="154" t="str">
        <f>VLOOKUP(K84,'Team Info'!J:L,3,FALSE)</f>
        <v>Matt Schmitz</v>
      </c>
      <c r="O84" s="154" t="str">
        <f>VLOOKUP(K84,'Team Info'!J:M,4,FALSE)</f>
        <v>608-658-5156</v>
      </c>
      <c r="P84" s="154" t="str">
        <f>VLOOKUP(K84,'Team Info'!J:N,5,FALSE)</f>
        <v>schmitz.matthew@gmail.com</v>
      </c>
      <c r="Q84" s="188" t="str">
        <f>VLOOKUP(M84,'Team Info'!J:L,3,FALSE)</f>
        <v>Amanda Lee</v>
      </c>
      <c r="R84" s="188" t="str">
        <f>VLOOKUP(M84,'Team Info'!J:M,4,FALSE)</f>
        <v>608-215-1292</v>
      </c>
      <c r="S84" s="188" t="str">
        <f>VLOOKUP(M84,'Team Info'!J:N,5,FALSE)</f>
        <v>amanda.lee263@gmail.com</v>
      </c>
      <c r="T84" t="str">
        <f t="shared" si="15"/>
        <v>45553U-9 SL Barcelona (Flames)U-9 RF Cheetahs</v>
      </c>
    </row>
    <row r="85" spans="1:20" x14ac:dyDescent="0.3">
      <c r="A85" s="154" t="str">
        <f>A89</f>
        <v>RF1120</v>
      </c>
      <c r="B85" s="154" t="str">
        <f>VLOOKUP(A85,'Team Info'!E:J,6,FALSE)</f>
        <v>U-9 RF Cheetahs</v>
      </c>
      <c r="C85" s="154" t="str">
        <f>VLOOKUP(A85,'Team Info'!E:L,8,FALSE)</f>
        <v>Amanda Lee</v>
      </c>
      <c r="D85" s="154" t="str">
        <f>VLOOKUP(A85,'Team Info'!E:M,9,FALSE)</f>
        <v>608-215-1292</v>
      </c>
      <c r="E85" s="154" t="str">
        <f>VLOOKUP(A85,'Team Info'!E:N,10,FALSE)</f>
        <v>amanda.lee263@gmail.com</v>
      </c>
      <c r="F85" s="180" t="str">
        <f>IF(WEEKDAY(H85)=7,"Sat",IF(WEEKDAY(H85)=6,"Fri",IF(WEEKDAY(H85)=5,"Thu",IF(WEEKDAY(H85)=4,"Wed",IF(WEEKDAY(H85)=3,"Tue",IF(WEEKDAY(H85)=2,"Mon",IF(WEEKDAY(H85)=1,"Sun")))))))</f>
        <v>Wed</v>
      </c>
      <c r="G85" s="180">
        <v>438</v>
      </c>
      <c r="H85" s="184">
        <f>VLOOKUP(G85,'Master FINAL 2024 8-19-24'!A:G,7,FALSE)</f>
        <v>45560</v>
      </c>
      <c r="I85" s="153" t="str">
        <f>IF(ISBLANK((VLOOKUP(G85,'Master FINAL 2024 8-19-24'!A:H,8,FALSE)))=TRUE,"",VLOOKUP(G85,'Master FINAL 2024 8-19-24'!A:H,8,FALSE))</f>
        <v>HT #5A</v>
      </c>
      <c r="J85" s="183">
        <f>IF(ISBLANK((VLOOKUP(G85,'Master FINAL 2024 8-19-24'!A:I,9,FALSE)))=TRUE,"",VLOOKUP(G85,'Master FINAL 2024 8-19-24'!A:I,9,FALSE))</f>
        <v>0.73958333333333337</v>
      </c>
      <c r="K85" s="169" t="str">
        <f>VLOOKUP(G85,'Master FINAL 2024 8-19-24'!A:L,12,FALSE)</f>
        <v>U-9 RF Cheetahs</v>
      </c>
      <c r="L85" s="177" t="s">
        <v>849</v>
      </c>
      <c r="M85" s="177" t="str">
        <f>VLOOKUP(G85,'Master FINAL 2024 8-19-24'!A:O,15,FALSE)</f>
        <v>U-9 HT Warriors</v>
      </c>
      <c r="N85" s="154" t="str">
        <f>VLOOKUP(K85,'Team Info'!J:L,3,FALSE)</f>
        <v>Amanda Lee</v>
      </c>
      <c r="O85" s="154" t="str">
        <f>VLOOKUP(K85,'Team Info'!J:M,4,FALSE)</f>
        <v>608-215-1292</v>
      </c>
      <c r="P85" s="154" t="str">
        <f>VLOOKUP(K85,'Team Info'!J:N,5,FALSE)</f>
        <v>amanda.lee263@gmail.com</v>
      </c>
      <c r="Q85" s="188" t="str">
        <f>VLOOKUP(M85,'Team Info'!J:L,3,FALSE)</f>
        <v>Brandon Bishop</v>
      </c>
      <c r="R85" s="188" t="str">
        <f>VLOOKUP(M85,'Team Info'!J:M,4,FALSE)</f>
        <v>414-719-8187</v>
      </c>
      <c r="S85" s="188" t="str">
        <f>VLOOKUP(M85,'Team Info'!J:N,5,FALSE)</f>
        <v>USAF_Bishop89@outlook.com</v>
      </c>
      <c r="T85" t="str">
        <f>H85&amp;K85&amp;M85</f>
        <v>45560U-9 RF CheetahsU-9 HT Warriors</v>
      </c>
    </row>
    <row r="86" spans="1:20" x14ac:dyDescent="0.3">
      <c r="A86" s="154" t="str">
        <f>A84</f>
        <v>RF1120</v>
      </c>
      <c r="B86" s="154" t="str">
        <f>VLOOKUP(A86,'Team Info'!E:J,6,FALSE)</f>
        <v>U-9 RF Cheetahs</v>
      </c>
      <c r="C86" s="154" t="str">
        <f>VLOOKUP(A86,'Team Info'!E:L,8,FALSE)</f>
        <v>Amanda Lee</v>
      </c>
      <c r="D86" s="154" t="str">
        <f>VLOOKUP(A86,'Team Info'!E:M,9,FALSE)</f>
        <v>608-215-1292</v>
      </c>
      <c r="E86" s="154" t="str">
        <f>VLOOKUP(A86,'Team Info'!E:N,10,FALSE)</f>
        <v>amanda.lee263@gmail.com</v>
      </c>
      <c r="F86" s="180" t="str">
        <f t="shared" si="14"/>
        <v>Sat</v>
      </c>
      <c r="G86" s="180">
        <v>444</v>
      </c>
      <c r="H86" s="184">
        <f>VLOOKUP(G86,'Master FINAL 2024 8-19-24'!A:G,7,FALSE)</f>
        <v>45570</v>
      </c>
      <c r="I86" s="153" t="str">
        <f>IF(ISBLANK((VLOOKUP(G86,'Master FINAL 2024 8-19-24'!A:H,8,FALSE)))=TRUE,"",VLOOKUP(G86,'Master FINAL 2024 8-19-24'!A:H,8,FALSE))</f>
        <v>RF 6</v>
      </c>
      <c r="J86" s="183">
        <f>IF(ISBLANK((VLOOKUP(G86,'Master FINAL 2024 8-19-24'!A:I,9,FALSE)))=TRUE,"",VLOOKUP(G86,'Master FINAL 2024 8-19-24'!A:I,9,FALSE))</f>
        <v>0.4375</v>
      </c>
      <c r="K86" s="169" t="str">
        <f>VLOOKUP(G86,'Master FINAL 2024 8-19-24'!A:L,12,FALSE)</f>
        <v>U-9 HU Cyclones</v>
      </c>
      <c r="L86" s="177" t="s">
        <v>849</v>
      </c>
      <c r="M86" s="177" t="str">
        <f>VLOOKUP(G86,'Master FINAL 2024 8-19-24'!A:O,15,FALSE)</f>
        <v>U-9 RF Cheetahs</v>
      </c>
      <c r="N86" s="154" t="str">
        <f>VLOOKUP(K86,'Team Info'!J:L,3,FALSE)</f>
        <v>Brian Braun</v>
      </c>
      <c r="O86" s="154" t="str">
        <f>VLOOKUP(K86,'Team Info'!J:M,4,FALSE)</f>
        <v>920-583-0627</v>
      </c>
      <c r="P86" s="154" t="str">
        <f>VLOOKUP(K86,'Team Info'!J:N,5,FALSE)</f>
        <v>brinebraun@hotmail.com</v>
      </c>
      <c r="Q86" s="188" t="str">
        <f>VLOOKUP(M86,'Team Info'!J:L,3,FALSE)</f>
        <v>Amanda Lee</v>
      </c>
      <c r="R86" s="188" t="str">
        <f>VLOOKUP(M86,'Team Info'!J:M,4,FALSE)</f>
        <v>608-215-1292</v>
      </c>
      <c r="S86" s="188" t="str">
        <f>VLOOKUP(M86,'Team Info'!J:N,5,FALSE)</f>
        <v>amanda.lee263@gmail.com</v>
      </c>
      <c r="T86" t="str">
        <f t="shared" si="15"/>
        <v>45570U-9 HU CyclonesU-9 RF Cheetahs</v>
      </c>
    </row>
    <row r="87" spans="1:20" x14ac:dyDescent="0.3">
      <c r="A87" s="154" t="str">
        <f t="shared" si="19"/>
        <v>RF1120</v>
      </c>
      <c r="B87" s="154" t="str">
        <f>VLOOKUP(A87,'Team Info'!E:J,6,FALSE)</f>
        <v>U-9 RF Cheetahs</v>
      </c>
      <c r="C87" s="154" t="str">
        <f>VLOOKUP(A87,'Team Info'!E:L,8,FALSE)</f>
        <v>Amanda Lee</v>
      </c>
      <c r="D87" s="154" t="str">
        <f>VLOOKUP(A87,'Team Info'!E:M,9,FALSE)</f>
        <v>608-215-1292</v>
      </c>
      <c r="E87" s="154" t="str">
        <f>VLOOKUP(A87,'Team Info'!E:N,10,FALSE)</f>
        <v>amanda.lee263@gmail.com</v>
      </c>
      <c r="F87" s="180" t="str">
        <f t="shared" ref="F87:F113" si="20">IF(WEEKDAY(H87)=7,"Sat",IF(WEEKDAY(H87)=6,"Fri",IF(WEEKDAY(H87)=5,"Thu",IF(WEEKDAY(H87)=4,"Wed",IF(WEEKDAY(H87)=3,"Tue",IF(WEEKDAY(H87)=2,"Mon",IF(WEEKDAY(H87)=1,"Sun")))))))</f>
        <v>Sat</v>
      </c>
      <c r="G87" s="180">
        <v>447</v>
      </c>
      <c r="H87" s="184">
        <f>VLOOKUP(G87,'Master FINAL 2024 8-19-24'!A:G,7,FALSE)</f>
        <v>45577</v>
      </c>
      <c r="I87" s="153" t="str">
        <f>IF(ISBLANK((VLOOKUP(G87,'Master FINAL 2024 8-19-24'!A:H,8,FALSE)))=TRUE,"",VLOOKUP(G87,'Master FINAL 2024 8-19-24'!A:H,8,FALSE))</f>
        <v>ER #8</v>
      </c>
      <c r="J87" s="183">
        <f>IF(ISBLANK((VLOOKUP(G87,'Master FINAL 2024 8-19-24'!A:I,9,FALSE)))=TRUE,"",VLOOKUP(G87,'Master FINAL 2024 8-19-24'!A:I,9,FALSE))</f>
        <v>0.4375</v>
      </c>
      <c r="K87" s="169" t="str">
        <f>VLOOKUP(G87,'Master FINAL 2024 8-19-24'!A:L,12,FALSE)</f>
        <v>U-9 RF Cheetahs</v>
      </c>
      <c r="L87" s="177" t="s">
        <v>849</v>
      </c>
      <c r="M87" s="177" t="str">
        <f>VLOOKUP(G87,'Master FINAL 2024 8-19-24'!A:O,15,FALSE)</f>
        <v>U-9 ER Cyclones</v>
      </c>
      <c r="N87" s="154" t="str">
        <f>VLOOKUP(K87,'Team Info'!J:L,3,FALSE)</f>
        <v>Amanda Lee</v>
      </c>
      <c r="O87" s="154" t="str">
        <f>VLOOKUP(K87,'Team Info'!J:M,4,FALSE)</f>
        <v>608-215-1292</v>
      </c>
      <c r="P87" s="154" t="str">
        <f>VLOOKUP(K87,'Team Info'!J:N,5,FALSE)</f>
        <v>amanda.lee263@gmail.com</v>
      </c>
      <c r="Q87" s="188" t="str">
        <f>VLOOKUP(M87,'Team Info'!J:L,3,FALSE)</f>
        <v>Paul Zimmer</v>
      </c>
      <c r="R87" s="188" t="str">
        <f>VLOOKUP(M87,'Team Info'!J:M,4,FALSE)</f>
        <v>608-769-4856</v>
      </c>
      <c r="S87" s="188" t="str">
        <f>VLOOKUP(M87,'Team Info'!J:N,5,FALSE)</f>
        <v>Paulwzimmer@gmail.com</v>
      </c>
      <c r="T87" t="str">
        <f t="shared" si="15"/>
        <v>45577U-9 RF CheetahsU-9 ER Cyclones</v>
      </c>
    </row>
    <row r="88" spans="1:20" x14ac:dyDescent="0.3">
      <c r="A88" s="154" t="str">
        <f t="shared" si="19"/>
        <v>RF1120</v>
      </c>
      <c r="B88" s="154" t="str">
        <f>VLOOKUP(A88,'Team Info'!E:J,6,FALSE)</f>
        <v>U-9 RF Cheetahs</v>
      </c>
      <c r="C88" s="154" t="str">
        <f>VLOOKUP(A88,'Team Info'!E:L,8,FALSE)</f>
        <v>Amanda Lee</v>
      </c>
      <c r="D88" s="154" t="str">
        <f>VLOOKUP(A88,'Team Info'!E:M,9,FALSE)</f>
        <v>608-215-1292</v>
      </c>
      <c r="E88" s="154" t="str">
        <f>VLOOKUP(A88,'Team Info'!E:N,10,FALSE)</f>
        <v>amanda.lee263@gmail.com</v>
      </c>
      <c r="F88" s="180" t="str">
        <f t="shared" si="20"/>
        <v>Sat</v>
      </c>
      <c r="G88" s="180">
        <v>452</v>
      </c>
      <c r="H88" s="184">
        <f>VLOOKUP(G88,'Master FINAL 2024 8-19-24'!A:G,7,FALSE)</f>
        <v>45584</v>
      </c>
      <c r="I88" s="153" t="str">
        <f>IF(ISBLANK((VLOOKUP(G88,'Master FINAL 2024 8-19-24'!A:H,8,FALSE)))=TRUE,"",VLOOKUP(G88,'Master FINAL 2024 8-19-24'!A:H,8,FALSE))</f>
        <v>RF 6</v>
      </c>
      <c r="J88" s="183">
        <f>IF(ISBLANK((VLOOKUP(G88,'Master FINAL 2024 8-19-24'!A:I,9,FALSE)))=TRUE,"",VLOOKUP(G88,'Master FINAL 2024 8-19-24'!A:I,9,FALSE))</f>
        <v>0.5</v>
      </c>
      <c r="K88" s="169" t="str">
        <f>VLOOKUP(G88,'Master FINAL 2024 8-19-24'!A:L,12,FALSE)</f>
        <v>U-9 KW Cyclones</v>
      </c>
      <c r="L88" s="177" t="s">
        <v>849</v>
      </c>
      <c r="M88" s="177" t="str">
        <f>VLOOKUP(G88,'Master FINAL 2024 8-19-24'!A:O,15,FALSE)</f>
        <v>U-9 RF Cheetahs</v>
      </c>
      <c r="N88" s="154" t="str">
        <f>VLOOKUP(K88,'Team Info'!J:L,3,FALSE)</f>
        <v>Michelle Kaehne</v>
      </c>
      <c r="O88" s="154" t="str">
        <f>VLOOKUP(K88,'Team Info'!J:M,4,FALSE)</f>
        <v>262-339-8817</v>
      </c>
      <c r="P88" s="154" t="str">
        <f>VLOOKUP(K88,'Team Info'!J:N,5,FALSE)</f>
        <v>mkaehne88@gmail.com</v>
      </c>
      <c r="Q88" s="188" t="str">
        <f>VLOOKUP(M88,'Team Info'!J:L,3,FALSE)</f>
        <v>Amanda Lee</v>
      </c>
      <c r="R88" s="188" t="str">
        <f>VLOOKUP(M88,'Team Info'!J:M,4,FALSE)</f>
        <v>608-215-1292</v>
      </c>
      <c r="S88" s="188" t="str">
        <f>VLOOKUP(M88,'Team Info'!J:N,5,FALSE)</f>
        <v>amanda.lee263@gmail.com</v>
      </c>
      <c r="T88" t="str">
        <f t="shared" si="15"/>
        <v>45584U-9 KW CyclonesU-9 RF Cheetahs</v>
      </c>
    </row>
    <row r="89" spans="1:20" x14ac:dyDescent="0.3">
      <c r="A89" s="154" t="str">
        <f t="shared" si="19"/>
        <v>RF1120</v>
      </c>
      <c r="B89" s="154" t="str">
        <f>VLOOKUP(A89,'Team Info'!E:J,6,FALSE)</f>
        <v>U-9 RF Cheetahs</v>
      </c>
      <c r="C89" s="154" t="str">
        <f>VLOOKUP(A89,'Team Info'!E:L,8,FALSE)</f>
        <v>Amanda Lee</v>
      </c>
      <c r="D89" s="154" t="str">
        <f>VLOOKUP(A89,'Team Info'!E:M,9,FALSE)</f>
        <v>608-215-1292</v>
      </c>
      <c r="E89" s="154" t="str">
        <f>VLOOKUP(A89,'Team Info'!E:N,10,FALSE)</f>
        <v>amanda.lee263@gmail.com</v>
      </c>
      <c r="F89" s="180" t="str">
        <f t="shared" si="20"/>
        <v>Wed</v>
      </c>
      <c r="G89" s="180">
        <v>459</v>
      </c>
      <c r="H89" s="184">
        <f>VLOOKUP(G89,'Master FINAL 2024 8-19-24'!A:G,7,FALSE)</f>
        <v>45546</v>
      </c>
      <c r="I89" s="153" t="str">
        <f>IF(ISBLANK((VLOOKUP(G89,'Master FINAL 2024 8-19-24'!A:H,8,FALSE)))=TRUE,"",VLOOKUP(G89,'Master FINAL 2024 8-19-24'!A:H,8,FALSE))</f>
        <v>Field #1</v>
      </c>
      <c r="J89" s="183">
        <f>IF(ISBLANK((VLOOKUP(G89,'Master FINAL 2024 8-19-24'!A:I,9,FALSE)))=TRUE,"",VLOOKUP(G89,'Master FINAL 2024 8-19-24'!A:I,9,FALSE))</f>
        <v>0.75</v>
      </c>
      <c r="K89" s="169" t="str">
        <f>VLOOKUP(G89,'Master FINAL 2024 8-19-24'!A:L,12,FALSE)</f>
        <v>U-9 RF Cheetahs</v>
      </c>
      <c r="L89" s="177" t="s">
        <v>849</v>
      </c>
      <c r="M89" s="177" t="str">
        <f>VLOOKUP(G89,'Master FINAL 2024 8-19-24'!A:O,15,FALSE)</f>
        <v>U-9 HU Cyclones</v>
      </c>
      <c r="N89" s="154" t="str">
        <f>VLOOKUP(K89,'Team Info'!J:L,3,FALSE)</f>
        <v>Amanda Lee</v>
      </c>
      <c r="O89" s="154" t="str">
        <f>VLOOKUP(K89,'Team Info'!J:M,4,FALSE)</f>
        <v>608-215-1292</v>
      </c>
      <c r="P89" s="154" t="str">
        <f>VLOOKUP(K89,'Team Info'!J:N,5,FALSE)</f>
        <v>amanda.lee263@gmail.com</v>
      </c>
      <c r="Q89" s="188" t="str">
        <f>VLOOKUP(M89,'Team Info'!J:L,3,FALSE)</f>
        <v>Brian Braun</v>
      </c>
      <c r="R89" s="188" t="str">
        <f>VLOOKUP(M89,'Team Info'!J:M,4,FALSE)</f>
        <v>920-583-0627</v>
      </c>
      <c r="S89" s="188" t="str">
        <f>VLOOKUP(M89,'Team Info'!J:N,5,FALSE)</f>
        <v>brinebraun@hotmail.com</v>
      </c>
      <c r="T89" t="str">
        <f t="shared" si="15"/>
        <v>45546U-9 RF CheetahsU-9 HU Cyclones</v>
      </c>
    </row>
    <row r="90" spans="1:20" x14ac:dyDescent="0.3">
      <c r="A90" s="154" t="s">
        <v>1788</v>
      </c>
      <c r="B90" s="154" t="str">
        <f>VLOOKUP(A90,'Team Info'!E:J,6,FALSE)</f>
        <v>U-9 RF Eagles</v>
      </c>
      <c r="C90" s="154" t="str">
        <f>VLOOKUP(A90,'Team Info'!E:L,8,FALSE)</f>
        <v>Tyce Kearl</v>
      </c>
      <c r="D90" s="154" t="str">
        <f>VLOOKUP(A90,'Team Info'!E:M,9,FALSE)</f>
        <v>435-494-8529</v>
      </c>
      <c r="E90" s="154" t="str">
        <f>VLOOKUP(A90,'Team Info'!E:N,10,FALSE)</f>
        <v>docs_flat@hotmail.com</v>
      </c>
      <c r="F90" s="180" t="str">
        <f t="shared" si="20"/>
        <v>Sat</v>
      </c>
      <c r="G90" s="180">
        <v>424</v>
      </c>
      <c r="H90" s="184">
        <f>VLOOKUP(G90,'Master FINAL 2024 8-19-24'!A:G,7,FALSE)</f>
        <v>45542</v>
      </c>
      <c r="I90" s="153" t="str">
        <f>IF(ISBLANK((VLOOKUP(G90,'Master FINAL 2024 8-19-24'!A:H,8,FALSE)))=TRUE,"",VLOOKUP(G90,'Master FINAL 2024 8-19-24'!A:H,8,FALSE))</f>
        <v>RF 5</v>
      </c>
      <c r="J90" s="183">
        <f>IF(ISBLANK((VLOOKUP(G90,'Master FINAL 2024 8-19-24'!A:I,9,FALSE)))=TRUE,"",VLOOKUP(G90,'Master FINAL 2024 8-19-24'!A:I,9,FALSE))</f>
        <v>0.41666666666666669</v>
      </c>
      <c r="K90" s="169" t="str">
        <f>VLOOKUP(G90,'Master FINAL 2024 8-19-24'!A:L,12,FALSE)</f>
        <v>U-9 RF Cheetahs</v>
      </c>
      <c r="L90" s="177" t="s">
        <v>849</v>
      </c>
      <c r="M90" s="177" t="str">
        <f>VLOOKUP(G90,'Master FINAL 2024 8-19-24'!A:O,15,FALSE)</f>
        <v>U-9 RF Eagles</v>
      </c>
      <c r="N90" s="154" t="str">
        <f>VLOOKUP(K90,'Team Info'!J:L,3,FALSE)</f>
        <v>Amanda Lee</v>
      </c>
      <c r="O90" s="154" t="str">
        <f>VLOOKUP(K90,'Team Info'!J:M,4,FALSE)</f>
        <v>608-215-1292</v>
      </c>
      <c r="P90" s="154" t="str">
        <f>VLOOKUP(K90,'Team Info'!J:N,5,FALSE)</f>
        <v>amanda.lee263@gmail.com</v>
      </c>
      <c r="Q90" s="188" t="str">
        <f>VLOOKUP(M90,'Team Info'!J:L,3,FALSE)</f>
        <v>Tyce Kearl</v>
      </c>
      <c r="R90" s="188" t="str">
        <f>VLOOKUP(M90,'Team Info'!J:M,4,FALSE)</f>
        <v>435-494-8529</v>
      </c>
      <c r="S90" s="188" t="str">
        <f>VLOOKUP(M90,'Team Info'!J:N,5,FALSE)</f>
        <v>docs_flat@hotmail.com</v>
      </c>
      <c r="T90" t="str">
        <f t="shared" si="15"/>
        <v>45542U-9 RF CheetahsU-9 RF Eagles</v>
      </c>
    </row>
    <row r="91" spans="1:20" x14ac:dyDescent="0.3">
      <c r="A91" s="154" t="str">
        <f t="shared" ref="A91:A97" si="21">A90</f>
        <v>RF1121</v>
      </c>
      <c r="B91" s="154" t="str">
        <f>VLOOKUP(A91,'Team Info'!E:J,6,FALSE)</f>
        <v>U-9 RF Eagles</v>
      </c>
      <c r="C91" s="154" t="str">
        <f>VLOOKUP(A91,'Team Info'!E:L,8,FALSE)</f>
        <v>Tyce Kearl</v>
      </c>
      <c r="D91" s="154" t="str">
        <f>VLOOKUP(A91,'Team Info'!E:M,9,FALSE)</f>
        <v>435-494-8529</v>
      </c>
      <c r="E91" s="154" t="str">
        <f>VLOOKUP(A91,'Team Info'!E:N,10,FALSE)</f>
        <v>docs_flat@hotmail.com</v>
      </c>
      <c r="F91" s="180" t="str">
        <f t="shared" si="20"/>
        <v>Sat</v>
      </c>
      <c r="G91" s="180">
        <v>429</v>
      </c>
      <c r="H91" s="184">
        <f>VLOOKUP(G91,'Master FINAL 2024 8-19-24'!A:G,7,FALSE)</f>
        <v>45549</v>
      </c>
      <c r="I91" s="153">
        <f>IF(ISBLANK((VLOOKUP(G91,'Master FINAL 2024 8-19-24'!A:H,8,FALSE)))=TRUE,"",VLOOKUP(G91,'Master FINAL 2024 8-19-24'!A:H,8,FALSE))</f>
        <v>1</v>
      </c>
      <c r="J91" s="183">
        <f>IF(ISBLANK((VLOOKUP(G91,'Master FINAL 2024 8-19-24'!A:I,9,FALSE)))=TRUE,"",VLOOKUP(G91,'Master FINAL 2024 8-19-24'!A:I,9,FALSE))</f>
        <v>0.4375</v>
      </c>
      <c r="K91" s="169" t="str">
        <f>VLOOKUP(G91,'Master FINAL 2024 8-19-24'!A:L,12,FALSE)</f>
        <v>U-9 RF Eagles</v>
      </c>
      <c r="L91" s="177" t="s">
        <v>849</v>
      </c>
      <c r="M91" s="177" t="str">
        <f>VLOOKUP(G91,'Master FINAL 2024 8-19-24'!A:O,15,FALSE)</f>
        <v>U-9 SL Cowboys (Bulldogs)</v>
      </c>
      <c r="N91" s="154" t="str">
        <f>VLOOKUP(K91,'Team Info'!J:L,3,FALSE)</f>
        <v>Tyce Kearl</v>
      </c>
      <c r="O91" s="154" t="str">
        <f>VLOOKUP(K91,'Team Info'!J:M,4,FALSE)</f>
        <v>435-494-8529</v>
      </c>
      <c r="P91" s="154" t="str">
        <f>VLOOKUP(K91,'Team Info'!J:N,5,FALSE)</f>
        <v>docs_flat@hotmail.com</v>
      </c>
      <c r="Q91" s="188" t="str">
        <f>VLOOKUP(M91,'Team Info'!J:L,3,FALSE)</f>
        <v>Nicole Knuckles</v>
      </c>
      <c r="R91" s="188" t="str">
        <f>VLOOKUP(M91,'Team Info'!J:M,4,FALSE)</f>
        <v>805-610-2531</v>
      </c>
      <c r="S91" s="188" t="str">
        <f>VLOOKUP(M91,'Team Info'!J:N,5,FALSE)</f>
        <v>nicolemragain@gmail.com</v>
      </c>
      <c r="T91" t="str">
        <f t="shared" si="15"/>
        <v>45549U-9 RF EaglesU-9 SL Cowboys (Bulldogs)</v>
      </c>
    </row>
    <row r="92" spans="1:20" x14ac:dyDescent="0.3">
      <c r="A92" s="154" t="str">
        <f t="shared" si="21"/>
        <v>RF1121</v>
      </c>
      <c r="B92" s="154" t="str">
        <f>VLOOKUP(A92,'Team Info'!E:J,6,FALSE)</f>
        <v>U-9 RF Eagles</v>
      </c>
      <c r="C92" s="154" t="str">
        <f>VLOOKUP(A92,'Team Info'!E:L,8,FALSE)</f>
        <v>Tyce Kearl</v>
      </c>
      <c r="D92" s="154" t="str">
        <f>VLOOKUP(A92,'Team Info'!E:M,9,FALSE)</f>
        <v>435-494-8529</v>
      </c>
      <c r="E92" s="154" t="str">
        <f>VLOOKUP(A92,'Team Info'!E:N,10,FALSE)</f>
        <v>docs_flat@hotmail.com</v>
      </c>
      <c r="F92" s="180" t="str">
        <f t="shared" si="20"/>
        <v>Sat</v>
      </c>
      <c r="G92" s="180">
        <v>435</v>
      </c>
      <c r="H92" s="184">
        <f>VLOOKUP(G92,'Master FINAL 2024 8-19-24'!A:G,7,FALSE)</f>
        <v>45556</v>
      </c>
      <c r="I92" s="153" t="str">
        <f>IF(ISBLANK((VLOOKUP(G92,'Master FINAL 2024 8-19-24'!A:H,8,FALSE)))=TRUE,"",VLOOKUP(G92,'Master FINAL 2024 8-19-24'!A:H,8,FALSE))</f>
        <v>RF 5</v>
      </c>
      <c r="J92" s="183">
        <f>IF(ISBLANK((VLOOKUP(G92,'Master FINAL 2024 8-19-24'!A:I,9,FALSE)))=TRUE,"",VLOOKUP(G92,'Master FINAL 2024 8-19-24'!A:I,9,FALSE))</f>
        <v>0.4375</v>
      </c>
      <c r="K92" s="169" t="str">
        <f>VLOOKUP(G92,'Master FINAL 2024 8-19-24'!A:L,12,FALSE)</f>
        <v>U-9 KW Lightning</v>
      </c>
      <c r="L92" s="177" t="s">
        <v>849</v>
      </c>
      <c r="M92" s="177" t="str">
        <f>VLOOKUP(G92,'Master FINAL 2024 8-19-24'!A:O,15,FALSE)</f>
        <v>U-9 RF Eagles</v>
      </c>
      <c r="N92" s="154" t="str">
        <f>VLOOKUP(K92,'Team Info'!J:L,3,FALSE)</f>
        <v>Sami Schoep</v>
      </c>
      <c r="O92" s="154" t="str">
        <f>VLOOKUP(K92,'Team Info'!J:M,4,FALSE)</f>
        <v>262-339-0131</v>
      </c>
      <c r="P92" s="154" t="str">
        <f>VLOOKUP(K92,'Team Info'!J:N,5,FALSE)</f>
        <v>samis12140@gmail.com</v>
      </c>
      <c r="Q92" s="188" t="str">
        <f>VLOOKUP(M92,'Team Info'!J:L,3,FALSE)</f>
        <v>Tyce Kearl</v>
      </c>
      <c r="R92" s="188" t="str">
        <f>VLOOKUP(M92,'Team Info'!J:M,4,FALSE)</f>
        <v>435-494-8529</v>
      </c>
      <c r="S92" s="188" t="str">
        <f>VLOOKUP(M92,'Team Info'!J:N,5,FALSE)</f>
        <v>docs_flat@hotmail.com</v>
      </c>
      <c r="T92" t="str">
        <f t="shared" si="15"/>
        <v>45556U-9 KW LightningU-9 RF Eagles</v>
      </c>
    </row>
    <row r="93" spans="1:20" x14ac:dyDescent="0.3">
      <c r="A93" s="154" t="str">
        <f t="shared" si="21"/>
        <v>RF1121</v>
      </c>
      <c r="B93" s="154" t="str">
        <f>VLOOKUP(A93,'Team Info'!E:J,6,FALSE)</f>
        <v>U-9 RF Eagles</v>
      </c>
      <c r="C93" s="154" t="str">
        <f>VLOOKUP(A93,'Team Info'!E:L,8,FALSE)</f>
        <v>Tyce Kearl</v>
      </c>
      <c r="D93" s="154" t="str">
        <f>VLOOKUP(A93,'Team Info'!E:M,9,FALSE)</f>
        <v>435-494-8529</v>
      </c>
      <c r="E93" s="154" t="str">
        <f>VLOOKUP(A93,'Team Info'!E:N,10,FALSE)</f>
        <v>docs_flat@hotmail.com</v>
      </c>
      <c r="F93" s="180" t="str">
        <f t="shared" si="20"/>
        <v>Sat</v>
      </c>
      <c r="G93" s="180">
        <v>437</v>
      </c>
      <c r="H93" s="184">
        <f>VLOOKUP(G93,'Master FINAL 2024 8-19-24'!A:G,7,FALSE)</f>
        <v>45563</v>
      </c>
      <c r="I93" s="153" t="str">
        <f>IF(ISBLANK((VLOOKUP(G93,'Master FINAL 2024 8-19-24'!A:H,8,FALSE)))=TRUE,"",VLOOKUP(G93,'Master FINAL 2024 8-19-24'!A:H,8,FALSE))</f>
        <v>Field #1</v>
      </c>
      <c r="J93" s="183">
        <f>IF(ISBLANK((VLOOKUP(G93,'Master FINAL 2024 8-19-24'!A:I,9,FALSE)))=TRUE,"",VLOOKUP(G93,'Master FINAL 2024 8-19-24'!A:I,9,FALSE))</f>
        <v>0.375</v>
      </c>
      <c r="K93" s="169" t="str">
        <f>VLOOKUP(G93,'Master FINAL 2024 8-19-24'!A:L,12,FALSE)</f>
        <v>U-9 RF Eagles</v>
      </c>
      <c r="L93" s="177" t="s">
        <v>849</v>
      </c>
      <c r="M93" s="177" t="str">
        <f>VLOOKUP(G93,'Master FINAL 2024 8-19-24'!A:O,15,FALSE)</f>
        <v>U-9 HU Cyclones</v>
      </c>
      <c r="N93" s="154" t="str">
        <f>VLOOKUP(K93,'Team Info'!J:L,3,FALSE)</f>
        <v>Tyce Kearl</v>
      </c>
      <c r="O93" s="154" t="str">
        <f>VLOOKUP(K93,'Team Info'!J:M,4,FALSE)</f>
        <v>435-494-8529</v>
      </c>
      <c r="P93" s="154" t="str">
        <f>VLOOKUP(K93,'Team Info'!J:N,5,FALSE)</f>
        <v>docs_flat@hotmail.com</v>
      </c>
      <c r="Q93" s="188" t="str">
        <f>VLOOKUP(M93,'Team Info'!J:L,3,FALSE)</f>
        <v>Brian Braun</v>
      </c>
      <c r="R93" s="188" t="str">
        <f>VLOOKUP(M93,'Team Info'!J:M,4,FALSE)</f>
        <v>920-583-0627</v>
      </c>
      <c r="S93" s="188" t="str">
        <f>VLOOKUP(M93,'Team Info'!J:N,5,FALSE)</f>
        <v>brinebraun@hotmail.com</v>
      </c>
      <c r="T93" t="str">
        <f t="shared" si="15"/>
        <v>45563U-9 RF EaglesU-9 HU Cyclones</v>
      </c>
    </row>
    <row r="94" spans="1:20" x14ac:dyDescent="0.3">
      <c r="A94" s="154" t="str">
        <f t="shared" si="21"/>
        <v>RF1121</v>
      </c>
      <c r="B94" s="154" t="str">
        <f>VLOOKUP(A94,'Team Info'!E:J,6,FALSE)</f>
        <v>U-9 RF Eagles</v>
      </c>
      <c r="C94" s="154" t="str">
        <f>VLOOKUP(A94,'Team Info'!E:L,8,FALSE)</f>
        <v>Tyce Kearl</v>
      </c>
      <c r="D94" s="154" t="str">
        <f>VLOOKUP(A94,'Team Info'!E:M,9,FALSE)</f>
        <v>435-494-8529</v>
      </c>
      <c r="E94" s="154" t="str">
        <f>VLOOKUP(A94,'Team Info'!E:N,10,FALSE)</f>
        <v>docs_flat@hotmail.com</v>
      </c>
      <c r="F94" s="180" t="str">
        <f t="shared" si="20"/>
        <v>Sat</v>
      </c>
      <c r="G94" s="180">
        <v>441</v>
      </c>
      <c r="H94" s="184">
        <f>VLOOKUP(G94,'Master FINAL 2024 8-19-24'!A:G,7,FALSE)</f>
        <v>45570</v>
      </c>
      <c r="I94" s="153" t="str">
        <f>IF(ISBLANK((VLOOKUP(G94,'Master FINAL 2024 8-19-24'!A:H,8,FALSE)))=TRUE,"",VLOOKUP(G94,'Master FINAL 2024 8-19-24'!A:H,8,FALSE))</f>
        <v>RF 5</v>
      </c>
      <c r="J94" s="183">
        <f>IF(ISBLANK((VLOOKUP(G94,'Master FINAL 2024 8-19-24'!A:I,9,FALSE)))=TRUE,"",VLOOKUP(G94,'Master FINAL 2024 8-19-24'!A:I,9,FALSE))</f>
        <v>0.375</v>
      </c>
      <c r="K94" s="169" t="str">
        <f>VLOOKUP(G94,'Master FINAL 2024 8-19-24'!A:L,12,FALSE)</f>
        <v>U-9 KW Cyclones</v>
      </c>
      <c r="L94" s="177" t="s">
        <v>849</v>
      </c>
      <c r="M94" s="177" t="str">
        <f>VLOOKUP(G94,'Master FINAL 2024 8-19-24'!A:O,15,FALSE)</f>
        <v>U-9 RF Eagles</v>
      </c>
      <c r="N94" s="154" t="str">
        <f>VLOOKUP(K94,'Team Info'!J:L,3,FALSE)</f>
        <v>Michelle Kaehne</v>
      </c>
      <c r="O94" s="154" t="str">
        <f>VLOOKUP(K94,'Team Info'!J:M,4,FALSE)</f>
        <v>262-339-8817</v>
      </c>
      <c r="P94" s="154" t="str">
        <f>VLOOKUP(K94,'Team Info'!J:N,5,FALSE)</f>
        <v>mkaehne88@gmail.com</v>
      </c>
      <c r="Q94" s="188" t="str">
        <f>VLOOKUP(M94,'Team Info'!J:L,3,FALSE)</f>
        <v>Tyce Kearl</v>
      </c>
      <c r="R94" s="188" t="str">
        <f>VLOOKUP(M94,'Team Info'!J:M,4,FALSE)</f>
        <v>435-494-8529</v>
      </c>
      <c r="S94" s="188" t="str">
        <f>VLOOKUP(M94,'Team Info'!J:N,5,FALSE)</f>
        <v>docs_flat@hotmail.com</v>
      </c>
      <c r="T94" t="str">
        <f t="shared" si="15"/>
        <v>45570U-9 KW CyclonesU-9 RF Eagles</v>
      </c>
    </row>
    <row r="95" spans="1:20" x14ac:dyDescent="0.3">
      <c r="A95" s="154" t="str">
        <f t="shared" si="21"/>
        <v>RF1121</v>
      </c>
      <c r="B95" s="154" t="str">
        <f>VLOOKUP(A95,'Team Info'!E:J,6,FALSE)</f>
        <v>U-9 RF Eagles</v>
      </c>
      <c r="C95" s="154" t="str">
        <f>VLOOKUP(A95,'Team Info'!E:L,8,FALSE)</f>
        <v>Tyce Kearl</v>
      </c>
      <c r="D95" s="154" t="str">
        <f>VLOOKUP(A95,'Team Info'!E:M,9,FALSE)</f>
        <v>435-494-8529</v>
      </c>
      <c r="E95" s="154" t="str">
        <f>VLOOKUP(A95,'Team Info'!E:N,10,FALSE)</f>
        <v>docs_flat@hotmail.com</v>
      </c>
      <c r="F95" s="180" t="str">
        <f t="shared" si="20"/>
        <v>Sat</v>
      </c>
      <c r="G95" s="180">
        <v>449</v>
      </c>
      <c r="H95" s="184">
        <f>VLOOKUP(G95,'Master FINAL 2024 8-19-24'!A:G,7,FALSE)</f>
        <v>45577</v>
      </c>
      <c r="I95" s="153" t="str">
        <f>IF(ISBLANK((VLOOKUP(G95,'Master FINAL 2024 8-19-24'!A:H,8,FALSE)))=TRUE,"",VLOOKUP(G95,'Master FINAL 2024 8-19-24'!A:H,8,FALSE))</f>
        <v>RF 4</v>
      </c>
      <c r="J95" s="183">
        <f>IF(ISBLANK((VLOOKUP(G95,'Master FINAL 2024 8-19-24'!A:I,9,FALSE)))=TRUE,"",VLOOKUP(G95,'Master FINAL 2024 8-19-24'!A:I,9,FALSE))</f>
        <v>0.5</v>
      </c>
      <c r="K95" s="169" t="str">
        <f>VLOOKUP(G95,'Master FINAL 2024 8-19-24'!A:L,12,FALSE)</f>
        <v>U-9 SL Barcelona (Flames)</v>
      </c>
      <c r="L95" s="177" t="s">
        <v>849</v>
      </c>
      <c r="M95" s="177" t="str">
        <f>VLOOKUP(G95,'Master FINAL 2024 8-19-24'!A:O,15,FALSE)</f>
        <v>U-9 RF Eagles</v>
      </c>
      <c r="N95" s="154" t="str">
        <f>VLOOKUP(K95,'Team Info'!J:L,3,FALSE)</f>
        <v>Matt Schmitz</v>
      </c>
      <c r="O95" s="154" t="str">
        <f>VLOOKUP(K95,'Team Info'!J:M,4,FALSE)</f>
        <v>608-658-5156</v>
      </c>
      <c r="P95" s="154" t="str">
        <f>VLOOKUP(K95,'Team Info'!J:N,5,FALSE)</f>
        <v>schmitz.matthew@gmail.com</v>
      </c>
      <c r="Q95" s="188" t="str">
        <f>VLOOKUP(M95,'Team Info'!J:L,3,FALSE)</f>
        <v>Tyce Kearl</v>
      </c>
      <c r="R95" s="188" t="str">
        <f>VLOOKUP(M95,'Team Info'!J:M,4,FALSE)</f>
        <v>435-494-8529</v>
      </c>
      <c r="S95" s="188" t="str">
        <f>VLOOKUP(M95,'Team Info'!J:N,5,FALSE)</f>
        <v>docs_flat@hotmail.com</v>
      </c>
      <c r="T95" t="str">
        <f t="shared" si="15"/>
        <v>45577U-9 SL Barcelona (Flames)U-9 RF Eagles</v>
      </c>
    </row>
    <row r="96" spans="1:20" x14ac:dyDescent="0.3">
      <c r="A96" s="154" t="str">
        <f t="shared" si="21"/>
        <v>RF1121</v>
      </c>
      <c r="B96" s="154" t="str">
        <f>VLOOKUP(A96,'Team Info'!E:J,6,FALSE)</f>
        <v>U-9 RF Eagles</v>
      </c>
      <c r="C96" s="154" t="str">
        <f>VLOOKUP(A96,'Team Info'!E:L,8,FALSE)</f>
        <v>Tyce Kearl</v>
      </c>
      <c r="D96" s="154" t="str">
        <f>VLOOKUP(A96,'Team Info'!E:M,9,FALSE)</f>
        <v>435-494-8529</v>
      </c>
      <c r="E96" s="154" t="str">
        <f>VLOOKUP(A96,'Team Info'!E:N,10,FALSE)</f>
        <v>docs_flat@hotmail.com</v>
      </c>
      <c r="F96" s="180" t="str">
        <f t="shared" si="20"/>
        <v>Sat</v>
      </c>
      <c r="G96" s="180">
        <v>451</v>
      </c>
      <c r="H96" s="184">
        <f>VLOOKUP(G96,'Master FINAL 2024 8-19-24'!A:G,7,FALSE)</f>
        <v>45584</v>
      </c>
      <c r="I96" s="153" t="str">
        <f>IF(ISBLANK((VLOOKUP(G96,'Master FINAL 2024 8-19-24'!A:H,8,FALSE)))=TRUE,"",VLOOKUP(G96,'Master FINAL 2024 8-19-24'!A:H,8,FALSE))</f>
        <v>Hickory Lane #2</v>
      </c>
      <c r="J96" s="183">
        <f>IF(ISBLANK((VLOOKUP(G96,'Master FINAL 2024 8-19-24'!A:I,9,FALSE)))=TRUE,"",VLOOKUP(G96,'Master FINAL 2024 8-19-24'!A:I,9,FALSE))</f>
        <v>0.41666666666666669</v>
      </c>
      <c r="K96" s="169" t="str">
        <f>VLOOKUP(G96,'Master FINAL 2024 8-19-24'!A:L,12,FALSE)</f>
        <v>U-9 RF Eagles</v>
      </c>
      <c r="L96" s="177" t="s">
        <v>849</v>
      </c>
      <c r="M96" s="177" t="str">
        <f>VLOOKUP(G96,'Master FINAL 2024 8-19-24'!A:O,15,FALSE)</f>
        <v>U-9 JK Avalanche</v>
      </c>
      <c r="N96" s="154" t="str">
        <f>VLOOKUP(K96,'Team Info'!J:L,3,FALSE)</f>
        <v>Tyce Kearl</v>
      </c>
      <c r="O96" s="154" t="str">
        <f>VLOOKUP(K96,'Team Info'!J:M,4,FALSE)</f>
        <v>435-494-8529</v>
      </c>
      <c r="P96" s="154" t="str">
        <f>VLOOKUP(K96,'Team Info'!J:N,5,FALSE)</f>
        <v>docs_flat@hotmail.com</v>
      </c>
      <c r="Q96" s="188" t="str">
        <f>VLOOKUP(M96,'Team Info'!J:L,3,FALSE)</f>
        <v>Brian Kikkert</v>
      </c>
      <c r="R96" s="188" t="str">
        <f>VLOOKUP(M96,'Team Info'!J:M,4,FALSE)</f>
        <v>262-483-7543</v>
      </c>
      <c r="S96" s="188" t="str">
        <f>VLOOKUP(M96,'Team Info'!J:N,5,FALSE)</f>
        <v>brian.kikkert@gmail.com</v>
      </c>
      <c r="T96" t="str">
        <f t="shared" si="15"/>
        <v>45584U-9 RF EaglesU-9 JK Avalanche</v>
      </c>
    </row>
    <row r="97" spans="1:20" x14ac:dyDescent="0.3">
      <c r="A97" s="154" t="str">
        <f t="shared" si="21"/>
        <v>RF1121</v>
      </c>
      <c r="B97" s="154" t="str">
        <f>VLOOKUP(A97,'Team Info'!E:J,6,FALSE)</f>
        <v>U-9 RF Eagles</v>
      </c>
      <c r="C97" s="154" t="str">
        <f>VLOOKUP(A97,'Team Info'!E:L,8,FALSE)</f>
        <v>Tyce Kearl</v>
      </c>
      <c r="D97" s="154" t="str">
        <f>VLOOKUP(A97,'Team Info'!E:M,9,FALSE)</f>
        <v>435-494-8529</v>
      </c>
      <c r="E97" s="154" t="str">
        <f>VLOOKUP(A97,'Team Info'!E:N,10,FALSE)</f>
        <v>docs_flat@hotmail.com</v>
      </c>
      <c r="F97" s="180" t="str">
        <f t="shared" si="20"/>
        <v>Sun</v>
      </c>
      <c r="G97" s="180">
        <v>456</v>
      </c>
      <c r="H97" s="184">
        <f>VLOOKUP(G97,'Master FINAL 2024 8-19-24'!A:G,7,FALSE)</f>
        <v>45592</v>
      </c>
      <c r="I97" s="153" t="str">
        <f>IF(ISBLANK((VLOOKUP(G97,'Master FINAL 2024 8-19-24'!A:H,8,FALSE)))=TRUE,"",VLOOKUP(G97,'Master FINAL 2024 8-19-24'!A:H,8,FALSE))</f>
        <v>KW 3</v>
      </c>
      <c r="J97" s="183">
        <f>IF(ISBLANK((VLOOKUP(G97,'Master FINAL 2024 8-19-24'!A:I,9,FALSE)))=TRUE,"",VLOOKUP(G97,'Master FINAL 2024 8-19-24'!A:I,9,FALSE))</f>
        <v>0.5</v>
      </c>
      <c r="K97" s="169" t="str">
        <f>VLOOKUP(G97,'Master FINAL 2024 8-19-24'!A:L,12,FALSE)</f>
        <v>U-9 RF Eagles</v>
      </c>
      <c r="L97" s="177" t="s">
        <v>849</v>
      </c>
      <c r="M97" s="177" t="str">
        <f>VLOOKUP(G97,'Master FINAL 2024 8-19-24'!A:O,15,FALSE)</f>
        <v>U-9 KW Cyclones</v>
      </c>
      <c r="N97" s="154" t="str">
        <f>VLOOKUP(K97,'Team Info'!J:L,3,FALSE)</f>
        <v>Tyce Kearl</v>
      </c>
      <c r="O97" s="154" t="str">
        <f>VLOOKUP(K97,'Team Info'!J:M,4,FALSE)</f>
        <v>435-494-8529</v>
      </c>
      <c r="P97" s="154" t="str">
        <f>VLOOKUP(K97,'Team Info'!J:N,5,FALSE)</f>
        <v>docs_flat@hotmail.com</v>
      </c>
      <c r="Q97" s="188" t="str">
        <f>VLOOKUP(M97,'Team Info'!J:L,3,FALSE)</f>
        <v>Michelle Kaehne</v>
      </c>
      <c r="R97" s="188" t="str">
        <f>VLOOKUP(M97,'Team Info'!J:M,4,FALSE)</f>
        <v>262-339-8817</v>
      </c>
      <c r="S97" s="188" t="str">
        <f>VLOOKUP(M97,'Team Info'!J:N,5,FALSE)</f>
        <v>mkaehne88@gmail.com</v>
      </c>
      <c r="T97" t="str">
        <f t="shared" si="15"/>
        <v>45592U-9 RF EaglesU-9 KW Cyclones</v>
      </c>
    </row>
    <row r="98" spans="1:20" x14ac:dyDescent="0.3">
      <c r="A98" s="154" t="s">
        <v>1789</v>
      </c>
      <c r="B98" s="154" t="str">
        <f>VLOOKUP(A98,'Team Info'!E:J,6,FALSE)</f>
        <v>U-9 RF Gladiators</v>
      </c>
      <c r="C98" s="154" t="str">
        <f>VLOOKUP(A98,'Team Info'!E:L,8,FALSE)</f>
        <v>Joseph Daniels</v>
      </c>
      <c r="D98" s="154" t="str">
        <f>VLOOKUP(A98,'Team Info'!E:M,9,FALSE)</f>
        <v>262-339-0155</v>
      </c>
      <c r="E98" s="154" t="str">
        <f>VLOOKUP(A98,'Team Info'!E:N,10,FALSE)</f>
        <v>jdaniels@directs.com</v>
      </c>
      <c r="F98" s="180" t="str">
        <f t="shared" si="20"/>
        <v>Sat</v>
      </c>
      <c r="G98" s="180">
        <v>377</v>
      </c>
      <c r="H98" s="184">
        <f>VLOOKUP(G98,'Master FINAL 2024 8-19-24'!A:G,7,FALSE)</f>
        <v>45542</v>
      </c>
      <c r="I98" s="153" t="str">
        <f>IF(ISBLANK((VLOOKUP(G98,'Master FINAL 2024 8-19-24'!A:H,8,FALSE)))=TRUE,"",VLOOKUP(G98,'Master FINAL 2024 8-19-24'!A:H,8,FALSE))</f>
        <v>RF 5</v>
      </c>
      <c r="J98" s="183">
        <f>IF(ISBLANK((VLOOKUP(G98,'Master FINAL 2024 8-19-24'!A:I,9,FALSE)))=TRUE,"",VLOOKUP(G98,'Master FINAL 2024 8-19-24'!A:I,9,FALSE))</f>
        <v>0.375</v>
      </c>
      <c r="K98" s="169" t="str">
        <f>VLOOKUP(G98,'Master FINAL 2024 8-19-24'!A:L,12,FALSE)</f>
        <v>U-9 JK Rattlesnakes</v>
      </c>
      <c r="L98" s="177" t="s">
        <v>849</v>
      </c>
      <c r="M98" s="177" t="str">
        <f>VLOOKUP(G98,'Master FINAL 2024 8-19-24'!A:O,15,FALSE)</f>
        <v>U-9 RF Gladiators</v>
      </c>
      <c r="N98" s="154" t="str">
        <f>VLOOKUP(K98,'Team Info'!J:L,3,FALSE)</f>
        <v>Clark Schultz</v>
      </c>
      <c r="O98" s="154" t="str">
        <f>VLOOKUP(K98,'Team Info'!J:M,4,FALSE)</f>
        <v>920-248-1115</v>
      </c>
      <c r="P98" s="154" t="str">
        <f>VLOOKUP(K98,'Team Info'!J:N,5,FALSE)</f>
        <v>pastorclark6@gmail.com</v>
      </c>
      <c r="Q98" s="188" t="str">
        <f>VLOOKUP(M98,'Team Info'!J:L,3,FALSE)</f>
        <v>Joseph Daniels</v>
      </c>
      <c r="R98" s="188" t="str">
        <f>VLOOKUP(M98,'Team Info'!J:M,4,FALSE)</f>
        <v>262-339-0155</v>
      </c>
      <c r="S98" s="188" t="str">
        <f>VLOOKUP(M98,'Team Info'!J:N,5,FALSE)</f>
        <v>jdaniels@directs.com</v>
      </c>
      <c r="T98" t="str">
        <f t="shared" si="15"/>
        <v>45542U-9 JK RattlesnakesU-9 RF Gladiators</v>
      </c>
    </row>
    <row r="99" spans="1:20" x14ac:dyDescent="0.3">
      <c r="A99" s="154" t="str">
        <f t="shared" ref="A99:A105" si="22">A98</f>
        <v>RF1122</v>
      </c>
      <c r="B99" s="154" t="str">
        <f>VLOOKUP(A99,'Team Info'!E:J,6,FALSE)</f>
        <v>U-9 RF Gladiators</v>
      </c>
      <c r="C99" s="154" t="str">
        <f>VLOOKUP(A99,'Team Info'!E:L,8,FALSE)</f>
        <v>Joseph Daniels</v>
      </c>
      <c r="D99" s="154" t="str">
        <f>VLOOKUP(A99,'Team Info'!E:M,9,FALSE)</f>
        <v>262-339-0155</v>
      </c>
      <c r="E99" s="154" t="str">
        <f>VLOOKUP(A99,'Team Info'!E:N,10,FALSE)</f>
        <v>jdaniels@directs.com</v>
      </c>
      <c r="F99" s="180" t="str">
        <f t="shared" si="20"/>
        <v>Sat</v>
      </c>
      <c r="G99" s="180">
        <v>382</v>
      </c>
      <c r="H99" s="184">
        <f>VLOOKUP(G99,'Master FINAL 2024 8-19-24'!A:G,7,FALSE)</f>
        <v>45549</v>
      </c>
      <c r="I99" s="153" t="str">
        <f>IF(ISBLANK((VLOOKUP(G99,'Master FINAL 2024 8-19-24'!A:H,8,FALSE)))=TRUE,"",VLOOKUP(G99,'Master FINAL 2024 8-19-24'!A:H,8,FALSE))</f>
        <v>KW 3</v>
      </c>
      <c r="J99" s="183">
        <f>IF(ISBLANK((VLOOKUP(G99,'Master FINAL 2024 8-19-24'!A:I,9,FALSE)))=TRUE,"",VLOOKUP(G99,'Master FINAL 2024 8-19-24'!A:I,9,FALSE))</f>
        <v>0.625</v>
      </c>
      <c r="K99" s="169" t="str">
        <f>VLOOKUP(G99,'Master FINAL 2024 8-19-24'!A:L,12,FALSE)</f>
        <v>U-9 RF Gladiators</v>
      </c>
      <c r="L99" s="177" t="s">
        <v>849</v>
      </c>
      <c r="M99" s="177" t="str">
        <f>VLOOKUP(G99,'Master FINAL 2024 8-19-24'!A:O,15,FALSE)</f>
        <v>U-9 KW Twisters</v>
      </c>
      <c r="N99" s="154" t="str">
        <f>VLOOKUP(K99,'Team Info'!J:L,3,FALSE)</f>
        <v>Joseph Daniels</v>
      </c>
      <c r="O99" s="154" t="str">
        <f>VLOOKUP(K99,'Team Info'!J:M,4,FALSE)</f>
        <v>262-339-0155</v>
      </c>
      <c r="P99" s="154" t="str">
        <f>VLOOKUP(K99,'Team Info'!J:N,5,FALSE)</f>
        <v>jdaniels@directs.com</v>
      </c>
      <c r="Q99" s="188" t="str">
        <f>VLOOKUP(M99,'Team Info'!J:L,3,FALSE)</f>
        <v>Jim Stippich</v>
      </c>
      <c r="R99" s="188" t="str">
        <f>VLOOKUP(M99,'Team Info'!J:M,4,FALSE)</f>
        <v>414-484-6634</v>
      </c>
      <c r="S99" s="188" t="str">
        <f>VLOOKUP(M99,'Team Info'!J:N,5,FALSE)</f>
        <v>stippich.jim@icloud.com</v>
      </c>
      <c r="T99" t="str">
        <f t="shared" si="15"/>
        <v>45549U-9 RF GladiatorsU-9 KW Twisters</v>
      </c>
    </row>
    <row r="100" spans="1:20" x14ac:dyDescent="0.3">
      <c r="A100" s="154" t="str">
        <f t="shared" si="22"/>
        <v>RF1122</v>
      </c>
      <c r="B100" s="154" t="str">
        <f>VLOOKUP(A100,'Team Info'!E:J,6,FALSE)</f>
        <v>U-9 RF Gladiators</v>
      </c>
      <c r="C100" s="154" t="str">
        <f>VLOOKUP(A100,'Team Info'!E:L,8,FALSE)</f>
        <v>Joseph Daniels</v>
      </c>
      <c r="D100" s="154" t="str">
        <f>VLOOKUP(A100,'Team Info'!E:M,9,FALSE)</f>
        <v>262-339-0155</v>
      </c>
      <c r="E100" s="154" t="str">
        <f>VLOOKUP(A100,'Team Info'!E:N,10,FALSE)</f>
        <v>jdaniels@directs.com</v>
      </c>
      <c r="F100" s="180" t="str">
        <f t="shared" si="20"/>
        <v>Sat</v>
      </c>
      <c r="G100" s="180">
        <v>387</v>
      </c>
      <c r="H100" s="184">
        <f>VLOOKUP(G100,'Master FINAL 2024 8-19-24'!A:G,7,FALSE)</f>
        <v>45556</v>
      </c>
      <c r="I100" s="153" t="str">
        <f>IF(ISBLANK((VLOOKUP(G100,'Master FINAL 2024 8-19-24'!A:H,8,FALSE)))=TRUE,"",VLOOKUP(G100,'Master FINAL 2024 8-19-24'!A:H,8,FALSE))</f>
        <v>KW 3</v>
      </c>
      <c r="J100" s="183">
        <f>IF(ISBLANK((VLOOKUP(G100,'Master FINAL 2024 8-19-24'!A:I,9,FALSE)))=TRUE,"",VLOOKUP(G100,'Master FINAL 2024 8-19-24'!A:I,9,FALSE))</f>
        <v>0.375</v>
      </c>
      <c r="K100" s="169" t="str">
        <f>VLOOKUP(G100,'Master FINAL 2024 8-19-24'!A:L,12,FALSE)</f>
        <v>U-9 RF Gladiators</v>
      </c>
      <c r="L100" s="177" t="s">
        <v>849</v>
      </c>
      <c r="M100" s="177" t="str">
        <f>VLOOKUP(G100,'Master FINAL 2024 8-19-24'!A:O,15,FALSE)</f>
        <v>U-9 KW Thunder</v>
      </c>
      <c r="N100" s="154" t="str">
        <f>VLOOKUP(K100,'Team Info'!J:L,3,FALSE)</f>
        <v>Joseph Daniels</v>
      </c>
      <c r="O100" s="154" t="str">
        <f>VLOOKUP(K100,'Team Info'!J:M,4,FALSE)</f>
        <v>262-339-0155</v>
      </c>
      <c r="P100" s="154" t="str">
        <f>VLOOKUP(K100,'Team Info'!J:N,5,FALSE)</f>
        <v>jdaniels@directs.com</v>
      </c>
      <c r="Q100" s="188" t="str">
        <f>VLOOKUP(M100,'Team Info'!J:L,3,FALSE)</f>
        <v>Christine Steinmetz</v>
      </c>
      <c r="R100" s="188" t="str">
        <f>VLOOKUP(M100,'Team Info'!J:M,4,FALSE)</f>
        <v>608-797-1110</v>
      </c>
      <c r="S100" s="188" t="str">
        <f>VLOOKUP(M100,'Team Info'!J:N,5,FALSE)</f>
        <v>cehrlich29@gmail.com</v>
      </c>
      <c r="T100" t="str">
        <f t="shared" si="15"/>
        <v>45556U-9 RF GladiatorsU-9 KW Thunder</v>
      </c>
    </row>
    <row r="101" spans="1:20" x14ac:dyDescent="0.3">
      <c r="A101" s="154" t="str">
        <f t="shared" si="22"/>
        <v>RF1122</v>
      </c>
      <c r="B101" s="154" t="str">
        <f>VLOOKUP(A101,'Team Info'!E:J,6,FALSE)</f>
        <v>U-9 RF Gladiators</v>
      </c>
      <c r="C101" s="154" t="str">
        <f>VLOOKUP(A101,'Team Info'!E:L,8,FALSE)</f>
        <v>Joseph Daniels</v>
      </c>
      <c r="D101" s="154" t="str">
        <f>VLOOKUP(A101,'Team Info'!E:M,9,FALSE)</f>
        <v>262-339-0155</v>
      </c>
      <c r="E101" s="154" t="str">
        <f>VLOOKUP(A101,'Team Info'!E:N,10,FALSE)</f>
        <v>jdaniels@directs.com</v>
      </c>
      <c r="F101" s="180" t="str">
        <f t="shared" si="20"/>
        <v>Sat</v>
      </c>
      <c r="G101" s="180">
        <v>394</v>
      </c>
      <c r="H101" s="184">
        <f>VLOOKUP(G101,'Master FINAL 2024 8-19-24'!A:G,7,FALSE)</f>
        <v>45563</v>
      </c>
      <c r="I101" s="153" t="str">
        <f>IF(ISBLANK((VLOOKUP(G101,'Master FINAL 2024 8-19-24'!A:H,8,FALSE)))=TRUE,"",VLOOKUP(G101,'Master FINAL 2024 8-19-24'!A:H,8,FALSE))</f>
        <v>RF 6</v>
      </c>
      <c r="J101" s="183">
        <f>IF(ISBLANK((VLOOKUP(G101,'Master FINAL 2024 8-19-24'!A:I,9,FALSE)))=TRUE,"",VLOOKUP(G101,'Master FINAL 2024 8-19-24'!A:I,9,FALSE))</f>
        <v>0.375</v>
      </c>
      <c r="K101" s="169" t="str">
        <f>VLOOKUP(G101,'Master FINAL 2024 8-19-24'!A:L,12,FALSE)</f>
        <v>U-9 SL Chelsea (Anacondas)</v>
      </c>
      <c r="L101" s="177" t="s">
        <v>849</v>
      </c>
      <c r="M101" s="177" t="str">
        <f>VLOOKUP(G101,'Master FINAL 2024 8-19-24'!A:O,15,FALSE)</f>
        <v>U-9 RF Gladiators</v>
      </c>
      <c r="N101" s="154" t="str">
        <f>VLOOKUP(K101,'Team Info'!J:L,3,FALSE)</f>
        <v>Nathaniel Becker</v>
      </c>
      <c r="O101" s="154" t="str">
        <f>VLOOKUP(K101,'Team Info'!J:M,4,FALSE)</f>
        <v>262-224-3110</v>
      </c>
      <c r="P101" s="154" t="str">
        <f>VLOOKUP(K101,'Team Info'!J:N,5,FALSE)</f>
        <v>dcsbecker@hotmail.com</v>
      </c>
      <c r="Q101" s="188" t="str">
        <f>VLOOKUP(M101,'Team Info'!J:L,3,FALSE)</f>
        <v>Joseph Daniels</v>
      </c>
      <c r="R101" s="188" t="str">
        <f>VLOOKUP(M101,'Team Info'!J:M,4,FALSE)</f>
        <v>262-339-0155</v>
      </c>
      <c r="S101" s="188" t="str">
        <f>VLOOKUP(M101,'Team Info'!J:N,5,FALSE)</f>
        <v>jdaniels@directs.com</v>
      </c>
      <c r="T101" t="str">
        <f t="shared" si="15"/>
        <v>45563U-9 SL Chelsea (Anacondas)U-9 RF Gladiators</v>
      </c>
    </row>
    <row r="102" spans="1:20" x14ac:dyDescent="0.3">
      <c r="A102" s="154" t="str">
        <f t="shared" si="22"/>
        <v>RF1122</v>
      </c>
      <c r="B102" s="154" t="str">
        <f>VLOOKUP(A102,'Team Info'!E:J,6,FALSE)</f>
        <v>U-9 RF Gladiators</v>
      </c>
      <c r="C102" s="154" t="str">
        <f>VLOOKUP(A102,'Team Info'!E:L,8,FALSE)</f>
        <v>Joseph Daniels</v>
      </c>
      <c r="D102" s="154" t="str">
        <f>VLOOKUP(A102,'Team Info'!E:M,9,FALSE)</f>
        <v>262-339-0155</v>
      </c>
      <c r="E102" s="154" t="str">
        <f>VLOOKUP(A102,'Team Info'!E:N,10,FALSE)</f>
        <v>jdaniels@directs.com</v>
      </c>
      <c r="F102" s="180" t="str">
        <f t="shared" si="20"/>
        <v>Sat</v>
      </c>
      <c r="G102" s="180">
        <v>401</v>
      </c>
      <c r="H102" s="184">
        <f>VLOOKUP(G102,'Master FINAL 2024 8-19-24'!A:G,7,FALSE)</f>
        <v>45570</v>
      </c>
      <c r="I102" s="153" t="str">
        <f>IF(ISBLANK((VLOOKUP(G102,'Master FINAL 2024 8-19-24'!A:H,8,FALSE)))=TRUE,"",VLOOKUP(G102,'Master FINAL 2024 8-19-24'!A:H,8,FALSE))</f>
        <v>RF 6</v>
      </c>
      <c r="J102" s="183">
        <f>IF(ISBLANK((VLOOKUP(G102,'Master FINAL 2024 8-19-24'!A:I,9,FALSE)))=TRUE,"",VLOOKUP(G102,'Master FINAL 2024 8-19-24'!A:I,9,FALSE))</f>
        <v>0.5</v>
      </c>
      <c r="K102" s="169" t="str">
        <f>VLOOKUP(G102,'Master FINAL 2024 8-19-24'!A:L,12,FALSE)</f>
        <v>U-9 SL Raptors</v>
      </c>
      <c r="L102" s="177" t="s">
        <v>849</v>
      </c>
      <c r="M102" s="177" t="str">
        <f>VLOOKUP(G102,'Master FINAL 2024 8-19-24'!A:O,15,FALSE)</f>
        <v>U-9 RF Gladiators</v>
      </c>
      <c r="N102" s="154" t="str">
        <f>VLOOKUP(K102,'Team Info'!J:L,3,FALSE)</f>
        <v>Kate Steedman</v>
      </c>
      <c r="O102" s="154" t="str">
        <f>VLOOKUP(K102,'Team Info'!J:M,4,FALSE)</f>
        <v>608-345-1077</v>
      </c>
      <c r="P102" s="154" t="str">
        <f>VLOOKUP(K102,'Team Info'!J:N,5,FALSE)</f>
        <v>katy.steedman@gmail.com</v>
      </c>
      <c r="Q102" s="188" t="str">
        <f>VLOOKUP(M102,'Team Info'!J:L,3,FALSE)</f>
        <v>Joseph Daniels</v>
      </c>
      <c r="R102" s="188" t="str">
        <f>VLOOKUP(M102,'Team Info'!J:M,4,FALSE)</f>
        <v>262-339-0155</v>
      </c>
      <c r="S102" s="188" t="str">
        <f>VLOOKUP(M102,'Team Info'!J:N,5,FALSE)</f>
        <v>jdaniels@directs.com</v>
      </c>
      <c r="T102" t="str">
        <f t="shared" si="15"/>
        <v>45570U-9 SL RaptorsU-9 RF Gladiators</v>
      </c>
    </row>
    <row r="103" spans="1:20" x14ac:dyDescent="0.3">
      <c r="A103" s="154" t="str">
        <f t="shared" si="22"/>
        <v>RF1122</v>
      </c>
      <c r="B103" s="154" t="str">
        <f>VLOOKUP(A103,'Team Info'!E:J,6,FALSE)</f>
        <v>U-9 RF Gladiators</v>
      </c>
      <c r="C103" s="154" t="str">
        <f>VLOOKUP(A103,'Team Info'!E:L,8,FALSE)</f>
        <v>Joseph Daniels</v>
      </c>
      <c r="D103" s="154" t="str">
        <f>VLOOKUP(A103,'Team Info'!E:M,9,FALSE)</f>
        <v>262-339-0155</v>
      </c>
      <c r="E103" s="154" t="str">
        <f>VLOOKUP(A103,'Team Info'!E:N,10,FALSE)</f>
        <v>jdaniels@directs.com</v>
      </c>
      <c r="F103" s="180" t="str">
        <f t="shared" si="20"/>
        <v>Sat</v>
      </c>
      <c r="G103" s="180">
        <v>407</v>
      </c>
      <c r="H103" s="184">
        <f>VLOOKUP(G103,'Master FINAL 2024 8-19-24'!A:G,7,FALSE)</f>
        <v>45577</v>
      </c>
      <c r="I103" s="153" t="str">
        <f>IF(ISBLANK((VLOOKUP(G103,'Master FINAL 2024 8-19-24'!A:H,8,FALSE)))=TRUE,"",VLOOKUP(G103,'Master FINAL 2024 8-19-24'!A:H,8,FALSE))</f>
        <v>RF 4</v>
      </c>
      <c r="J103" s="183">
        <f>IF(ISBLANK((VLOOKUP(G103,'Master FINAL 2024 8-19-24'!A:I,9,FALSE)))=TRUE,"",VLOOKUP(G103,'Master FINAL 2024 8-19-24'!A:I,9,FALSE))</f>
        <v>0.375</v>
      </c>
      <c r="K103" s="169" t="str">
        <f>VLOOKUP(G103,'Master FINAL 2024 8-19-24'!A:L,12,FALSE)</f>
        <v>U-9 HT Tigers</v>
      </c>
      <c r="L103" s="177" t="s">
        <v>849</v>
      </c>
      <c r="M103" s="177" t="str">
        <f>VLOOKUP(G103,'Master FINAL 2024 8-19-24'!A:O,15,FALSE)</f>
        <v>U-9 RF Gladiators</v>
      </c>
      <c r="N103" s="154" t="str">
        <f>VLOOKUP(K103,'Team Info'!J:L,3,FALSE)</f>
        <v>Jessica Theisen</v>
      </c>
      <c r="O103" s="154" t="str">
        <f>VLOOKUP(K103,'Team Info'!J:M,4,FALSE)</f>
        <v>608-575-6475</v>
      </c>
      <c r="P103" s="154" t="str">
        <f>VLOOKUP(K103,'Team Info'!J:N,5,FALSE)</f>
        <v xml:space="preserve">jrm4213@gmail.com </v>
      </c>
      <c r="Q103" s="188" t="str">
        <f>VLOOKUP(M103,'Team Info'!J:L,3,FALSE)</f>
        <v>Joseph Daniels</v>
      </c>
      <c r="R103" s="188" t="str">
        <f>VLOOKUP(M103,'Team Info'!J:M,4,FALSE)</f>
        <v>262-339-0155</v>
      </c>
      <c r="S103" s="188" t="str">
        <f>VLOOKUP(M103,'Team Info'!J:N,5,FALSE)</f>
        <v>jdaniels@directs.com</v>
      </c>
      <c r="T103" t="str">
        <f t="shared" si="15"/>
        <v>45577U-9 HT TigersU-9 RF Gladiators</v>
      </c>
    </row>
    <row r="104" spans="1:20" x14ac:dyDescent="0.3">
      <c r="A104" s="154" t="str">
        <f t="shared" si="22"/>
        <v>RF1122</v>
      </c>
      <c r="B104" s="154" t="str">
        <f>VLOOKUP(A104,'Team Info'!E:J,6,FALSE)</f>
        <v>U-9 RF Gladiators</v>
      </c>
      <c r="C104" s="154" t="str">
        <f>VLOOKUP(A104,'Team Info'!E:L,8,FALSE)</f>
        <v>Joseph Daniels</v>
      </c>
      <c r="D104" s="154" t="str">
        <f>VLOOKUP(A104,'Team Info'!E:M,9,FALSE)</f>
        <v>262-339-0155</v>
      </c>
      <c r="E104" s="154" t="str">
        <f>VLOOKUP(A104,'Team Info'!E:N,10,FALSE)</f>
        <v>jdaniels@directs.com</v>
      </c>
      <c r="F104" s="180" t="str">
        <f t="shared" si="20"/>
        <v>Sat</v>
      </c>
      <c r="G104" s="180">
        <v>413</v>
      </c>
      <c r="H104" s="184">
        <f>VLOOKUP(G104,'Master FINAL 2024 8-19-24'!A:G,7,FALSE)</f>
        <v>45584</v>
      </c>
      <c r="I104" s="153" t="str">
        <f>IF(ISBLANK((VLOOKUP(G104,'Master FINAL 2024 8-19-24'!A:H,8,FALSE)))=TRUE,"",VLOOKUP(G104,'Master FINAL 2024 8-19-24'!A:H,8,FALSE))</f>
        <v>Field 3</v>
      </c>
      <c r="J104" s="183">
        <f>IF(ISBLANK((VLOOKUP(G104,'Master FINAL 2024 8-19-24'!A:I,9,FALSE)))=TRUE,"",VLOOKUP(G104,'Master FINAL 2024 8-19-24'!A:I,9,FALSE))</f>
        <v>0.47916666666666669</v>
      </c>
      <c r="K104" s="169" t="str">
        <f>VLOOKUP(G104,'Master FINAL 2024 8-19-24'!A:L,12,FALSE)</f>
        <v>U-9 RF Gladiators</v>
      </c>
      <c r="L104" s="177" t="s">
        <v>849</v>
      </c>
      <c r="M104" s="177" t="str">
        <f>VLOOKUP(G104,'Master FINAL 2024 8-19-24'!A:O,15,FALSE)</f>
        <v>U-9 JU Juneau Rage U9</v>
      </c>
      <c r="N104" s="154" t="str">
        <f>VLOOKUP(K104,'Team Info'!J:L,3,FALSE)</f>
        <v>Joseph Daniels</v>
      </c>
      <c r="O104" s="154" t="str">
        <f>VLOOKUP(K104,'Team Info'!J:M,4,FALSE)</f>
        <v>262-339-0155</v>
      </c>
      <c r="P104" s="154" t="str">
        <f>VLOOKUP(K104,'Team Info'!J:N,5,FALSE)</f>
        <v>jdaniels@directs.com</v>
      </c>
      <c r="Q104" s="188" t="str">
        <f>VLOOKUP(M104,'Team Info'!J:L,3,FALSE)</f>
        <v>Paul Shanks</v>
      </c>
      <c r="R104" s="188" t="str">
        <f>VLOOKUP(M104,'Team Info'!J:M,4,FALSE)</f>
        <v>608-509-6452</v>
      </c>
      <c r="S104" s="188" t="str">
        <f>VLOOKUP(M104,'Team Info'!J:N,5,FALSE)</f>
        <v>Paul@javisind.com</v>
      </c>
      <c r="T104" t="str">
        <f t="shared" si="15"/>
        <v>45584U-9 RF GladiatorsU-9 JU Juneau Rage U9</v>
      </c>
    </row>
    <row r="105" spans="1:20" x14ac:dyDescent="0.3">
      <c r="A105" s="154" t="str">
        <f t="shared" si="22"/>
        <v>RF1122</v>
      </c>
      <c r="B105" s="154" t="str">
        <f>VLOOKUP(A105,'Team Info'!E:J,6,FALSE)</f>
        <v>U-9 RF Gladiators</v>
      </c>
      <c r="C105" s="154" t="str">
        <f>VLOOKUP(A105,'Team Info'!E:L,8,FALSE)</f>
        <v>Joseph Daniels</v>
      </c>
      <c r="D105" s="154" t="str">
        <f>VLOOKUP(A105,'Team Info'!E:M,9,FALSE)</f>
        <v>262-339-0155</v>
      </c>
      <c r="E105" s="154" t="str">
        <f>VLOOKUP(A105,'Team Info'!E:N,10,FALSE)</f>
        <v>jdaniels@directs.com</v>
      </c>
      <c r="F105" s="180" t="str">
        <f t="shared" si="20"/>
        <v>Sat</v>
      </c>
      <c r="G105" s="180">
        <v>419</v>
      </c>
      <c r="H105" s="184">
        <f>VLOOKUP(G105,'Master FINAL 2024 8-19-24'!A:G,7,FALSE)</f>
        <v>45591</v>
      </c>
      <c r="I105" s="153">
        <f>IF(ISBLANK((VLOOKUP(G105,'Master FINAL 2024 8-19-24'!A:H,8,FALSE)))=TRUE,"",VLOOKUP(G105,'Master FINAL 2024 8-19-24'!A:H,8,FALSE))</f>
        <v>1</v>
      </c>
      <c r="J105" s="183">
        <f>IF(ISBLANK((VLOOKUP(G105,'Master FINAL 2024 8-19-24'!A:I,9,FALSE)))=TRUE,"",VLOOKUP(G105,'Master FINAL 2024 8-19-24'!A:I,9,FALSE))</f>
        <v>0.5</v>
      </c>
      <c r="K105" s="169" t="str">
        <f>VLOOKUP(G105,'Master FINAL 2024 8-19-24'!A:L,12,FALSE)</f>
        <v>U-9 RF Gladiators</v>
      </c>
      <c r="L105" s="177" t="s">
        <v>849</v>
      </c>
      <c r="M105" s="177" t="str">
        <f>VLOOKUP(G105,'Master FINAL 2024 8-19-24'!A:O,15,FALSE)</f>
        <v>U-9 SL Raptors</v>
      </c>
      <c r="N105" s="154" t="str">
        <f>VLOOKUP(K105,'Team Info'!J:L,3,FALSE)</f>
        <v>Joseph Daniels</v>
      </c>
      <c r="O105" s="154" t="str">
        <f>VLOOKUP(K105,'Team Info'!J:M,4,FALSE)</f>
        <v>262-339-0155</v>
      </c>
      <c r="P105" s="154" t="str">
        <f>VLOOKUP(K105,'Team Info'!J:N,5,FALSE)</f>
        <v>jdaniels@directs.com</v>
      </c>
      <c r="Q105" s="188" t="str">
        <f>VLOOKUP(M105,'Team Info'!J:L,3,FALSE)</f>
        <v>Kate Steedman</v>
      </c>
      <c r="R105" s="188" t="str">
        <f>VLOOKUP(M105,'Team Info'!J:M,4,FALSE)</f>
        <v>608-345-1077</v>
      </c>
      <c r="S105" s="188" t="str">
        <f>VLOOKUP(M105,'Team Info'!J:N,5,FALSE)</f>
        <v>katy.steedman@gmail.com</v>
      </c>
      <c r="T105" t="str">
        <f t="shared" si="15"/>
        <v>45591U-9 RF GladiatorsU-9 SL Raptors</v>
      </c>
    </row>
    <row r="106" spans="1:20" x14ac:dyDescent="0.3">
      <c r="A106" s="154" t="s">
        <v>1790</v>
      </c>
      <c r="B106" s="154" t="str">
        <f>VLOOKUP(A106,'Team Info'!E:J,6,FALSE)</f>
        <v>U-9 RF Timberwolves</v>
      </c>
      <c r="C106" s="154" t="str">
        <f>VLOOKUP(A106,'Team Info'!E:L,8,FALSE)</f>
        <v>Sarah Baumann</v>
      </c>
      <c r="D106" s="154" t="str">
        <f>VLOOKUP(A106,'Team Info'!E:M,9,FALSE)</f>
        <v>262-339-3434</v>
      </c>
      <c r="E106" s="154" t="str">
        <f>VLOOKUP(A106,'Team Info'!E:N,10,FALSE)</f>
        <v>sarahgenebaumann@outlook.com</v>
      </c>
      <c r="F106" s="180" t="str">
        <f t="shared" si="20"/>
        <v>Sat</v>
      </c>
      <c r="G106" s="180">
        <v>375</v>
      </c>
      <c r="H106" s="184">
        <f>VLOOKUP(G106,'Master FINAL 2024 8-19-24'!A:G,7,FALSE)</f>
        <v>45542</v>
      </c>
      <c r="I106" s="153" t="str">
        <f>IF(ISBLANK((VLOOKUP(G106,'Master FINAL 2024 8-19-24'!A:H,8,FALSE)))=TRUE,"",VLOOKUP(G106,'Master FINAL 2024 8-19-24'!A:H,8,FALSE))</f>
        <v>Field 3</v>
      </c>
      <c r="J106" s="183">
        <f>IF(ISBLANK((VLOOKUP(G106,'Master FINAL 2024 8-19-24'!A:I,9,FALSE)))=TRUE,"",VLOOKUP(G106,'Master FINAL 2024 8-19-24'!A:I,9,FALSE))</f>
        <v>0.5</v>
      </c>
      <c r="K106" s="169" t="str">
        <f>VLOOKUP(G106,'Master FINAL 2024 8-19-24'!A:L,12,FALSE)</f>
        <v>U-9 RF Timberwolves</v>
      </c>
      <c r="L106" s="177" t="s">
        <v>849</v>
      </c>
      <c r="M106" s="177" t="str">
        <f>VLOOKUP(G106,'Master FINAL 2024 8-19-24'!A:O,15,FALSE)</f>
        <v>U-9 JU Juneau Rage U9</v>
      </c>
      <c r="N106" s="154" t="str">
        <f>VLOOKUP(K106,'Team Info'!J:L,3,FALSE)</f>
        <v>Sarah Baumann</v>
      </c>
      <c r="O106" s="154" t="str">
        <f>VLOOKUP(K106,'Team Info'!J:M,4,FALSE)</f>
        <v>262-339-3434</v>
      </c>
      <c r="P106" s="154" t="str">
        <f>VLOOKUP(K106,'Team Info'!J:N,5,FALSE)</f>
        <v>sarahgenebaumann@outlook.com</v>
      </c>
      <c r="Q106" s="188" t="str">
        <f>VLOOKUP(M106,'Team Info'!J:L,3,FALSE)</f>
        <v>Paul Shanks</v>
      </c>
      <c r="R106" s="188" t="str">
        <f>VLOOKUP(M106,'Team Info'!J:M,4,FALSE)</f>
        <v>608-509-6452</v>
      </c>
      <c r="S106" s="188" t="str">
        <f>VLOOKUP(M106,'Team Info'!J:N,5,FALSE)</f>
        <v>Paul@javisind.com</v>
      </c>
      <c r="T106" t="str">
        <f t="shared" si="15"/>
        <v>45542U-9 RF TimberwolvesU-9 JU Juneau Rage U9</v>
      </c>
    </row>
    <row r="107" spans="1:20" x14ac:dyDescent="0.3">
      <c r="A107" s="154" t="str">
        <f t="shared" ref="A107:A113" si="23">A106</f>
        <v>RF1123</v>
      </c>
      <c r="B107" s="154" t="str">
        <f>VLOOKUP(A107,'Team Info'!E:J,6,FALSE)</f>
        <v>U-9 RF Timberwolves</v>
      </c>
      <c r="C107" s="154" t="str">
        <f>VLOOKUP(A107,'Team Info'!E:L,8,FALSE)</f>
        <v>Sarah Baumann</v>
      </c>
      <c r="D107" s="154" t="str">
        <f>VLOOKUP(A107,'Team Info'!E:M,9,FALSE)</f>
        <v>262-339-3434</v>
      </c>
      <c r="E107" s="154" t="str">
        <f>VLOOKUP(A107,'Team Info'!E:N,10,FALSE)</f>
        <v>sarahgenebaumann@outlook.com</v>
      </c>
      <c r="F107" s="180" t="str">
        <f t="shared" si="20"/>
        <v>Sat</v>
      </c>
      <c r="G107" s="180">
        <v>383</v>
      </c>
      <c r="H107" s="184">
        <f>VLOOKUP(G107,'Master FINAL 2024 8-19-24'!A:G,7,FALSE)</f>
        <v>45549</v>
      </c>
      <c r="I107" s="153" t="str">
        <f>IF(ISBLANK((VLOOKUP(G107,'Master FINAL 2024 8-19-24'!A:H,8,FALSE)))=TRUE,"",VLOOKUP(G107,'Master FINAL 2024 8-19-24'!A:H,8,FALSE))</f>
        <v>RF 6</v>
      </c>
      <c r="J107" s="183">
        <f>IF(ISBLANK((VLOOKUP(G107,'Master FINAL 2024 8-19-24'!A:I,9,FALSE)))=TRUE,"",VLOOKUP(G107,'Master FINAL 2024 8-19-24'!A:I,9,FALSE))</f>
        <v>0.4375</v>
      </c>
      <c r="K107" s="169" t="str">
        <f>VLOOKUP(G107,'Master FINAL 2024 8-19-24'!A:L,12,FALSE)</f>
        <v>U-9 ER Lucky Charms</v>
      </c>
      <c r="L107" s="177" t="s">
        <v>849</v>
      </c>
      <c r="M107" s="177" t="str">
        <f>VLOOKUP(G107,'Master FINAL 2024 8-19-24'!A:O,15,FALSE)</f>
        <v>U-9 RF Timberwolves</v>
      </c>
      <c r="N107" s="154" t="str">
        <f>VLOOKUP(K107,'Team Info'!J:L,3,FALSE)</f>
        <v>Mike Jensen</v>
      </c>
      <c r="O107" s="154" t="str">
        <f>VLOOKUP(K107,'Team Info'!J:M,4,FALSE)</f>
        <v>630-797-0654</v>
      </c>
      <c r="P107" s="154" t="str">
        <f>VLOOKUP(K107,'Team Info'!J:N,5,FALSE)</f>
        <v>mvjensen712@gmail.com</v>
      </c>
      <c r="Q107" s="188" t="str">
        <f>VLOOKUP(M107,'Team Info'!J:L,3,FALSE)</f>
        <v>Sarah Baumann</v>
      </c>
      <c r="R107" s="188" t="str">
        <f>VLOOKUP(M107,'Team Info'!J:M,4,FALSE)</f>
        <v>262-339-3434</v>
      </c>
      <c r="S107" s="188" t="str">
        <f>VLOOKUP(M107,'Team Info'!J:N,5,FALSE)</f>
        <v>sarahgenebaumann@outlook.com</v>
      </c>
      <c r="T107" t="str">
        <f t="shared" si="15"/>
        <v>45549U-9 ER Lucky CharmsU-9 RF Timberwolves</v>
      </c>
    </row>
    <row r="108" spans="1:20" x14ac:dyDescent="0.3">
      <c r="A108" s="154" t="str">
        <f t="shared" si="23"/>
        <v>RF1123</v>
      </c>
      <c r="B108" s="154" t="str">
        <f>VLOOKUP(A108,'Team Info'!E:J,6,FALSE)</f>
        <v>U-9 RF Timberwolves</v>
      </c>
      <c r="C108" s="154" t="str">
        <f>VLOOKUP(A108,'Team Info'!E:L,8,FALSE)</f>
        <v>Sarah Baumann</v>
      </c>
      <c r="D108" s="154" t="str">
        <f>VLOOKUP(A108,'Team Info'!E:M,9,FALSE)</f>
        <v>262-339-3434</v>
      </c>
      <c r="E108" s="154" t="str">
        <f>VLOOKUP(A108,'Team Info'!E:N,10,FALSE)</f>
        <v>sarahgenebaumann@outlook.com</v>
      </c>
      <c r="F108" s="180" t="str">
        <f t="shared" si="20"/>
        <v>Sat</v>
      </c>
      <c r="G108" s="180">
        <v>389</v>
      </c>
      <c r="H108" s="184">
        <f>VLOOKUP(G108,'Master FINAL 2024 8-19-24'!A:G,7,FALSE)</f>
        <v>45556</v>
      </c>
      <c r="I108" s="153" t="str">
        <f>IF(ISBLANK((VLOOKUP(G108,'Master FINAL 2024 8-19-24'!A:H,8,FALSE)))=TRUE,"",VLOOKUP(G108,'Master FINAL 2024 8-19-24'!A:H,8,FALSE))</f>
        <v>WB Regal Ware #3</v>
      </c>
      <c r="J108" s="183">
        <f>IF(ISBLANK((VLOOKUP(G108,'Master FINAL 2024 8-19-24'!A:I,9,FALSE)))=TRUE,"",VLOOKUP(G108,'Master FINAL 2024 8-19-24'!A:I,9,FALSE))</f>
        <v>0.45833333333333331</v>
      </c>
      <c r="K108" s="169" t="str">
        <f>VLOOKUP(G108,'Master FINAL 2024 8-19-24'!A:L,12,FALSE)</f>
        <v>U-9 RF Timberwolves</v>
      </c>
      <c r="L108" s="177" t="s">
        <v>849</v>
      </c>
      <c r="M108" s="177" t="str">
        <f>VLOOKUP(G108,'Master FINAL 2024 8-19-24'!A:O,15,FALSE)</f>
        <v>U-9 WB Magic</v>
      </c>
      <c r="N108" s="154" t="str">
        <f>VLOOKUP(K108,'Team Info'!J:L,3,FALSE)</f>
        <v>Sarah Baumann</v>
      </c>
      <c r="O108" s="154" t="str">
        <f>VLOOKUP(K108,'Team Info'!J:M,4,FALSE)</f>
        <v>262-339-3434</v>
      </c>
      <c r="P108" s="154" t="str">
        <f>VLOOKUP(K108,'Team Info'!J:N,5,FALSE)</f>
        <v>sarahgenebaumann@outlook.com</v>
      </c>
      <c r="Q108" s="188" t="str">
        <f>VLOOKUP(M108,'Team Info'!J:L,3,FALSE)</f>
        <v>Brittany Boyer (Director)</v>
      </c>
      <c r="R108" s="188" t="str">
        <f>VLOOKUP(M108,'Team Info'!J:M,4,FALSE)</f>
        <v>262-247-1029</v>
      </c>
      <c r="S108" s="188" t="str">
        <f>VLOOKUP(M108,'Team Info'!J:N,5,FALSE)</f>
        <v>bboyer@kmymca.org</v>
      </c>
      <c r="T108" t="str">
        <f t="shared" si="15"/>
        <v>45556U-9 RF TimberwolvesU-9 WB Magic</v>
      </c>
    </row>
    <row r="109" spans="1:20" x14ac:dyDescent="0.3">
      <c r="A109" s="154" t="str">
        <f t="shared" si="23"/>
        <v>RF1123</v>
      </c>
      <c r="B109" s="154" t="str">
        <f>VLOOKUP(A109,'Team Info'!E:J,6,FALSE)</f>
        <v>U-9 RF Timberwolves</v>
      </c>
      <c r="C109" s="154" t="str">
        <f>VLOOKUP(A109,'Team Info'!E:L,8,FALSE)</f>
        <v>Sarah Baumann</v>
      </c>
      <c r="D109" s="154" t="str">
        <f>VLOOKUP(A109,'Team Info'!E:M,9,FALSE)</f>
        <v>262-339-3434</v>
      </c>
      <c r="E109" s="154" t="str">
        <f>VLOOKUP(A109,'Team Info'!E:N,10,FALSE)</f>
        <v>sarahgenebaumann@outlook.com</v>
      </c>
      <c r="F109" s="180" t="str">
        <f>IF(WEEKDAY(H109)=7,"Sat",IF(WEEKDAY(H109)=6,"Fri",IF(WEEKDAY(H109)=5,"Thu",IF(WEEKDAY(H109)=4,"Wed",IF(WEEKDAY(H109)=3,"Tue",IF(WEEKDAY(H109)=2,"Mon",IF(WEEKDAY(H109)=1,"Sun")))))))</f>
        <v>Sat</v>
      </c>
      <c r="G109" s="180">
        <v>393</v>
      </c>
      <c r="H109" s="184">
        <f>VLOOKUP(G109,'Master FINAL 2024 8-19-24'!A:G,7,FALSE)</f>
        <v>45563</v>
      </c>
      <c r="I109" s="153" t="str">
        <f>IF(ISBLANK((VLOOKUP(G109,'Master FINAL 2024 8-19-24'!A:H,8,FALSE)))=TRUE,"",VLOOKUP(G109,'Master FINAL 2024 8-19-24'!A:H,8,FALSE))</f>
        <v>KW 3</v>
      </c>
      <c r="J109" s="183">
        <f>IF(ISBLANK((VLOOKUP(G109,'Master FINAL 2024 8-19-24'!A:I,9,FALSE)))=TRUE,"",VLOOKUP(G109,'Master FINAL 2024 8-19-24'!A:I,9,FALSE))</f>
        <v>0.57291666666666663</v>
      </c>
      <c r="K109" s="169" t="str">
        <f>VLOOKUP(G109,'Master FINAL 2024 8-19-24'!A:L,12,FALSE)</f>
        <v>U-9 RF Timberwolves</v>
      </c>
      <c r="L109" s="177" t="s">
        <v>849</v>
      </c>
      <c r="M109" s="177" t="str">
        <f>VLOOKUP(G109,'Master FINAL 2024 8-19-24'!A:O,15,FALSE)</f>
        <v>U-9 KW Twisters</v>
      </c>
      <c r="N109" s="154" t="str">
        <f>VLOOKUP(K109,'Team Info'!J:L,3,FALSE)</f>
        <v>Sarah Baumann</v>
      </c>
      <c r="O109" s="154" t="str">
        <f>VLOOKUP(K109,'Team Info'!J:M,4,FALSE)</f>
        <v>262-339-3434</v>
      </c>
      <c r="P109" s="154" t="str">
        <f>VLOOKUP(K109,'Team Info'!J:N,5,FALSE)</f>
        <v>sarahgenebaumann@outlook.com</v>
      </c>
      <c r="Q109" s="188" t="str">
        <f>VLOOKUP(M109,'Team Info'!J:L,3,FALSE)</f>
        <v>Jim Stippich</v>
      </c>
      <c r="R109" s="188" t="str">
        <f>VLOOKUP(M109,'Team Info'!J:M,4,FALSE)</f>
        <v>414-484-6634</v>
      </c>
      <c r="S109" s="188" t="str">
        <f>VLOOKUP(M109,'Team Info'!J:N,5,FALSE)</f>
        <v>stippich.jim@icloud.com</v>
      </c>
      <c r="T109" t="str">
        <f>H109&amp;K109&amp;M109</f>
        <v>45563U-9 RF TimberwolvesU-9 KW Twisters</v>
      </c>
    </row>
    <row r="110" spans="1:20" x14ac:dyDescent="0.3">
      <c r="A110" s="154" t="str">
        <f t="shared" si="23"/>
        <v>RF1123</v>
      </c>
      <c r="B110" s="154" t="str">
        <f>VLOOKUP(A110,'Team Info'!E:J,6,FALSE)</f>
        <v>U-9 RF Timberwolves</v>
      </c>
      <c r="C110" s="154" t="str">
        <f>VLOOKUP(A110,'Team Info'!E:L,8,FALSE)</f>
        <v>Sarah Baumann</v>
      </c>
      <c r="D110" s="154" t="str">
        <f>VLOOKUP(A110,'Team Info'!E:M,9,FALSE)</f>
        <v>262-339-3434</v>
      </c>
      <c r="E110" s="154" t="str">
        <f>VLOOKUP(A110,'Team Info'!E:N,10,FALSE)</f>
        <v>sarahgenebaumann@outlook.com</v>
      </c>
      <c r="F110" s="180" t="str">
        <f t="shared" si="20"/>
        <v>Sat</v>
      </c>
      <c r="G110" s="180">
        <v>402</v>
      </c>
      <c r="H110" s="184">
        <f>VLOOKUP(G110,'Master FINAL 2024 8-19-24'!A:G,7,FALSE)</f>
        <v>45570</v>
      </c>
      <c r="I110" s="153">
        <f>IF(ISBLANK((VLOOKUP(G110,'Master FINAL 2024 8-19-24'!A:H,8,FALSE)))=TRUE,"",VLOOKUP(G110,'Master FINAL 2024 8-19-24'!A:H,8,FALSE))</f>
        <v>2</v>
      </c>
      <c r="J110" s="183">
        <f>IF(ISBLANK((VLOOKUP(G110,'Master FINAL 2024 8-19-24'!A:I,9,FALSE)))=TRUE,"",VLOOKUP(G110,'Master FINAL 2024 8-19-24'!A:I,9,FALSE))</f>
        <v>0.375</v>
      </c>
      <c r="K110" s="169" t="str">
        <f>VLOOKUP(G110,'Master FINAL 2024 8-19-24'!A:L,12,FALSE)</f>
        <v>U-9 RF Timberwolves</v>
      </c>
      <c r="L110" s="177" t="s">
        <v>849</v>
      </c>
      <c r="M110" s="177" t="str">
        <f>VLOOKUP(G110,'Master FINAL 2024 8-19-24'!A:O,15,FALSE)</f>
        <v>U-9 SL Chelsea (Anacondas)</v>
      </c>
      <c r="N110" s="154" t="str">
        <f>VLOOKUP(K110,'Team Info'!J:L,3,FALSE)</f>
        <v>Sarah Baumann</v>
      </c>
      <c r="O110" s="154" t="str">
        <f>VLOOKUP(K110,'Team Info'!J:M,4,FALSE)</f>
        <v>262-339-3434</v>
      </c>
      <c r="P110" s="154" t="str">
        <f>VLOOKUP(K110,'Team Info'!J:N,5,FALSE)</f>
        <v>sarahgenebaumann@outlook.com</v>
      </c>
      <c r="Q110" s="188" t="str">
        <f>VLOOKUP(M110,'Team Info'!J:L,3,FALSE)</f>
        <v>Nathaniel Becker</v>
      </c>
      <c r="R110" s="188" t="str">
        <f>VLOOKUP(M110,'Team Info'!J:M,4,FALSE)</f>
        <v>262-224-3110</v>
      </c>
      <c r="S110" s="188" t="str">
        <f>VLOOKUP(M110,'Team Info'!J:N,5,FALSE)</f>
        <v>dcsbecker@hotmail.com</v>
      </c>
      <c r="T110" t="str">
        <f t="shared" si="15"/>
        <v>45570U-9 RF TimberwolvesU-9 SL Chelsea (Anacondas)</v>
      </c>
    </row>
    <row r="111" spans="1:20" x14ac:dyDescent="0.3">
      <c r="A111" s="154" t="str">
        <f t="shared" si="23"/>
        <v>RF1123</v>
      </c>
      <c r="B111" s="154" t="str">
        <f>VLOOKUP(A111,'Team Info'!E:J,6,FALSE)</f>
        <v>U-9 RF Timberwolves</v>
      </c>
      <c r="C111" s="154" t="str">
        <f>VLOOKUP(A111,'Team Info'!E:L,8,FALSE)</f>
        <v>Sarah Baumann</v>
      </c>
      <c r="D111" s="154" t="str">
        <f>VLOOKUP(A111,'Team Info'!E:M,9,FALSE)</f>
        <v>262-339-3434</v>
      </c>
      <c r="E111" s="154" t="str">
        <f>VLOOKUP(A111,'Team Info'!E:N,10,FALSE)</f>
        <v>sarahgenebaumann@outlook.com</v>
      </c>
      <c r="F111" s="180" t="str">
        <f t="shared" si="20"/>
        <v>Sat</v>
      </c>
      <c r="G111" s="180">
        <v>408</v>
      </c>
      <c r="H111" s="184">
        <f>VLOOKUP(G111,'Master FINAL 2024 8-19-24'!A:G,7,FALSE)</f>
        <v>45577</v>
      </c>
      <c r="I111" s="153" t="str">
        <f>IF(ISBLANK((VLOOKUP(G111,'Master FINAL 2024 8-19-24'!A:H,8,FALSE)))=TRUE,"",VLOOKUP(G111,'Master FINAL 2024 8-19-24'!A:H,8,FALSE))</f>
        <v>RF 6</v>
      </c>
      <c r="J111" s="183">
        <f>IF(ISBLANK((VLOOKUP(G111,'Master FINAL 2024 8-19-24'!A:I,9,FALSE)))=TRUE,"",VLOOKUP(G111,'Master FINAL 2024 8-19-24'!A:I,9,FALSE))</f>
        <v>0.5</v>
      </c>
      <c r="K111" s="169" t="str">
        <f>VLOOKUP(G111,'Master FINAL 2024 8-19-24'!A:L,12,FALSE)</f>
        <v>U-9 JK Rattlesnakes</v>
      </c>
      <c r="L111" s="177" t="s">
        <v>849</v>
      </c>
      <c r="M111" s="177" t="str">
        <f>VLOOKUP(G111,'Master FINAL 2024 8-19-24'!A:O,15,FALSE)</f>
        <v>U-9 RF Timberwolves</v>
      </c>
      <c r="N111" s="154" t="str">
        <f>VLOOKUP(K111,'Team Info'!J:L,3,FALSE)</f>
        <v>Clark Schultz</v>
      </c>
      <c r="O111" s="154" t="str">
        <f>VLOOKUP(K111,'Team Info'!J:M,4,FALSE)</f>
        <v>920-248-1115</v>
      </c>
      <c r="P111" s="154" t="str">
        <f>VLOOKUP(K111,'Team Info'!J:N,5,FALSE)</f>
        <v>pastorclark6@gmail.com</v>
      </c>
      <c r="Q111" s="188" t="str">
        <f>VLOOKUP(M111,'Team Info'!J:L,3,FALSE)</f>
        <v>Sarah Baumann</v>
      </c>
      <c r="R111" s="188" t="str">
        <f>VLOOKUP(M111,'Team Info'!J:M,4,FALSE)</f>
        <v>262-339-3434</v>
      </c>
      <c r="S111" s="188" t="str">
        <f>VLOOKUP(M111,'Team Info'!J:N,5,FALSE)</f>
        <v>sarahgenebaumann@outlook.com</v>
      </c>
      <c r="T111" t="str">
        <f t="shared" si="15"/>
        <v>45577U-9 JK RattlesnakesU-9 RF Timberwolves</v>
      </c>
    </row>
    <row r="112" spans="1:20" x14ac:dyDescent="0.3">
      <c r="A112" s="154" t="str">
        <f t="shared" si="23"/>
        <v>RF1123</v>
      </c>
      <c r="B112" s="154" t="str">
        <f>VLOOKUP(A112,'Team Info'!E:J,6,FALSE)</f>
        <v>U-9 RF Timberwolves</v>
      </c>
      <c r="C112" s="154" t="str">
        <f>VLOOKUP(A112,'Team Info'!E:L,8,FALSE)</f>
        <v>Sarah Baumann</v>
      </c>
      <c r="D112" s="154" t="str">
        <f>VLOOKUP(A112,'Team Info'!E:M,9,FALSE)</f>
        <v>262-339-3434</v>
      </c>
      <c r="E112" s="154" t="str">
        <f>VLOOKUP(A112,'Team Info'!E:N,10,FALSE)</f>
        <v>sarahgenebaumann@outlook.com</v>
      </c>
      <c r="F112" s="180" t="str">
        <f t="shared" si="20"/>
        <v>Sat</v>
      </c>
      <c r="G112" s="180">
        <v>411</v>
      </c>
      <c r="H112" s="184">
        <f>VLOOKUP(G112,'Master FINAL 2024 8-19-24'!A:G,7,FALSE)</f>
        <v>45584</v>
      </c>
      <c r="I112" s="153" t="str">
        <f>IF(ISBLANK((VLOOKUP(G112,'Master FINAL 2024 8-19-24'!A:H,8,FALSE)))=TRUE,"",VLOOKUP(G112,'Master FINAL 2024 8-19-24'!A:H,8,FALSE))</f>
        <v>RF 6</v>
      </c>
      <c r="J112" s="183">
        <f>IF(ISBLANK((VLOOKUP(G112,'Master FINAL 2024 8-19-24'!A:I,9,FALSE)))=TRUE,"",VLOOKUP(G112,'Master FINAL 2024 8-19-24'!A:I,9,FALSE))</f>
        <v>0.375</v>
      </c>
      <c r="K112" s="169" t="str">
        <f>VLOOKUP(G112,'Master FINAL 2024 8-19-24'!A:L,12,FALSE)</f>
        <v>U-9 HT Lady Orioles (Orange Crush)</v>
      </c>
      <c r="L112" s="177" t="s">
        <v>849</v>
      </c>
      <c r="M112" s="177" t="str">
        <f>VLOOKUP(G112,'Master FINAL 2024 8-19-24'!A:O,15,FALSE)</f>
        <v>U-9 RF Timberwolves</v>
      </c>
      <c r="N112" s="154" t="str">
        <f>VLOOKUP(K112,'Team Info'!J:L,3,FALSE)</f>
        <v>Heather Endisch</v>
      </c>
      <c r="O112" s="154" t="str">
        <f>VLOOKUP(K112,'Team Info'!J:M,4,FALSE)</f>
        <v>262-339-2593</v>
      </c>
      <c r="P112" s="154" t="str">
        <f>VLOOKUP(K112,'Team Info'!J:N,5,FALSE)</f>
        <v>heather.endisch@gmail.com</v>
      </c>
      <c r="Q112" s="188" t="str">
        <f>VLOOKUP(M112,'Team Info'!J:L,3,FALSE)</f>
        <v>Sarah Baumann</v>
      </c>
      <c r="R112" s="188" t="str">
        <f>VLOOKUP(M112,'Team Info'!J:M,4,FALSE)</f>
        <v>262-339-3434</v>
      </c>
      <c r="S112" s="188" t="str">
        <f>VLOOKUP(M112,'Team Info'!J:N,5,FALSE)</f>
        <v>sarahgenebaumann@outlook.com</v>
      </c>
      <c r="T112" t="str">
        <f t="shared" si="15"/>
        <v>45584U-9 HT Lady Orioles (Orange Crush)U-9 RF Timberwolves</v>
      </c>
    </row>
    <row r="113" spans="1:20" x14ac:dyDescent="0.3">
      <c r="A113" s="154" t="str">
        <f t="shared" si="23"/>
        <v>RF1123</v>
      </c>
      <c r="B113" s="154" t="str">
        <f>VLOOKUP(A113,'Team Info'!E:J,6,FALSE)</f>
        <v>U-9 RF Timberwolves</v>
      </c>
      <c r="C113" s="154" t="str">
        <f>VLOOKUP(A113,'Team Info'!E:L,8,FALSE)</f>
        <v>Sarah Baumann</v>
      </c>
      <c r="D113" s="154" t="str">
        <f>VLOOKUP(A113,'Team Info'!E:M,9,FALSE)</f>
        <v>262-339-3434</v>
      </c>
      <c r="E113" s="154" t="str">
        <f>VLOOKUP(A113,'Team Info'!E:N,10,FALSE)</f>
        <v>sarahgenebaumann@outlook.com</v>
      </c>
      <c r="F113" s="180" t="str">
        <f t="shared" si="20"/>
        <v>Sat</v>
      </c>
      <c r="G113" s="180">
        <v>420</v>
      </c>
      <c r="H113" s="184">
        <f>VLOOKUP(G113,'Master FINAL 2024 8-19-24'!A:G,7,FALSE)</f>
        <v>45591</v>
      </c>
      <c r="I113" s="153" t="str">
        <f>IF(ISBLANK((VLOOKUP(G113,'Master FINAL 2024 8-19-24'!A:H,8,FALSE)))=TRUE,"",VLOOKUP(G113,'Master FINAL 2024 8-19-24'!A:H,8,FALSE))</f>
        <v>RF 6</v>
      </c>
      <c r="J113" s="183">
        <f>IF(ISBLANK((VLOOKUP(G113,'Master FINAL 2024 8-19-24'!A:I,9,FALSE)))=TRUE,"",VLOOKUP(G113,'Master FINAL 2024 8-19-24'!A:I,9,FALSE))</f>
        <v>0.5625</v>
      </c>
      <c r="K113" s="169" t="str">
        <f>VLOOKUP(G113,'Master FINAL 2024 8-19-24'!A:L,12,FALSE)</f>
        <v>U-9 SL Chelsea (Anacondas)</v>
      </c>
      <c r="L113" s="177" t="s">
        <v>849</v>
      </c>
      <c r="M113" s="177" t="str">
        <f>VLOOKUP(G113,'Master FINAL 2024 8-19-24'!A:O,15,FALSE)</f>
        <v>U-9 RF Timberwolves</v>
      </c>
      <c r="N113" s="154" t="str">
        <f>VLOOKUP(K113,'Team Info'!J:L,3,FALSE)</f>
        <v>Nathaniel Becker</v>
      </c>
      <c r="O113" s="154" t="str">
        <f>VLOOKUP(K113,'Team Info'!J:M,4,FALSE)</f>
        <v>262-224-3110</v>
      </c>
      <c r="P113" s="154" t="str">
        <f>VLOOKUP(K113,'Team Info'!J:N,5,FALSE)</f>
        <v>dcsbecker@hotmail.com</v>
      </c>
      <c r="Q113" s="188" t="str">
        <f>VLOOKUP(M113,'Team Info'!J:L,3,FALSE)</f>
        <v>Sarah Baumann</v>
      </c>
      <c r="R113" s="188" t="str">
        <f>VLOOKUP(M113,'Team Info'!J:M,4,FALSE)</f>
        <v>262-339-3434</v>
      </c>
      <c r="S113" s="188" t="str">
        <f>VLOOKUP(M113,'Team Info'!J:N,5,FALSE)</f>
        <v>sarahgenebaumann@outlook.com</v>
      </c>
      <c r="T113" t="str">
        <f t="shared" si="15"/>
        <v>45591U-9 SL Chelsea (Anacondas)U-9 RF Timberwolves</v>
      </c>
    </row>
    <row r="114" spans="1:20" x14ac:dyDescent="0.3">
      <c r="A114" s="154" t="s">
        <v>1791</v>
      </c>
      <c r="B114" s="154" t="str">
        <f>VLOOKUP(A114,'Team Info'!E:J,6,FALSE)</f>
        <v>U10 RF Storm</v>
      </c>
      <c r="C114" s="154" t="str">
        <f>VLOOKUP(A114,'Team Info'!E:L,8,FALSE)</f>
        <v>Eathan Berdyck</v>
      </c>
      <c r="D114" s="154" t="str">
        <f>VLOOKUP(A114,'Team Info'!E:M,9,FALSE)</f>
        <v>414-737-6678</v>
      </c>
      <c r="E114" s="154" t="str">
        <f>VLOOKUP(A114,'Team Info'!E:N,10,FALSE)</f>
        <v>eberdyck@yahoo.com</v>
      </c>
      <c r="F114" s="180" t="str">
        <f t="shared" ref="F114" si="24">IF(WEEKDAY(H114)=7,"Sat",IF(WEEKDAY(H114)=6,"Fri",IF(WEEKDAY(H114)=5,"Thu",IF(WEEKDAY(H114)=4,"Wed",IF(WEEKDAY(H114)=3,"Tue",IF(WEEKDAY(H114)=2,"Mon",IF(WEEKDAY(H114)=1,"Sun")))))))</f>
        <v>Sat</v>
      </c>
      <c r="G114" s="180">
        <v>609</v>
      </c>
      <c r="H114" s="184">
        <f>VLOOKUP(G114,'Master FINAL 2024 8-19-24'!A:G,7,FALSE)</f>
        <v>45542</v>
      </c>
      <c r="I114" s="153" t="str">
        <f>IF(ISBLANK((VLOOKUP(G114,'Master FINAL 2024 8-19-24'!A:H,8,FALSE)))=TRUE,"",VLOOKUP(G114,'Master FINAL 2024 8-19-24'!A:H,8,FALSE))</f>
        <v>RF 6</v>
      </c>
      <c r="J114" s="183">
        <f>IF(ISBLANK((VLOOKUP(G114,'Master FINAL 2024 8-19-24'!A:I,9,FALSE)))=TRUE,"",VLOOKUP(G114,'Master FINAL 2024 8-19-24'!A:I,9,FALSE))</f>
        <v>0.375</v>
      </c>
      <c r="K114" s="169" t="str">
        <f>VLOOKUP(G114,'Master FINAL 2024 8-19-24'!A:L,12,FALSE)</f>
        <v>U10 RF Avengers</v>
      </c>
      <c r="L114" s="177" t="s">
        <v>849</v>
      </c>
      <c r="M114" s="177" t="str">
        <f>VLOOKUP(G114,'Master FINAL 2024 8-19-24'!A:O,15,FALSE)</f>
        <v>U10 RF Storm</v>
      </c>
      <c r="N114" s="154" t="str">
        <f>VLOOKUP(K114,'Team Info'!J:L,3,FALSE)</f>
        <v>Anastacia Plotz</v>
      </c>
      <c r="O114" s="154" t="str">
        <f>VLOOKUP(K114,'Team Info'!J:M,4,FALSE)</f>
        <v>503-460-7677</v>
      </c>
      <c r="P114" s="154" t="str">
        <f>VLOOKUP(K114,'Team Info'!J:N,5,FALSE)</f>
        <v>stacia313@yahoo.com</v>
      </c>
      <c r="Q114" s="188" t="str">
        <f>VLOOKUP(M114,'Team Info'!J:L,3,FALSE)</f>
        <v>Eathan Berdyck</v>
      </c>
      <c r="R114" s="188" t="str">
        <f>VLOOKUP(M114,'Team Info'!J:M,4,FALSE)</f>
        <v>414-737-6678</v>
      </c>
      <c r="S114" s="188" t="str">
        <f>VLOOKUP(M114,'Team Info'!J:N,5,FALSE)</f>
        <v>eberdyck@yahoo.com</v>
      </c>
      <c r="T114" t="str">
        <f t="shared" ref="T114" si="25">H114&amp;K114&amp;M114</f>
        <v>45542U10 RF AvengersU10 RF Storm</v>
      </c>
    </row>
    <row r="115" spans="1:20" x14ac:dyDescent="0.3">
      <c r="A115" s="154" t="str">
        <f>A121</f>
        <v>RF1125</v>
      </c>
      <c r="B115" s="154" t="str">
        <f>VLOOKUP(A115,'Team Info'!E:J,6,FALSE)</f>
        <v>U10 RF Storm</v>
      </c>
      <c r="C115" s="154" t="str">
        <f>VLOOKUP(A115,'Team Info'!E:L,8,FALSE)</f>
        <v>Eathan Berdyck</v>
      </c>
      <c r="D115" s="154" t="str">
        <f>VLOOKUP(A115,'Team Info'!E:M,9,FALSE)</f>
        <v>414-737-6678</v>
      </c>
      <c r="E115" s="154" t="str">
        <f>VLOOKUP(A115,'Team Info'!E:N,10,FALSE)</f>
        <v>eberdyck@yahoo.com</v>
      </c>
      <c r="F115" s="180" t="str">
        <f>IF(WEEKDAY(H115)=7,"Sat",IF(WEEKDAY(H115)=6,"Fri",IF(WEEKDAY(H115)=5,"Thu",IF(WEEKDAY(H115)=4,"Wed",IF(WEEKDAY(H115)=3,"Tue",IF(WEEKDAY(H115)=2,"Mon",IF(WEEKDAY(H115)=1,"Sun")))))))</f>
        <v>Mon</v>
      </c>
      <c r="G115" s="180">
        <v>630</v>
      </c>
      <c r="H115" s="184">
        <f>VLOOKUP(G115,'Master FINAL 2024 8-19-24'!A:G,7,FALSE)</f>
        <v>45544</v>
      </c>
      <c r="I115" s="153" t="str">
        <f>IF(ISBLANK((VLOOKUP(G115,'Master FINAL 2024 8-19-24'!A:H,8,FALSE)))=TRUE,"",VLOOKUP(G115,'Master FINAL 2024 8-19-24'!A:H,8,FALSE))</f>
        <v>HT #5A</v>
      </c>
      <c r="J115" s="183">
        <f>IF(ISBLANK((VLOOKUP(G115,'Master FINAL 2024 8-19-24'!A:I,9,FALSE)))=TRUE,"",VLOOKUP(G115,'Master FINAL 2024 8-19-24'!A:I,9,FALSE))</f>
        <v>0.73958333333333337</v>
      </c>
      <c r="K115" s="169" t="str">
        <f>VLOOKUP(G115,'Master FINAL 2024 8-19-24'!A:L,12,FALSE)</f>
        <v>U10 RF Storm</v>
      </c>
      <c r="L115" s="177" t="s">
        <v>849</v>
      </c>
      <c r="M115" s="177" t="str">
        <f>VLOOKUP(G115,'Master FINAL 2024 8-19-24'!A:O,15,FALSE)</f>
        <v>U10 HT Firehawks</v>
      </c>
      <c r="N115" s="154" t="str">
        <f>VLOOKUP(K115,'Team Info'!J:L,3,FALSE)</f>
        <v>Eathan Berdyck</v>
      </c>
      <c r="O115" s="154" t="str">
        <f>VLOOKUP(K115,'Team Info'!J:M,4,FALSE)</f>
        <v>414-737-6678</v>
      </c>
      <c r="P115" s="154" t="str">
        <f>VLOOKUP(K115,'Team Info'!J:N,5,FALSE)</f>
        <v>eberdyck@yahoo.com</v>
      </c>
      <c r="Q115" s="188" t="str">
        <f>VLOOKUP(M115,'Team Info'!J:L,3,FALSE)</f>
        <v>Bill Bumgarner</v>
      </c>
      <c r="R115" s="188" t="str">
        <f>VLOOKUP(M115,'Team Info'!J:M,4,FALSE)</f>
        <v>262-224-6235</v>
      </c>
      <c r="S115" s="188" t="str">
        <f>VLOOKUP(M115,'Team Info'!J:N,5,FALSE)</f>
        <v>destruxx@gmail.com</v>
      </c>
      <c r="T115" t="str">
        <f>H115&amp;K115&amp;M115</f>
        <v>45544U10 RF StormU10 HT Firehawks</v>
      </c>
    </row>
    <row r="116" spans="1:20" x14ac:dyDescent="0.3">
      <c r="A116" s="154" t="str">
        <f>A114</f>
        <v>RF1125</v>
      </c>
      <c r="B116" s="154" t="str">
        <f>VLOOKUP(A116,'Team Info'!E:J,6,FALSE)</f>
        <v>U10 RF Storm</v>
      </c>
      <c r="C116" s="154" t="str">
        <f>VLOOKUP(A116,'Team Info'!E:L,8,FALSE)</f>
        <v>Eathan Berdyck</v>
      </c>
      <c r="D116" s="154" t="str">
        <f>VLOOKUP(A116,'Team Info'!E:M,9,FALSE)</f>
        <v>414-737-6678</v>
      </c>
      <c r="E116" s="154" t="str">
        <f>VLOOKUP(A116,'Team Info'!E:N,10,FALSE)</f>
        <v>eberdyck@yahoo.com</v>
      </c>
      <c r="F116" s="180" t="str">
        <f t="shared" ref="F116:F137" si="26">IF(WEEKDAY(H116)=7,"Sat",IF(WEEKDAY(H116)=6,"Fri",IF(WEEKDAY(H116)=5,"Thu",IF(WEEKDAY(H116)=4,"Wed",IF(WEEKDAY(H116)=3,"Tue",IF(WEEKDAY(H116)=2,"Mon",IF(WEEKDAY(H116)=1,"Sun")))))))</f>
        <v>Sat</v>
      </c>
      <c r="G116" s="180">
        <v>612</v>
      </c>
      <c r="H116" s="184">
        <f>VLOOKUP(G116,'Master FINAL 2024 8-19-24'!A:G,7,FALSE)</f>
        <v>45549</v>
      </c>
      <c r="I116" s="153" t="str">
        <f>IF(ISBLANK((VLOOKUP(G116,'Master FINAL 2024 8-19-24'!A:H,8,FALSE)))=TRUE,"",VLOOKUP(G116,'Master FINAL 2024 8-19-24'!A:H,8,FALSE))</f>
        <v>RF 6</v>
      </c>
      <c r="J116" s="183">
        <f>IF(ISBLANK((VLOOKUP(G116,'Master FINAL 2024 8-19-24'!A:I,9,FALSE)))=TRUE,"",VLOOKUP(G116,'Master FINAL 2024 8-19-24'!A:I,9,FALSE))</f>
        <v>0.375</v>
      </c>
      <c r="K116" s="169" t="str">
        <f>VLOOKUP(G116,'Master FINAL 2024 8-19-24'!A:L,12,FALSE)</f>
        <v>U10 RF Storm</v>
      </c>
      <c r="L116" s="177" t="s">
        <v>849</v>
      </c>
      <c r="M116" s="177" t="str">
        <f>VLOOKUP(G116,'Master FINAL 2024 8-19-24'!A:O,15,FALSE)</f>
        <v>U10 RF Thunder</v>
      </c>
      <c r="N116" s="154" t="str">
        <f>VLOOKUP(K116,'Team Info'!J:L,3,FALSE)</f>
        <v>Eathan Berdyck</v>
      </c>
      <c r="O116" s="154" t="str">
        <f>VLOOKUP(K116,'Team Info'!J:M,4,FALSE)</f>
        <v>414-737-6678</v>
      </c>
      <c r="P116" s="154" t="str">
        <f>VLOOKUP(K116,'Team Info'!J:N,5,FALSE)</f>
        <v>eberdyck@yahoo.com</v>
      </c>
      <c r="Q116" s="188" t="str">
        <f>VLOOKUP(M116,'Team Info'!J:L,3,FALSE)</f>
        <v>Grady Diesslin</v>
      </c>
      <c r="R116" s="188" t="str">
        <f>VLOOKUP(M116,'Team Info'!J:M,4,FALSE)</f>
        <v>765-427-7736</v>
      </c>
      <c r="S116" s="188" t="str">
        <f>VLOOKUP(M116,'Team Info'!J:N,5,FALSE)</f>
        <v>gdiessli@gmail.com</v>
      </c>
      <c r="T116" t="str">
        <f t="shared" ref="T116:T137" si="27">H116&amp;K116&amp;M116</f>
        <v>45549U10 RF StormU10 RF Thunder</v>
      </c>
    </row>
    <row r="117" spans="1:20" x14ac:dyDescent="0.3">
      <c r="A117" s="154" t="str">
        <f t="shared" ref="A117:A121" si="28">A116</f>
        <v>RF1125</v>
      </c>
      <c r="B117" s="154" t="str">
        <f>VLOOKUP(A117,'Team Info'!E:J,6,FALSE)</f>
        <v>U10 RF Storm</v>
      </c>
      <c r="C117" s="154" t="str">
        <f>VLOOKUP(A117,'Team Info'!E:L,8,FALSE)</f>
        <v>Eathan Berdyck</v>
      </c>
      <c r="D117" s="154" t="str">
        <f>VLOOKUP(A117,'Team Info'!E:M,9,FALSE)</f>
        <v>414-737-6678</v>
      </c>
      <c r="E117" s="154" t="str">
        <f>VLOOKUP(A117,'Team Info'!E:N,10,FALSE)</f>
        <v>eberdyck@yahoo.com</v>
      </c>
      <c r="F117" s="180" t="str">
        <f t="shared" si="26"/>
        <v>Sat</v>
      </c>
      <c r="G117" s="180">
        <v>617</v>
      </c>
      <c r="H117" s="184">
        <f>VLOOKUP(G117,'Master FINAL 2024 8-19-24'!A:G,7,FALSE)</f>
        <v>45556</v>
      </c>
      <c r="I117" s="153" t="str">
        <f>IF(ISBLANK((VLOOKUP(G117,'Master FINAL 2024 8-19-24'!A:H,8,FALSE)))=TRUE,"",VLOOKUP(G117,'Master FINAL 2024 8-19-24'!A:H,8,FALSE))</f>
        <v>RF 6</v>
      </c>
      <c r="J117" s="183">
        <f>IF(ISBLANK((VLOOKUP(G117,'Master FINAL 2024 8-19-24'!A:I,9,FALSE)))=TRUE,"",VLOOKUP(G117,'Master FINAL 2024 8-19-24'!A:I,9,FALSE))</f>
        <v>0.5</v>
      </c>
      <c r="K117" s="169" t="str">
        <f>VLOOKUP(G117,'Master FINAL 2024 8-19-24'!A:L,12,FALSE)</f>
        <v>U10 KW Stars</v>
      </c>
      <c r="L117" s="177" t="s">
        <v>849</v>
      </c>
      <c r="M117" s="177" t="str">
        <f>VLOOKUP(G117,'Master FINAL 2024 8-19-24'!A:O,15,FALSE)</f>
        <v>U10 RF Storm</v>
      </c>
      <c r="N117" s="154" t="str">
        <f>VLOOKUP(K117,'Team Info'!J:L,3,FALSE)</f>
        <v>Rebecca Dourn</v>
      </c>
      <c r="O117" s="154" t="str">
        <f>VLOOKUP(K117,'Team Info'!J:M,4,FALSE)</f>
        <v>262-227-2258</v>
      </c>
      <c r="P117" s="154" t="str">
        <f>VLOOKUP(K117,'Team Info'!J:N,5,FALSE)</f>
        <v>Rebecca.dourn@yahoo.com</v>
      </c>
      <c r="Q117" s="188" t="str">
        <f>VLOOKUP(M117,'Team Info'!J:L,3,FALSE)</f>
        <v>Eathan Berdyck</v>
      </c>
      <c r="R117" s="188" t="str">
        <f>VLOOKUP(M117,'Team Info'!J:M,4,FALSE)</f>
        <v>414-737-6678</v>
      </c>
      <c r="S117" s="188" t="str">
        <f>VLOOKUP(M117,'Team Info'!J:N,5,FALSE)</f>
        <v>eberdyck@yahoo.com</v>
      </c>
      <c r="T117" t="str">
        <f t="shared" si="27"/>
        <v>45556U10 KW StarsU10 RF Storm</v>
      </c>
    </row>
    <row r="118" spans="1:20" x14ac:dyDescent="0.3">
      <c r="A118" s="154" t="str">
        <f t="shared" si="28"/>
        <v>RF1125</v>
      </c>
      <c r="B118" s="154" t="str">
        <f>VLOOKUP(A118,'Team Info'!E:J,6,FALSE)</f>
        <v>U10 RF Storm</v>
      </c>
      <c r="C118" s="154" t="str">
        <f>VLOOKUP(A118,'Team Info'!E:L,8,FALSE)</f>
        <v>Eathan Berdyck</v>
      </c>
      <c r="D118" s="154" t="str">
        <f>VLOOKUP(A118,'Team Info'!E:M,9,FALSE)</f>
        <v>414-737-6678</v>
      </c>
      <c r="E118" s="154" t="str">
        <f>VLOOKUP(A118,'Team Info'!E:N,10,FALSE)</f>
        <v>eberdyck@yahoo.com</v>
      </c>
      <c r="F118" s="180" t="str">
        <f t="shared" si="26"/>
        <v>Sat</v>
      </c>
      <c r="G118" s="180">
        <v>620</v>
      </c>
      <c r="H118" s="184">
        <f>VLOOKUP(G118,'Master FINAL 2024 8-19-24'!A:G,7,FALSE)</f>
        <v>45563</v>
      </c>
      <c r="I118" s="153" t="str">
        <f>IF(ISBLANK((VLOOKUP(G118,'Master FINAL 2024 8-19-24'!A:H,8,FALSE)))=TRUE,"",VLOOKUP(G118,'Master FINAL 2024 8-19-24'!A:H,8,FALSE))</f>
        <v>RF 6</v>
      </c>
      <c r="J118" s="183">
        <f>IF(ISBLANK((VLOOKUP(G118,'Master FINAL 2024 8-19-24'!A:I,9,FALSE)))=TRUE,"",VLOOKUP(G118,'Master FINAL 2024 8-19-24'!A:I,9,FALSE))</f>
        <v>0.5</v>
      </c>
      <c r="K118" s="169" t="str">
        <f>VLOOKUP(G118,'Master FINAL 2024 8-19-24'!A:L,12,FALSE)</f>
        <v>U10 JK Tarantulas</v>
      </c>
      <c r="L118" s="177" t="s">
        <v>849</v>
      </c>
      <c r="M118" s="177" t="str">
        <f>VLOOKUP(G118,'Master FINAL 2024 8-19-24'!A:O,15,FALSE)</f>
        <v>U10 RF Storm</v>
      </c>
      <c r="N118" s="154" t="str">
        <f>VLOOKUP(K118,'Team Info'!J:L,3,FALSE)</f>
        <v>Aaron Trimmer</v>
      </c>
      <c r="O118" s="154" t="str">
        <f>VLOOKUP(K118,'Team Info'!J:M,4,FALSE)</f>
        <v>614-314-9430</v>
      </c>
      <c r="P118" s="154" t="str">
        <f>VLOOKUP(K118,'Team Info'!J:N,5,FALSE)</f>
        <v>ajtrimmer238@gmail.com</v>
      </c>
      <c r="Q118" s="188" t="str">
        <f>VLOOKUP(M118,'Team Info'!J:L,3,FALSE)</f>
        <v>Eathan Berdyck</v>
      </c>
      <c r="R118" s="188" t="str">
        <f>VLOOKUP(M118,'Team Info'!J:M,4,FALSE)</f>
        <v>414-737-6678</v>
      </c>
      <c r="S118" s="188" t="str">
        <f>VLOOKUP(M118,'Team Info'!J:N,5,FALSE)</f>
        <v>eberdyck@yahoo.com</v>
      </c>
      <c r="T118" t="str">
        <f t="shared" si="27"/>
        <v>45563U10 JK TarantulasU10 RF Storm</v>
      </c>
    </row>
    <row r="119" spans="1:20" x14ac:dyDescent="0.3">
      <c r="A119" s="154" t="str">
        <f t="shared" si="28"/>
        <v>RF1125</v>
      </c>
      <c r="B119" s="154" t="str">
        <f>VLOOKUP(A119,'Team Info'!E:J,6,FALSE)</f>
        <v>U10 RF Storm</v>
      </c>
      <c r="C119" s="154" t="str">
        <f>VLOOKUP(A119,'Team Info'!E:L,8,FALSE)</f>
        <v>Eathan Berdyck</v>
      </c>
      <c r="D119" s="154" t="str">
        <f>VLOOKUP(A119,'Team Info'!E:M,9,FALSE)</f>
        <v>414-737-6678</v>
      </c>
      <c r="E119" s="154" t="str">
        <f>VLOOKUP(A119,'Team Info'!E:N,10,FALSE)</f>
        <v>eberdyck@yahoo.com</v>
      </c>
      <c r="F119" s="180" t="str">
        <f t="shared" si="26"/>
        <v>Sat</v>
      </c>
      <c r="G119" s="180">
        <v>626</v>
      </c>
      <c r="H119" s="184">
        <f>VLOOKUP(G119,'Master FINAL 2024 8-19-24'!A:G,7,FALSE)</f>
        <v>45570</v>
      </c>
      <c r="I119" s="153">
        <f>IF(ISBLANK((VLOOKUP(G119,'Master FINAL 2024 8-19-24'!A:H,8,FALSE)))=TRUE,"",VLOOKUP(G119,'Master FINAL 2024 8-19-24'!A:H,8,FALSE))</f>
        <v>1</v>
      </c>
      <c r="J119" s="183">
        <f>IF(ISBLANK((VLOOKUP(G119,'Master FINAL 2024 8-19-24'!A:I,9,FALSE)))=TRUE,"",VLOOKUP(G119,'Master FINAL 2024 8-19-24'!A:I,9,FALSE))</f>
        <v>0.5625</v>
      </c>
      <c r="K119" s="169" t="str">
        <f>VLOOKUP(G119,'Master FINAL 2024 8-19-24'!A:L,12,FALSE)</f>
        <v>U10 RF Storm</v>
      </c>
      <c r="L119" s="177" t="s">
        <v>849</v>
      </c>
      <c r="M119" s="177" t="str">
        <f>VLOOKUP(G119,'Master FINAL 2024 8-19-24'!A:O,15,FALSE)</f>
        <v>U10 SL Wolves (Bears)</v>
      </c>
      <c r="N119" s="154" t="str">
        <f>VLOOKUP(K119,'Team Info'!J:L,3,FALSE)</f>
        <v>Eathan Berdyck</v>
      </c>
      <c r="O119" s="154" t="str">
        <f>VLOOKUP(K119,'Team Info'!J:M,4,FALSE)</f>
        <v>414-737-6678</v>
      </c>
      <c r="P119" s="154" t="str">
        <f>VLOOKUP(K119,'Team Info'!J:N,5,FALSE)</f>
        <v>eberdyck@yahoo.com</v>
      </c>
      <c r="Q119" s="188" t="str">
        <f>VLOOKUP(M119,'Team Info'!J:L,3,FALSE)</f>
        <v>James Morrow</v>
      </c>
      <c r="R119" s="188" t="str">
        <f>VLOOKUP(M119,'Team Info'!J:M,4,FALSE)</f>
        <v>414-426-6515</v>
      </c>
      <c r="S119" s="188" t="str">
        <f>VLOOKUP(M119,'Team Info'!J:N,5,FALSE)</f>
        <v>jamesmorrow411@gmail.com</v>
      </c>
      <c r="T119" t="str">
        <f t="shared" si="27"/>
        <v>45570U10 RF StormU10 SL Wolves (Bears)</v>
      </c>
    </row>
    <row r="120" spans="1:20" x14ac:dyDescent="0.3">
      <c r="A120" s="154" t="str">
        <f t="shared" si="28"/>
        <v>RF1125</v>
      </c>
      <c r="B120" s="154" t="str">
        <f>VLOOKUP(A120,'Team Info'!E:J,6,FALSE)</f>
        <v>U10 RF Storm</v>
      </c>
      <c r="C120" s="154" t="str">
        <f>VLOOKUP(A120,'Team Info'!E:L,8,FALSE)</f>
        <v>Eathan Berdyck</v>
      </c>
      <c r="D120" s="154" t="str">
        <f>VLOOKUP(A120,'Team Info'!E:M,9,FALSE)</f>
        <v>414-737-6678</v>
      </c>
      <c r="E120" s="154" t="str">
        <f>VLOOKUP(A120,'Team Info'!E:N,10,FALSE)</f>
        <v>eberdyck@yahoo.com</v>
      </c>
      <c r="F120" s="180" t="str">
        <f t="shared" si="26"/>
        <v>Sat</v>
      </c>
      <c r="G120" s="180">
        <v>638</v>
      </c>
      <c r="H120" s="184">
        <f>VLOOKUP(G120,'Master FINAL 2024 8-19-24'!A:G,7,FALSE)</f>
        <v>45584</v>
      </c>
      <c r="I120" s="153" t="str">
        <f>IF(ISBLANK((VLOOKUP(G120,'Master FINAL 2024 8-19-24'!A:H,8,FALSE)))=TRUE,"",VLOOKUP(G120,'Master FINAL 2024 8-19-24'!A:H,8,FALSE))</f>
        <v>RF 5</v>
      </c>
      <c r="J120" s="183">
        <f>IF(ISBLANK((VLOOKUP(G120,'Master FINAL 2024 8-19-24'!A:I,9,FALSE)))=TRUE,"",VLOOKUP(G120,'Master FINAL 2024 8-19-24'!A:I,9,FALSE))</f>
        <v>0.4375</v>
      </c>
      <c r="K120" s="169" t="str">
        <f>VLOOKUP(G120,'Master FINAL 2024 8-19-24'!A:L,12,FALSE)</f>
        <v>U10 JK Galaxy</v>
      </c>
      <c r="L120" s="177" t="s">
        <v>849</v>
      </c>
      <c r="M120" s="177" t="str">
        <f>VLOOKUP(G120,'Master FINAL 2024 8-19-24'!A:O,15,FALSE)</f>
        <v>U10 RF Storm</v>
      </c>
      <c r="N120" s="154" t="str">
        <f>VLOOKUP(K120,'Team Info'!J:L,3,FALSE)</f>
        <v>Joe Greefkes</v>
      </c>
      <c r="O120" s="154" t="str">
        <f>VLOOKUP(K120,'Team Info'!J:M,4,FALSE)</f>
        <v>262-353-0547</v>
      </c>
      <c r="P120" s="154" t="str">
        <f>VLOOKUP(K120,'Team Info'!J:N,5,FALSE)</f>
        <v>joe.greefkes@kmlhs.org</v>
      </c>
      <c r="Q120" s="188" t="str">
        <f>VLOOKUP(M120,'Team Info'!J:L,3,FALSE)</f>
        <v>Eathan Berdyck</v>
      </c>
      <c r="R120" s="188" t="str">
        <f>VLOOKUP(M120,'Team Info'!J:M,4,FALSE)</f>
        <v>414-737-6678</v>
      </c>
      <c r="S120" s="188" t="str">
        <f>VLOOKUP(M120,'Team Info'!J:N,5,FALSE)</f>
        <v>eberdyck@yahoo.com</v>
      </c>
      <c r="T120" t="str">
        <f t="shared" si="27"/>
        <v>45584U10 JK GalaxyU10 RF Storm</v>
      </c>
    </row>
    <row r="121" spans="1:20" x14ac:dyDescent="0.3">
      <c r="A121" s="154" t="str">
        <f t="shared" si="28"/>
        <v>RF1125</v>
      </c>
      <c r="B121" s="154" t="str">
        <f>VLOOKUP(A121,'Team Info'!E:J,6,FALSE)</f>
        <v>U10 RF Storm</v>
      </c>
      <c r="C121" s="154" t="str">
        <f>VLOOKUP(A121,'Team Info'!E:L,8,FALSE)</f>
        <v>Eathan Berdyck</v>
      </c>
      <c r="D121" s="154" t="str">
        <f>VLOOKUP(A121,'Team Info'!E:M,9,FALSE)</f>
        <v>414-737-6678</v>
      </c>
      <c r="E121" s="154" t="str">
        <f>VLOOKUP(A121,'Team Info'!E:N,10,FALSE)</f>
        <v>eberdyck@yahoo.com</v>
      </c>
      <c r="F121" s="180" t="str">
        <f t="shared" si="26"/>
        <v>Sat</v>
      </c>
      <c r="G121" s="180">
        <v>640</v>
      </c>
      <c r="H121" s="184">
        <f>VLOOKUP(G121,'Master FINAL 2024 8-19-24'!A:G,7,FALSE)</f>
        <v>45591</v>
      </c>
      <c r="I121" s="153" t="str">
        <f>IF(ISBLANK((VLOOKUP(G121,'Master FINAL 2024 8-19-24'!A:H,8,FALSE)))=TRUE,"",VLOOKUP(G121,'Master FINAL 2024 8-19-24'!A:H,8,FALSE))</f>
        <v>Hickory Lane #2</v>
      </c>
      <c r="J121" s="183">
        <f>IF(ISBLANK((VLOOKUP(G121,'Master FINAL 2024 8-19-24'!A:I,9,FALSE)))=TRUE,"",VLOOKUP(G121,'Master FINAL 2024 8-19-24'!A:I,9,FALSE))</f>
        <v>0.5</v>
      </c>
      <c r="K121" s="169" t="str">
        <f>VLOOKUP(G121,'Master FINAL 2024 8-19-24'!A:L,12,FALSE)</f>
        <v>U10 RF Storm</v>
      </c>
      <c r="L121" s="177" t="s">
        <v>849</v>
      </c>
      <c r="M121" s="177" t="str">
        <f>VLOOKUP(G121,'Master FINAL 2024 8-19-24'!A:O,15,FALSE)</f>
        <v>U10 JK Tarantulas</v>
      </c>
      <c r="N121" s="154" t="str">
        <f>VLOOKUP(K121,'Team Info'!J:L,3,FALSE)</f>
        <v>Eathan Berdyck</v>
      </c>
      <c r="O121" s="154" t="str">
        <f>VLOOKUP(K121,'Team Info'!J:M,4,FALSE)</f>
        <v>414-737-6678</v>
      </c>
      <c r="P121" s="154" t="str">
        <f>VLOOKUP(K121,'Team Info'!J:N,5,FALSE)</f>
        <v>eberdyck@yahoo.com</v>
      </c>
      <c r="Q121" s="188" t="str">
        <f>VLOOKUP(M121,'Team Info'!J:L,3,FALSE)</f>
        <v>Aaron Trimmer</v>
      </c>
      <c r="R121" s="188" t="str">
        <f>VLOOKUP(M121,'Team Info'!J:M,4,FALSE)</f>
        <v>614-314-9430</v>
      </c>
      <c r="S121" s="188" t="str">
        <f>VLOOKUP(M121,'Team Info'!J:N,5,FALSE)</f>
        <v>ajtrimmer238@gmail.com</v>
      </c>
      <c r="T121" t="str">
        <f t="shared" si="27"/>
        <v>45591U10 RF StormU10 JK Tarantulas</v>
      </c>
    </row>
    <row r="122" spans="1:20" x14ac:dyDescent="0.3">
      <c r="A122" s="154" t="s">
        <v>1792</v>
      </c>
      <c r="B122" s="154" t="str">
        <f>VLOOKUP(A122,'Team Info'!E:J,6,FALSE)</f>
        <v>U10 RF Thunder</v>
      </c>
      <c r="C122" s="154" t="str">
        <f>VLOOKUP(A122,'Team Info'!E:L,8,FALSE)</f>
        <v>Grady Diesslin</v>
      </c>
      <c r="D122" s="154" t="str">
        <f>VLOOKUP(A122,'Team Info'!E:M,9,FALSE)</f>
        <v>765-427-7736</v>
      </c>
      <c r="E122" s="154" t="str">
        <f>VLOOKUP(A122,'Team Info'!E:N,10,FALSE)</f>
        <v>gdiessli@gmail.com</v>
      </c>
      <c r="F122" s="180" t="str">
        <f t="shared" si="26"/>
        <v>Sat</v>
      </c>
      <c r="G122" s="180">
        <v>607</v>
      </c>
      <c r="H122" s="184">
        <f>VLOOKUP(G122,'Master FINAL 2024 8-19-24'!A:G,7,FALSE)</f>
        <v>45542</v>
      </c>
      <c r="I122" s="153" t="str">
        <f>IF(ISBLANK((VLOOKUP(G122,'Master FINAL 2024 8-19-24'!A:H,8,FALSE)))=TRUE,"",VLOOKUP(G122,'Master FINAL 2024 8-19-24'!A:H,8,FALSE))</f>
        <v>HT #5A</v>
      </c>
      <c r="J122" s="183">
        <f>IF(ISBLANK((VLOOKUP(G122,'Master FINAL 2024 8-19-24'!A:I,9,FALSE)))=TRUE,"",VLOOKUP(G122,'Master FINAL 2024 8-19-24'!A:I,9,FALSE))</f>
        <v>0.375</v>
      </c>
      <c r="K122" s="169" t="str">
        <f>VLOOKUP(G122,'Master FINAL 2024 8-19-24'!A:L,12,FALSE)</f>
        <v>U10 RF Thunder</v>
      </c>
      <c r="L122" s="177" t="s">
        <v>849</v>
      </c>
      <c r="M122" s="177" t="str">
        <f>VLOOKUP(G122,'Master FINAL 2024 8-19-24'!A:O,15,FALSE)</f>
        <v>U10 WCHSA Royal Eagles</v>
      </c>
      <c r="N122" s="154" t="str">
        <f>VLOOKUP(K122,'Team Info'!J:L,3,FALSE)</f>
        <v>Grady Diesslin</v>
      </c>
      <c r="O122" s="154" t="str">
        <f>VLOOKUP(K122,'Team Info'!J:M,4,FALSE)</f>
        <v>765-427-7736</v>
      </c>
      <c r="P122" s="154" t="str">
        <f>VLOOKUP(K122,'Team Info'!J:N,5,FALSE)</f>
        <v>gdiessli@gmail.com</v>
      </c>
      <c r="Q122" s="188" t="str">
        <f>VLOOKUP(M122,'Team Info'!J:L,3,FALSE)</f>
        <v>Dakota Witte</v>
      </c>
      <c r="R122" s="188" t="str">
        <f>VLOOKUP(M122,'Team Info'!J:M,4,FALSE)</f>
        <v>262-707-4556</v>
      </c>
      <c r="S122" s="188" t="str">
        <f>VLOOKUP(M122,'Team Info'!J:N,5,FALSE)</f>
        <v>Dakota.witte@gmail.com</v>
      </c>
      <c r="T122" t="str">
        <f t="shared" si="27"/>
        <v>45542U10 RF ThunderU10 WCHSA Royal Eagles</v>
      </c>
    </row>
    <row r="123" spans="1:20" x14ac:dyDescent="0.3">
      <c r="A123" s="154" t="str">
        <f t="shared" ref="A123:A129" si="29">A122</f>
        <v>RF1126</v>
      </c>
      <c r="B123" s="154" t="str">
        <f>VLOOKUP(A123,'Team Info'!E:J,6,FALSE)</f>
        <v>U10 RF Thunder</v>
      </c>
      <c r="C123" s="154" t="str">
        <f>VLOOKUP(A123,'Team Info'!E:L,8,FALSE)</f>
        <v>Grady Diesslin</v>
      </c>
      <c r="D123" s="154" t="str">
        <f>VLOOKUP(A123,'Team Info'!E:M,9,FALSE)</f>
        <v>765-427-7736</v>
      </c>
      <c r="E123" s="154" t="str">
        <f>VLOOKUP(A123,'Team Info'!E:N,10,FALSE)</f>
        <v>gdiessli@gmail.com</v>
      </c>
      <c r="F123" s="180" t="str">
        <f t="shared" si="26"/>
        <v>Sat</v>
      </c>
      <c r="G123" s="180">
        <v>612</v>
      </c>
      <c r="H123" s="184">
        <f>VLOOKUP(G123,'Master FINAL 2024 8-19-24'!A:G,7,FALSE)</f>
        <v>45549</v>
      </c>
      <c r="I123" s="153" t="str">
        <f>IF(ISBLANK((VLOOKUP(G123,'Master FINAL 2024 8-19-24'!A:H,8,FALSE)))=TRUE,"",VLOOKUP(G123,'Master FINAL 2024 8-19-24'!A:H,8,FALSE))</f>
        <v>RF 6</v>
      </c>
      <c r="J123" s="183">
        <f>IF(ISBLANK((VLOOKUP(G123,'Master FINAL 2024 8-19-24'!A:I,9,FALSE)))=TRUE,"",VLOOKUP(G123,'Master FINAL 2024 8-19-24'!A:I,9,FALSE))</f>
        <v>0.375</v>
      </c>
      <c r="K123" s="169" t="str">
        <f>VLOOKUP(G123,'Master FINAL 2024 8-19-24'!A:L,12,FALSE)</f>
        <v>U10 RF Storm</v>
      </c>
      <c r="L123" s="177" t="s">
        <v>849</v>
      </c>
      <c r="M123" s="177" t="str">
        <f>VLOOKUP(G123,'Master FINAL 2024 8-19-24'!A:O,15,FALSE)</f>
        <v>U10 RF Thunder</v>
      </c>
      <c r="N123" s="154" t="str">
        <f>VLOOKUP(K123,'Team Info'!J:L,3,FALSE)</f>
        <v>Eathan Berdyck</v>
      </c>
      <c r="O123" s="154" t="str">
        <f>VLOOKUP(K123,'Team Info'!J:M,4,FALSE)</f>
        <v>414-737-6678</v>
      </c>
      <c r="P123" s="154" t="str">
        <f>VLOOKUP(K123,'Team Info'!J:N,5,FALSE)</f>
        <v>eberdyck@yahoo.com</v>
      </c>
      <c r="Q123" s="188" t="str">
        <f>VLOOKUP(M123,'Team Info'!J:L,3,FALSE)</f>
        <v>Grady Diesslin</v>
      </c>
      <c r="R123" s="188" t="str">
        <f>VLOOKUP(M123,'Team Info'!J:M,4,FALSE)</f>
        <v>765-427-7736</v>
      </c>
      <c r="S123" s="188" t="str">
        <f>VLOOKUP(M123,'Team Info'!J:N,5,FALSE)</f>
        <v>gdiessli@gmail.com</v>
      </c>
      <c r="T123" t="str">
        <f t="shared" si="27"/>
        <v>45549U10 RF StormU10 RF Thunder</v>
      </c>
    </row>
    <row r="124" spans="1:20" x14ac:dyDescent="0.3">
      <c r="A124" s="154" t="str">
        <f t="shared" si="29"/>
        <v>RF1126</v>
      </c>
      <c r="B124" s="154" t="str">
        <f>VLOOKUP(A124,'Team Info'!E:J,6,FALSE)</f>
        <v>U10 RF Thunder</v>
      </c>
      <c r="C124" s="154" t="str">
        <f>VLOOKUP(A124,'Team Info'!E:L,8,FALSE)</f>
        <v>Grady Diesslin</v>
      </c>
      <c r="D124" s="154" t="str">
        <f>VLOOKUP(A124,'Team Info'!E:M,9,FALSE)</f>
        <v>765-427-7736</v>
      </c>
      <c r="E124" s="154" t="str">
        <f>VLOOKUP(A124,'Team Info'!E:N,10,FALSE)</f>
        <v>gdiessli@gmail.com</v>
      </c>
      <c r="F124" s="180" t="str">
        <f t="shared" si="26"/>
        <v>Sat</v>
      </c>
      <c r="G124" s="180">
        <v>618</v>
      </c>
      <c r="H124" s="184">
        <f>VLOOKUP(G124,'Master FINAL 2024 8-19-24'!A:G,7,FALSE)</f>
        <v>45556</v>
      </c>
      <c r="I124" s="153" t="str">
        <f>IF(ISBLANK((VLOOKUP(G124,'Master FINAL 2024 8-19-24'!A:H,8,FALSE)))=TRUE,"",VLOOKUP(G124,'Master FINAL 2024 8-19-24'!A:H,8,FALSE))</f>
        <v>RF 5</v>
      </c>
      <c r="J124" s="183">
        <f>IF(ISBLANK((VLOOKUP(G124,'Master FINAL 2024 8-19-24'!A:I,9,FALSE)))=TRUE,"",VLOOKUP(G124,'Master FINAL 2024 8-19-24'!A:I,9,FALSE))</f>
        <v>0.5</v>
      </c>
      <c r="K124" s="169" t="str">
        <f>VLOOKUP(G124,'Master FINAL 2024 8-19-24'!A:L,12,FALSE)</f>
        <v>U10 RF Thunder</v>
      </c>
      <c r="L124" s="177" t="s">
        <v>849</v>
      </c>
      <c r="M124" s="177" t="str">
        <f>VLOOKUP(G124,'Master FINAL 2024 8-19-24'!A:O,15,FALSE)</f>
        <v>U10 RF Avengers</v>
      </c>
      <c r="N124" s="154" t="str">
        <f>VLOOKUP(K124,'Team Info'!J:L,3,FALSE)</f>
        <v>Grady Diesslin</v>
      </c>
      <c r="O124" s="154" t="str">
        <f>VLOOKUP(K124,'Team Info'!J:M,4,FALSE)</f>
        <v>765-427-7736</v>
      </c>
      <c r="P124" s="154" t="str">
        <f>VLOOKUP(K124,'Team Info'!J:N,5,FALSE)</f>
        <v>gdiessli@gmail.com</v>
      </c>
      <c r="Q124" s="188" t="str">
        <f>VLOOKUP(M124,'Team Info'!J:L,3,FALSE)</f>
        <v>Anastacia Plotz</v>
      </c>
      <c r="R124" s="188" t="str">
        <f>VLOOKUP(M124,'Team Info'!J:M,4,FALSE)</f>
        <v>503-460-7677</v>
      </c>
      <c r="S124" s="188" t="str">
        <f>VLOOKUP(M124,'Team Info'!J:N,5,FALSE)</f>
        <v>stacia313@yahoo.com</v>
      </c>
      <c r="T124" t="str">
        <f t="shared" si="27"/>
        <v>45556U10 RF ThunderU10 RF Avengers</v>
      </c>
    </row>
    <row r="125" spans="1:20" x14ac:dyDescent="0.3">
      <c r="A125" s="154" t="str">
        <f t="shared" si="29"/>
        <v>RF1126</v>
      </c>
      <c r="B125" s="154" t="str">
        <f>VLOOKUP(A125,'Team Info'!E:J,6,FALSE)</f>
        <v>U10 RF Thunder</v>
      </c>
      <c r="C125" s="154" t="str">
        <f>VLOOKUP(A125,'Team Info'!E:L,8,FALSE)</f>
        <v>Grady Diesslin</v>
      </c>
      <c r="D125" s="154" t="str">
        <f>VLOOKUP(A125,'Team Info'!E:M,9,FALSE)</f>
        <v>765-427-7736</v>
      </c>
      <c r="E125" s="154" t="str">
        <f>VLOOKUP(A125,'Team Info'!E:N,10,FALSE)</f>
        <v>gdiessli@gmail.com</v>
      </c>
      <c r="F125" s="180" t="str">
        <f t="shared" si="26"/>
        <v>Sat</v>
      </c>
      <c r="G125" s="180">
        <v>622</v>
      </c>
      <c r="H125" s="184">
        <f>VLOOKUP(G125,'Master FINAL 2024 8-19-24'!A:G,7,FALSE)</f>
        <v>45563</v>
      </c>
      <c r="I125" s="153" t="str">
        <f>IF(ISBLANK((VLOOKUP(G125,'Master FINAL 2024 8-19-24'!A:H,8,FALSE)))=TRUE,"",VLOOKUP(G125,'Master FINAL 2024 8-19-24'!A:H,8,FALSE))</f>
        <v>HT #5B</v>
      </c>
      <c r="J125" s="183">
        <f>IF(ISBLANK((VLOOKUP(G125,'Master FINAL 2024 8-19-24'!A:I,9,FALSE)))=TRUE,"",VLOOKUP(G125,'Master FINAL 2024 8-19-24'!A:I,9,FALSE))</f>
        <v>0.625</v>
      </c>
      <c r="K125" s="169" t="str">
        <f>VLOOKUP(G125,'Master FINAL 2024 8-19-24'!A:L,12,FALSE)</f>
        <v>U10 RF Thunder</v>
      </c>
      <c r="L125" s="177" t="s">
        <v>849</v>
      </c>
      <c r="M125" s="177" t="str">
        <f>VLOOKUP(G125,'Master FINAL 2024 8-19-24'!A:O,15,FALSE)</f>
        <v>U10 HT Firehawks</v>
      </c>
      <c r="N125" s="154" t="str">
        <f>VLOOKUP(K125,'Team Info'!J:L,3,FALSE)</f>
        <v>Grady Diesslin</v>
      </c>
      <c r="O125" s="154" t="str">
        <f>VLOOKUP(K125,'Team Info'!J:M,4,FALSE)</f>
        <v>765-427-7736</v>
      </c>
      <c r="P125" s="154" t="str">
        <f>VLOOKUP(K125,'Team Info'!J:N,5,FALSE)</f>
        <v>gdiessli@gmail.com</v>
      </c>
      <c r="Q125" s="188" t="str">
        <f>VLOOKUP(M125,'Team Info'!J:L,3,FALSE)</f>
        <v>Bill Bumgarner</v>
      </c>
      <c r="R125" s="188" t="str">
        <f>VLOOKUP(M125,'Team Info'!J:M,4,FALSE)</f>
        <v>262-224-6235</v>
      </c>
      <c r="S125" s="188" t="str">
        <f>VLOOKUP(M125,'Team Info'!J:N,5,FALSE)</f>
        <v>destruxx@gmail.com</v>
      </c>
      <c r="T125" t="str">
        <f t="shared" si="27"/>
        <v>45563U10 RF ThunderU10 HT Firehawks</v>
      </c>
    </row>
    <row r="126" spans="1:20" x14ac:dyDescent="0.3">
      <c r="A126" s="154" t="str">
        <f t="shared" si="29"/>
        <v>RF1126</v>
      </c>
      <c r="B126" s="154" t="str">
        <f>VLOOKUP(A126,'Team Info'!E:J,6,FALSE)</f>
        <v>U10 RF Thunder</v>
      </c>
      <c r="C126" s="154" t="str">
        <f>VLOOKUP(A126,'Team Info'!E:L,8,FALSE)</f>
        <v>Grady Diesslin</v>
      </c>
      <c r="D126" s="154" t="str">
        <f>VLOOKUP(A126,'Team Info'!E:M,9,FALSE)</f>
        <v>765-427-7736</v>
      </c>
      <c r="E126" s="154" t="str">
        <f>VLOOKUP(A126,'Team Info'!E:N,10,FALSE)</f>
        <v>gdiessli@gmail.com</v>
      </c>
      <c r="F126" s="180" t="str">
        <f>IF(WEEKDAY(H126)=7,"Sat",IF(WEEKDAY(H126)=6,"Fri",IF(WEEKDAY(H126)=5,"Thu",IF(WEEKDAY(H126)=4,"Wed",IF(WEEKDAY(H126)=3,"Tue",IF(WEEKDAY(H126)=2,"Mon",IF(WEEKDAY(H126)=1,"Sun")))))))</f>
        <v>Sat</v>
      </c>
      <c r="G126" s="180">
        <v>628</v>
      </c>
      <c r="H126" s="184">
        <f>VLOOKUP(G126,'Master FINAL 2024 8-19-24'!A:G,7,FALSE)</f>
        <v>45570</v>
      </c>
      <c r="I126" s="153" t="str">
        <f>IF(ISBLANK((VLOOKUP(G126,'Master FINAL 2024 8-19-24'!A:H,8,FALSE)))=TRUE,"",VLOOKUP(G126,'Master FINAL 2024 8-19-24'!A:H,8,FALSE))</f>
        <v>RF 6</v>
      </c>
      <c r="J126" s="183">
        <f>IF(ISBLANK((VLOOKUP(G126,'Master FINAL 2024 8-19-24'!A:I,9,FALSE)))=TRUE,"",VLOOKUP(G126,'Master FINAL 2024 8-19-24'!A:I,9,FALSE))</f>
        <v>0.5625</v>
      </c>
      <c r="K126" s="169" t="str">
        <f>VLOOKUP(G126,'Master FINAL 2024 8-19-24'!A:L,12,FALSE)</f>
        <v>U10 HT Dragons</v>
      </c>
      <c r="L126" s="177" t="s">
        <v>849</v>
      </c>
      <c r="M126" s="177" t="str">
        <f>VLOOKUP(G126,'Master FINAL 2024 8-19-24'!A:O,15,FALSE)</f>
        <v>U10 RF Thunder</v>
      </c>
      <c r="N126" s="154" t="str">
        <f>VLOOKUP(K126,'Team Info'!J:L,3,FALSE)</f>
        <v>Jake Lechusz</v>
      </c>
      <c r="O126" s="154" t="str">
        <f>VLOOKUP(K126,'Team Info'!J:M,4,FALSE)</f>
        <v>262-613-9391</v>
      </c>
      <c r="P126" s="154" t="str">
        <f>VLOOKUP(K126,'Team Info'!J:N,5,FALSE)</f>
        <v>jakelechusz@gmail.com</v>
      </c>
      <c r="Q126" s="188" t="str">
        <f>VLOOKUP(M126,'Team Info'!J:L,3,FALSE)</f>
        <v>Grady Diesslin</v>
      </c>
      <c r="R126" s="188" t="str">
        <f>VLOOKUP(M126,'Team Info'!J:M,4,FALSE)</f>
        <v>765-427-7736</v>
      </c>
      <c r="S126" s="188" t="str">
        <f>VLOOKUP(M126,'Team Info'!J:N,5,FALSE)</f>
        <v>gdiessli@gmail.com</v>
      </c>
      <c r="T126" t="str">
        <f>H126&amp;K126&amp;M126</f>
        <v>45570U10 HT DragonsU10 RF Thunder</v>
      </c>
    </row>
    <row r="127" spans="1:20" x14ac:dyDescent="0.3">
      <c r="A127" s="154" t="str">
        <f t="shared" si="29"/>
        <v>RF1126</v>
      </c>
      <c r="B127" s="154" t="str">
        <f>VLOOKUP(A127,'Team Info'!E:J,6,FALSE)</f>
        <v>U10 RF Thunder</v>
      </c>
      <c r="C127" s="154" t="str">
        <f>VLOOKUP(A127,'Team Info'!E:L,8,FALSE)</f>
        <v>Grady Diesslin</v>
      </c>
      <c r="D127" s="154" t="str">
        <f>VLOOKUP(A127,'Team Info'!E:M,9,FALSE)</f>
        <v>765-427-7736</v>
      </c>
      <c r="E127" s="154" t="str">
        <f>VLOOKUP(A127,'Team Info'!E:N,10,FALSE)</f>
        <v>gdiessli@gmail.com</v>
      </c>
      <c r="F127" s="180" t="str">
        <f t="shared" si="26"/>
        <v>Sat</v>
      </c>
      <c r="G127" s="180">
        <v>631</v>
      </c>
      <c r="H127" s="184">
        <f>VLOOKUP(G127,'Master FINAL 2024 8-19-24'!A:G,7,FALSE)</f>
        <v>45577</v>
      </c>
      <c r="I127" s="153" t="str">
        <f>IF(ISBLANK((VLOOKUP(G127,'Master FINAL 2024 8-19-24'!A:H,8,FALSE)))=TRUE,"",VLOOKUP(G127,'Master FINAL 2024 8-19-24'!A:H,8,FALSE))</f>
        <v>Hickory Lane #2</v>
      </c>
      <c r="J127" s="183">
        <f>IF(ISBLANK((VLOOKUP(G127,'Master FINAL 2024 8-19-24'!A:I,9,FALSE)))=TRUE,"",VLOOKUP(G127,'Master FINAL 2024 8-19-24'!A:I,9,FALSE))</f>
        <v>0.375</v>
      </c>
      <c r="K127" s="169" t="str">
        <f>VLOOKUP(G127,'Master FINAL 2024 8-19-24'!A:L,12,FALSE)</f>
        <v>U10 RF Thunder</v>
      </c>
      <c r="L127" s="177" t="s">
        <v>849</v>
      </c>
      <c r="M127" s="177" t="str">
        <f>VLOOKUP(G127,'Master FINAL 2024 8-19-24'!A:O,15,FALSE)</f>
        <v>U10 JK Galaxy</v>
      </c>
      <c r="N127" s="154" t="str">
        <f>VLOOKUP(K127,'Team Info'!J:L,3,FALSE)</f>
        <v>Grady Diesslin</v>
      </c>
      <c r="O127" s="154" t="str">
        <f>VLOOKUP(K127,'Team Info'!J:M,4,FALSE)</f>
        <v>765-427-7736</v>
      </c>
      <c r="P127" s="154" t="str">
        <f>VLOOKUP(K127,'Team Info'!J:N,5,FALSE)</f>
        <v>gdiessli@gmail.com</v>
      </c>
      <c r="Q127" s="188" t="str">
        <f>VLOOKUP(M127,'Team Info'!J:L,3,FALSE)</f>
        <v>Joe Greefkes</v>
      </c>
      <c r="R127" s="188" t="str">
        <f>VLOOKUP(M127,'Team Info'!J:M,4,FALSE)</f>
        <v>262-353-0547</v>
      </c>
      <c r="S127" s="188" t="str">
        <f>VLOOKUP(M127,'Team Info'!J:N,5,FALSE)</f>
        <v>joe.greefkes@kmlhs.org</v>
      </c>
      <c r="T127" t="str">
        <f t="shared" si="27"/>
        <v>45577U10 RF ThunderU10 JK Galaxy</v>
      </c>
    </row>
    <row r="128" spans="1:20" x14ac:dyDescent="0.3">
      <c r="A128" s="154" t="str">
        <f t="shared" si="29"/>
        <v>RF1126</v>
      </c>
      <c r="B128" s="154" t="str">
        <f>VLOOKUP(A128,'Team Info'!E:J,6,FALSE)</f>
        <v>U10 RF Thunder</v>
      </c>
      <c r="C128" s="154" t="str">
        <f>VLOOKUP(A128,'Team Info'!E:L,8,FALSE)</f>
        <v>Grady Diesslin</v>
      </c>
      <c r="D128" s="154" t="str">
        <f>VLOOKUP(A128,'Team Info'!E:M,9,FALSE)</f>
        <v>765-427-7736</v>
      </c>
      <c r="E128" s="154" t="str">
        <f>VLOOKUP(A128,'Team Info'!E:N,10,FALSE)</f>
        <v>gdiessli@gmail.com</v>
      </c>
      <c r="F128" s="180" t="str">
        <f t="shared" si="26"/>
        <v>Sat</v>
      </c>
      <c r="G128" s="180">
        <v>636</v>
      </c>
      <c r="H128" s="184">
        <f>VLOOKUP(G128,'Master FINAL 2024 8-19-24'!A:G,7,FALSE)</f>
        <v>45584</v>
      </c>
      <c r="I128" s="153" t="str">
        <f>IF(ISBLANK((VLOOKUP(G128,'Master FINAL 2024 8-19-24'!A:H,8,FALSE)))=TRUE,"",VLOOKUP(G128,'Master FINAL 2024 8-19-24'!A:H,8,FALSE))</f>
        <v>RF 5</v>
      </c>
      <c r="J128" s="183">
        <f>IF(ISBLANK((VLOOKUP(G128,'Master FINAL 2024 8-19-24'!A:I,9,FALSE)))=TRUE,"",VLOOKUP(G128,'Master FINAL 2024 8-19-24'!A:I,9,FALSE))</f>
        <v>0.375</v>
      </c>
      <c r="K128" s="169" t="str">
        <f>VLOOKUP(G128,'Master FINAL 2024 8-19-24'!A:L,12,FALSE)</f>
        <v>U10 KW Stars</v>
      </c>
      <c r="L128" s="177" t="s">
        <v>849</v>
      </c>
      <c r="M128" s="177" t="str">
        <f>VLOOKUP(G128,'Master FINAL 2024 8-19-24'!A:O,15,FALSE)</f>
        <v>U10 RF Thunder</v>
      </c>
      <c r="N128" s="154" t="str">
        <f>VLOOKUP(K128,'Team Info'!J:L,3,FALSE)</f>
        <v>Rebecca Dourn</v>
      </c>
      <c r="O128" s="154" t="str">
        <f>VLOOKUP(K128,'Team Info'!J:M,4,FALSE)</f>
        <v>262-227-2258</v>
      </c>
      <c r="P128" s="154" t="str">
        <f>VLOOKUP(K128,'Team Info'!J:N,5,FALSE)</f>
        <v>Rebecca.dourn@yahoo.com</v>
      </c>
      <c r="Q128" s="188" t="str">
        <f>VLOOKUP(M128,'Team Info'!J:L,3,FALSE)</f>
        <v>Grady Diesslin</v>
      </c>
      <c r="R128" s="188" t="str">
        <f>VLOOKUP(M128,'Team Info'!J:M,4,FALSE)</f>
        <v>765-427-7736</v>
      </c>
      <c r="S128" s="188" t="str">
        <f>VLOOKUP(M128,'Team Info'!J:N,5,FALSE)</f>
        <v>gdiessli@gmail.com</v>
      </c>
      <c r="T128" t="str">
        <f t="shared" si="27"/>
        <v>45584U10 KW StarsU10 RF Thunder</v>
      </c>
    </row>
    <row r="129" spans="1:20" x14ac:dyDescent="0.3">
      <c r="A129" s="154" t="str">
        <f t="shared" si="29"/>
        <v>RF1126</v>
      </c>
      <c r="B129" s="154" t="str">
        <f>VLOOKUP(A129,'Team Info'!E:J,6,FALSE)</f>
        <v>U10 RF Thunder</v>
      </c>
      <c r="C129" s="154" t="str">
        <f>VLOOKUP(A129,'Team Info'!E:L,8,FALSE)</f>
        <v>Grady Diesslin</v>
      </c>
      <c r="D129" s="154" t="str">
        <f>VLOOKUP(A129,'Team Info'!E:M,9,FALSE)</f>
        <v>765-427-7736</v>
      </c>
      <c r="E129" s="154" t="str">
        <f>VLOOKUP(A129,'Team Info'!E:N,10,FALSE)</f>
        <v>gdiessli@gmail.com</v>
      </c>
      <c r="F129" s="180" t="str">
        <f t="shared" si="26"/>
        <v>Sat</v>
      </c>
      <c r="G129" s="180">
        <v>642</v>
      </c>
      <c r="H129" s="184">
        <f>VLOOKUP(G129,'Master FINAL 2024 8-19-24'!A:G,7,FALSE)</f>
        <v>45591</v>
      </c>
      <c r="I129" s="153" t="str">
        <f>IF(ISBLANK((VLOOKUP(G129,'Master FINAL 2024 8-19-24'!A:H,8,FALSE)))=TRUE,"",VLOOKUP(G129,'Master FINAL 2024 8-19-24'!A:H,8,FALSE))</f>
        <v>RF 6</v>
      </c>
      <c r="J129" s="183">
        <f>IF(ISBLANK((VLOOKUP(G129,'Master FINAL 2024 8-19-24'!A:I,9,FALSE)))=TRUE,"",VLOOKUP(G129,'Master FINAL 2024 8-19-24'!A:I,9,FALSE))</f>
        <v>0.4375</v>
      </c>
      <c r="K129" s="169" t="str">
        <f>VLOOKUP(G129,'Master FINAL 2024 8-19-24'!A:L,12,FALSE)</f>
        <v>U10 HT Firehawks</v>
      </c>
      <c r="L129" s="177" t="s">
        <v>849</v>
      </c>
      <c r="M129" s="177" t="str">
        <f>VLOOKUP(G129,'Master FINAL 2024 8-19-24'!A:O,15,FALSE)</f>
        <v>U10 RF Thunder</v>
      </c>
      <c r="N129" s="154" t="str">
        <f>VLOOKUP(K129,'Team Info'!J:L,3,FALSE)</f>
        <v>Bill Bumgarner</v>
      </c>
      <c r="O129" s="154" t="str">
        <f>VLOOKUP(K129,'Team Info'!J:M,4,FALSE)</f>
        <v>262-224-6235</v>
      </c>
      <c r="P129" s="154" t="str">
        <f>VLOOKUP(K129,'Team Info'!J:N,5,FALSE)</f>
        <v>destruxx@gmail.com</v>
      </c>
      <c r="Q129" s="188" t="str">
        <f>VLOOKUP(M129,'Team Info'!J:L,3,FALSE)</f>
        <v>Grady Diesslin</v>
      </c>
      <c r="R129" s="188" t="str">
        <f>VLOOKUP(M129,'Team Info'!J:M,4,FALSE)</f>
        <v>765-427-7736</v>
      </c>
      <c r="S129" s="188" t="str">
        <f>VLOOKUP(M129,'Team Info'!J:N,5,FALSE)</f>
        <v>gdiessli@gmail.com</v>
      </c>
      <c r="T129" t="str">
        <f t="shared" si="27"/>
        <v>45591U10 HT FirehawksU10 RF Thunder</v>
      </c>
    </row>
    <row r="130" spans="1:20" x14ac:dyDescent="0.3">
      <c r="A130" s="154" t="s">
        <v>1793</v>
      </c>
      <c r="B130" s="154" t="str">
        <f>VLOOKUP(A130,'Team Info'!E:J,6,FALSE)</f>
        <v>U10 RF Avengers</v>
      </c>
      <c r="C130" s="154" t="str">
        <f>VLOOKUP(A130,'Team Info'!E:L,8,FALSE)</f>
        <v>Anastacia Plotz</v>
      </c>
      <c r="D130" s="154" t="str">
        <f>VLOOKUP(A130,'Team Info'!E:M,9,FALSE)</f>
        <v>503-460-7677</v>
      </c>
      <c r="E130" s="154" t="str">
        <f>VLOOKUP(A130,'Team Info'!E:N,10,FALSE)</f>
        <v>stacia313@yahoo.com</v>
      </c>
      <c r="F130" s="180" t="str">
        <f t="shared" si="26"/>
        <v>Sat</v>
      </c>
      <c r="G130" s="180">
        <v>609</v>
      </c>
      <c r="H130" s="184">
        <f>VLOOKUP(G130,'Master FINAL 2024 8-19-24'!A:G,7,FALSE)</f>
        <v>45542</v>
      </c>
      <c r="I130" s="153" t="str">
        <f>IF(ISBLANK((VLOOKUP(G130,'Master FINAL 2024 8-19-24'!A:H,8,FALSE)))=TRUE,"",VLOOKUP(G130,'Master FINAL 2024 8-19-24'!A:H,8,FALSE))</f>
        <v>RF 6</v>
      </c>
      <c r="J130" s="183">
        <f>IF(ISBLANK((VLOOKUP(G130,'Master FINAL 2024 8-19-24'!A:I,9,FALSE)))=TRUE,"",VLOOKUP(G130,'Master FINAL 2024 8-19-24'!A:I,9,FALSE))</f>
        <v>0.375</v>
      </c>
      <c r="K130" s="169" t="str">
        <f>VLOOKUP(G130,'Master FINAL 2024 8-19-24'!A:L,12,FALSE)</f>
        <v>U10 RF Avengers</v>
      </c>
      <c r="L130" s="177" t="s">
        <v>849</v>
      </c>
      <c r="M130" s="177" t="str">
        <f>VLOOKUP(G130,'Master FINAL 2024 8-19-24'!A:O,15,FALSE)</f>
        <v>U10 RF Storm</v>
      </c>
      <c r="N130" s="154" t="str">
        <f>VLOOKUP(K130,'Team Info'!J:L,3,FALSE)</f>
        <v>Anastacia Plotz</v>
      </c>
      <c r="O130" s="154" t="str">
        <f>VLOOKUP(K130,'Team Info'!J:M,4,FALSE)</f>
        <v>503-460-7677</v>
      </c>
      <c r="P130" s="154" t="str">
        <f>VLOOKUP(K130,'Team Info'!J:N,5,FALSE)</f>
        <v>stacia313@yahoo.com</v>
      </c>
      <c r="Q130" s="188" t="str">
        <f>VLOOKUP(M130,'Team Info'!J:L,3,FALSE)</f>
        <v>Eathan Berdyck</v>
      </c>
      <c r="R130" s="188" t="str">
        <f>VLOOKUP(M130,'Team Info'!J:M,4,FALSE)</f>
        <v>414-737-6678</v>
      </c>
      <c r="S130" s="188" t="str">
        <f>VLOOKUP(M130,'Team Info'!J:N,5,FALSE)</f>
        <v>eberdyck@yahoo.com</v>
      </c>
      <c r="T130" t="str">
        <f t="shared" si="27"/>
        <v>45542U10 RF AvengersU10 RF Storm</v>
      </c>
    </row>
    <row r="131" spans="1:20" x14ac:dyDescent="0.3">
      <c r="A131" s="154" t="str">
        <f t="shared" ref="A131:A137" si="30">A130</f>
        <v>RF1127</v>
      </c>
      <c r="B131" s="154" t="str">
        <f>VLOOKUP(A131,'Team Info'!E:J,6,FALSE)</f>
        <v>U10 RF Avengers</v>
      </c>
      <c r="C131" s="154" t="str">
        <f>VLOOKUP(A131,'Team Info'!E:L,8,FALSE)</f>
        <v>Anastacia Plotz</v>
      </c>
      <c r="D131" s="154" t="str">
        <f>VLOOKUP(A131,'Team Info'!E:M,9,FALSE)</f>
        <v>503-460-7677</v>
      </c>
      <c r="E131" s="154" t="str">
        <f>VLOOKUP(A131,'Team Info'!E:N,10,FALSE)</f>
        <v>stacia313@yahoo.com</v>
      </c>
      <c r="F131" s="180" t="str">
        <f t="shared" si="26"/>
        <v>Sat</v>
      </c>
      <c r="G131" s="180">
        <v>613</v>
      </c>
      <c r="H131" s="184">
        <f>VLOOKUP(G131,'Master FINAL 2024 8-19-24'!A:G,7,FALSE)</f>
        <v>45549</v>
      </c>
      <c r="I131" s="153">
        <f>IF(ISBLANK((VLOOKUP(G131,'Master FINAL 2024 8-19-24'!A:H,8,FALSE)))=TRUE,"",VLOOKUP(G131,'Master FINAL 2024 8-19-24'!A:H,8,FALSE))</f>
        <v>2</v>
      </c>
      <c r="J131" s="183">
        <f>IF(ISBLANK((VLOOKUP(G131,'Master FINAL 2024 8-19-24'!A:I,9,FALSE)))=TRUE,"",VLOOKUP(G131,'Master FINAL 2024 8-19-24'!A:I,9,FALSE))</f>
        <v>0.4375</v>
      </c>
      <c r="K131" s="169" t="str">
        <f>VLOOKUP(G131,'Master FINAL 2024 8-19-24'!A:L,12,FALSE)</f>
        <v>U10 RF Avengers</v>
      </c>
      <c r="L131" s="177" t="s">
        <v>849</v>
      </c>
      <c r="M131" s="177" t="str">
        <f>VLOOKUP(G131,'Master FINAL 2024 8-19-24'!A:O,15,FALSE)</f>
        <v>U10 SL Wolves (Bears)</v>
      </c>
      <c r="N131" s="154" t="str">
        <f>VLOOKUP(K131,'Team Info'!J:L,3,FALSE)</f>
        <v>Anastacia Plotz</v>
      </c>
      <c r="O131" s="154" t="str">
        <f>VLOOKUP(K131,'Team Info'!J:M,4,FALSE)</f>
        <v>503-460-7677</v>
      </c>
      <c r="P131" s="154" t="str">
        <f>VLOOKUP(K131,'Team Info'!J:N,5,FALSE)</f>
        <v>stacia313@yahoo.com</v>
      </c>
      <c r="Q131" s="188" t="str">
        <f>VLOOKUP(M131,'Team Info'!J:L,3,FALSE)</f>
        <v>James Morrow</v>
      </c>
      <c r="R131" s="188" t="str">
        <f>VLOOKUP(M131,'Team Info'!J:M,4,FALSE)</f>
        <v>414-426-6515</v>
      </c>
      <c r="S131" s="188" t="str">
        <f>VLOOKUP(M131,'Team Info'!J:N,5,FALSE)</f>
        <v>jamesmorrow411@gmail.com</v>
      </c>
      <c r="T131" t="str">
        <f t="shared" si="27"/>
        <v>45549U10 RF AvengersU10 SL Wolves (Bears)</v>
      </c>
    </row>
    <row r="132" spans="1:20" x14ac:dyDescent="0.3">
      <c r="A132" s="154" t="str">
        <f t="shared" si="30"/>
        <v>RF1127</v>
      </c>
      <c r="B132" s="154" t="str">
        <f>VLOOKUP(A132,'Team Info'!E:J,6,FALSE)</f>
        <v>U10 RF Avengers</v>
      </c>
      <c r="C132" s="154" t="str">
        <f>VLOOKUP(A132,'Team Info'!E:L,8,FALSE)</f>
        <v>Anastacia Plotz</v>
      </c>
      <c r="D132" s="154" t="str">
        <f>VLOOKUP(A132,'Team Info'!E:M,9,FALSE)</f>
        <v>503-460-7677</v>
      </c>
      <c r="E132" s="154" t="str">
        <f>VLOOKUP(A132,'Team Info'!E:N,10,FALSE)</f>
        <v>stacia313@yahoo.com</v>
      </c>
      <c r="F132" s="180" t="str">
        <f>IF(WEEKDAY(H132)=7,"Sat",IF(WEEKDAY(H132)=6,"Fri",IF(WEEKDAY(H132)=5,"Thu",IF(WEEKDAY(H132)=4,"Wed",IF(WEEKDAY(H132)=3,"Tue",IF(WEEKDAY(H132)=2,"Mon",IF(WEEKDAY(H132)=1,"Sun")))))))</f>
        <v>Sat</v>
      </c>
      <c r="G132" s="180">
        <v>618</v>
      </c>
      <c r="H132" s="184">
        <f>VLOOKUP(G132,'Master FINAL 2024 8-19-24'!A:G,7,FALSE)</f>
        <v>45556</v>
      </c>
      <c r="I132" s="153" t="str">
        <f>IF(ISBLANK((VLOOKUP(G132,'Master FINAL 2024 8-19-24'!A:H,8,FALSE)))=TRUE,"",VLOOKUP(G132,'Master FINAL 2024 8-19-24'!A:H,8,FALSE))</f>
        <v>RF 5</v>
      </c>
      <c r="J132" s="183">
        <f>IF(ISBLANK((VLOOKUP(G132,'Master FINAL 2024 8-19-24'!A:I,9,FALSE)))=TRUE,"",VLOOKUP(G132,'Master FINAL 2024 8-19-24'!A:I,9,FALSE))</f>
        <v>0.5</v>
      </c>
      <c r="K132" s="169" t="str">
        <f>VLOOKUP(G132,'Master FINAL 2024 8-19-24'!A:L,12,FALSE)</f>
        <v>U10 RF Thunder</v>
      </c>
      <c r="L132" s="177" t="s">
        <v>849</v>
      </c>
      <c r="M132" s="177" t="str">
        <f>VLOOKUP(G132,'Master FINAL 2024 8-19-24'!A:O,15,FALSE)</f>
        <v>U10 RF Avengers</v>
      </c>
      <c r="N132" s="154" t="str">
        <f>VLOOKUP(K132,'Team Info'!J:L,3,FALSE)</f>
        <v>Grady Diesslin</v>
      </c>
      <c r="O132" s="154" t="str">
        <f>VLOOKUP(K132,'Team Info'!J:M,4,FALSE)</f>
        <v>765-427-7736</v>
      </c>
      <c r="P132" s="154" t="str">
        <f>VLOOKUP(K132,'Team Info'!J:N,5,FALSE)</f>
        <v>gdiessli@gmail.com</v>
      </c>
      <c r="Q132" s="188" t="str">
        <f>VLOOKUP(M132,'Team Info'!J:L,3,FALSE)</f>
        <v>Anastacia Plotz</v>
      </c>
      <c r="R132" s="188" t="str">
        <f>VLOOKUP(M132,'Team Info'!J:M,4,FALSE)</f>
        <v>503-460-7677</v>
      </c>
      <c r="S132" s="188" t="str">
        <f>VLOOKUP(M132,'Team Info'!J:N,5,FALSE)</f>
        <v>stacia313@yahoo.com</v>
      </c>
      <c r="T132" t="str">
        <f>H132&amp;K132&amp;M132</f>
        <v>45556U10 RF ThunderU10 RF Avengers</v>
      </c>
    </row>
    <row r="133" spans="1:20" x14ac:dyDescent="0.3">
      <c r="A133" s="154" t="str">
        <f t="shared" si="30"/>
        <v>RF1127</v>
      </c>
      <c r="B133" s="154" t="str">
        <f>VLOOKUP(A133,'Team Info'!E:J,6,FALSE)</f>
        <v>U10 RF Avengers</v>
      </c>
      <c r="C133" s="154" t="str">
        <f>VLOOKUP(A133,'Team Info'!E:L,8,FALSE)</f>
        <v>Anastacia Plotz</v>
      </c>
      <c r="D133" s="154" t="str">
        <f>VLOOKUP(A133,'Team Info'!E:M,9,FALSE)</f>
        <v>503-460-7677</v>
      </c>
      <c r="E133" s="154" t="str">
        <f>VLOOKUP(A133,'Team Info'!E:N,10,FALSE)</f>
        <v>stacia313@yahoo.com</v>
      </c>
      <c r="F133" s="180" t="str">
        <f t="shared" si="26"/>
        <v>Sat</v>
      </c>
      <c r="G133" s="180">
        <v>621</v>
      </c>
      <c r="H133" s="184">
        <f>VLOOKUP(G133,'Master FINAL 2024 8-19-24'!A:G,7,FALSE)</f>
        <v>45563</v>
      </c>
      <c r="I133" s="153" t="str">
        <f>IF(ISBLANK((VLOOKUP(G133,'Master FINAL 2024 8-19-24'!A:H,8,FALSE)))=TRUE,"",VLOOKUP(G133,'Master FINAL 2024 8-19-24'!A:H,8,FALSE))</f>
        <v>HT #5A</v>
      </c>
      <c r="J133" s="183">
        <f>IF(ISBLANK((VLOOKUP(G133,'Master FINAL 2024 8-19-24'!A:I,9,FALSE)))=TRUE,"",VLOOKUP(G133,'Master FINAL 2024 8-19-24'!A:I,9,FALSE))</f>
        <v>0.625</v>
      </c>
      <c r="K133" s="169" t="str">
        <f>VLOOKUP(G133,'Master FINAL 2024 8-19-24'!A:L,12,FALSE)</f>
        <v>U10 RF Avengers</v>
      </c>
      <c r="L133" s="177" t="s">
        <v>849</v>
      </c>
      <c r="M133" s="177" t="str">
        <f>VLOOKUP(G133,'Master FINAL 2024 8-19-24'!A:O,15,FALSE)</f>
        <v>U10 HT Dragons</v>
      </c>
      <c r="N133" s="154" t="str">
        <f>VLOOKUP(K133,'Team Info'!J:L,3,FALSE)</f>
        <v>Anastacia Plotz</v>
      </c>
      <c r="O133" s="154" t="str">
        <f>VLOOKUP(K133,'Team Info'!J:M,4,FALSE)</f>
        <v>503-460-7677</v>
      </c>
      <c r="P133" s="154" t="str">
        <f>VLOOKUP(K133,'Team Info'!J:N,5,FALSE)</f>
        <v>stacia313@yahoo.com</v>
      </c>
      <c r="Q133" s="188" t="str">
        <f>VLOOKUP(M133,'Team Info'!J:L,3,FALSE)</f>
        <v>Jake Lechusz</v>
      </c>
      <c r="R133" s="188" t="str">
        <f>VLOOKUP(M133,'Team Info'!J:M,4,FALSE)</f>
        <v>262-613-9391</v>
      </c>
      <c r="S133" s="188" t="str">
        <f>VLOOKUP(M133,'Team Info'!J:N,5,FALSE)</f>
        <v>jakelechusz@gmail.com</v>
      </c>
      <c r="T133" t="str">
        <f t="shared" si="27"/>
        <v>45563U10 RF AvengersU10 HT Dragons</v>
      </c>
    </row>
    <row r="134" spans="1:20" x14ac:dyDescent="0.3">
      <c r="A134" s="154" t="str">
        <f t="shared" si="30"/>
        <v>RF1127</v>
      </c>
      <c r="B134" s="154" t="str">
        <f>VLOOKUP(A134,'Team Info'!E:J,6,FALSE)</f>
        <v>U10 RF Avengers</v>
      </c>
      <c r="C134" s="154" t="str">
        <f>VLOOKUP(A134,'Team Info'!E:L,8,FALSE)</f>
        <v>Anastacia Plotz</v>
      </c>
      <c r="D134" s="154" t="str">
        <f>VLOOKUP(A134,'Team Info'!E:M,9,FALSE)</f>
        <v>503-460-7677</v>
      </c>
      <c r="E134" s="154" t="str">
        <f>VLOOKUP(A134,'Team Info'!E:N,10,FALSE)</f>
        <v>stacia313@yahoo.com</v>
      </c>
      <c r="F134" s="180" t="str">
        <f t="shared" si="26"/>
        <v>Sat</v>
      </c>
      <c r="G134" s="180">
        <v>625</v>
      </c>
      <c r="H134" s="184">
        <f>VLOOKUP(G134,'Master FINAL 2024 8-19-24'!A:G,7,FALSE)</f>
        <v>45570</v>
      </c>
      <c r="I134" s="153" t="str">
        <f>IF(ISBLANK((VLOOKUP(G134,'Master FINAL 2024 8-19-24'!A:H,8,FALSE)))=TRUE,"",VLOOKUP(G134,'Master FINAL 2024 8-19-24'!A:H,8,FALSE))</f>
        <v>RF 4</v>
      </c>
      <c r="J134" s="183">
        <f>IF(ISBLANK((VLOOKUP(G134,'Master FINAL 2024 8-19-24'!A:I,9,FALSE)))=TRUE,"",VLOOKUP(G134,'Master FINAL 2024 8-19-24'!A:I,9,FALSE))</f>
        <v>0.375</v>
      </c>
      <c r="K134" s="169" t="str">
        <f>VLOOKUP(G134,'Master FINAL 2024 8-19-24'!A:L,12,FALSE)</f>
        <v>U10 KW Stars</v>
      </c>
      <c r="L134" s="177" t="s">
        <v>849</v>
      </c>
      <c r="M134" s="177" t="str">
        <f>VLOOKUP(G134,'Master FINAL 2024 8-19-24'!A:O,15,FALSE)</f>
        <v>U10 RF Avengers</v>
      </c>
      <c r="N134" s="154" t="str">
        <f>VLOOKUP(K134,'Team Info'!J:L,3,FALSE)</f>
        <v>Rebecca Dourn</v>
      </c>
      <c r="O134" s="154" t="str">
        <f>VLOOKUP(K134,'Team Info'!J:M,4,FALSE)</f>
        <v>262-227-2258</v>
      </c>
      <c r="P134" s="154" t="str">
        <f>VLOOKUP(K134,'Team Info'!J:N,5,FALSE)</f>
        <v>Rebecca.dourn@yahoo.com</v>
      </c>
      <c r="Q134" s="188" t="str">
        <f>VLOOKUP(M134,'Team Info'!J:L,3,FALSE)</f>
        <v>Anastacia Plotz</v>
      </c>
      <c r="R134" s="188" t="str">
        <f>VLOOKUP(M134,'Team Info'!J:M,4,FALSE)</f>
        <v>503-460-7677</v>
      </c>
      <c r="S134" s="188" t="str">
        <f>VLOOKUP(M134,'Team Info'!J:N,5,FALSE)</f>
        <v>stacia313@yahoo.com</v>
      </c>
      <c r="T134" t="str">
        <f t="shared" si="27"/>
        <v>45570U10 KW StarsU10 RF Avengers</v>
      </c>
    </row>
    <row r="135" spans="1:20" x14ac:dyDescent="0.3">
      <c r="A135" s="154" t="str">
        <f t="shared" si="30"/>
        <v>RF1127</v>
      </c>
      <c r="B135" s="154" t="str">
        <f>VLOOKUP(A135,'Team Info'!E:J,6,FALSE)</f>
        <v>U10 RF Avengers</v>
      </c>
      <c r="C135" s="154" t="str">
        <f>VLOOKUP(A135,'Team Info'!E:L,8,FALSE)</f>
        <v>Anastacia Plotz</v>
      </c>
      <c r="D135" s="154" t="str">
        <f>VLOOKUP(A135,'Team Info'!E:M,9,FALSE)</f>
        <v>503-460-7677</v>
      </c>
      <c r="E135" s="154" t="str">
        <f>VLOOKUP(A135,'Team Info'!E:N,10,FALSE)</f>
        <v>stacia313@yahoo.com</v>
      </c>
      <c r="F135" s="180" t="str">
        <f t="shared" si="26"/>
        <v>Sat</v>
      </c>
      <c r="G135" s="180">
        <v>633</v>
      </c>
      <c r="H135" s="184">
        <f>VLOOKUP(G135,'Master FINAL 2024 8-19-24'!A:G,7,FALSE)</f>
        <v>45577</v>
      </c>
      <c r="I135" s="153" t="str">
        <f>IF(ISBLANK((VLOOKUP(G135,'Master FINAL 2024 8-19-24'!A:H,8,FALSE)))=TRUE,"",VLOOKUP(G135,'Master FINAL 2024 8-19-24'!A:H,8,FALSE))</f>
        <v>RF 5</v>
      </c>
      <c r="J135" s="183">
        <f>IF(ISBLANK((VLOOKUP(G135,'Master FINAL 2024 8-19-24'!A:I,9,FALSE)))=TRUE,"",VLOOKUP(G135,'Master FINAL 2024 8-19-24'!A:I,9,FALSE))</f>
        <v>0.4375</v>
      </c>
      <c r="K135" s="169" t="str">
        <f>VLOOKUP(G135,'Master FINAL 2024 8-19-24'!A:L,12,FALSE)</f>
        <v>U10 WCHSA Royal Eagles</v>
      </c>
      <c r="L135" s="177" t="s">
        <v>849</v>
      </c>
      <c r="M135" s="177" t="str">
        <f>VLOOKUP(G135,'Master FINAL 2024 8-19-24'!A:O,15,FALSE)</f>
        <v>U10 RF Avengers</v>
      </c>
      <c r="N135" s="154" t="str">
        <f>VLOOKUP(K135,'Team Info'!J:L,3,FALSE)</f>
        <v>Dakota Witte</v>
      </c>
      <c r="O135" s="154" t="str">
        <f>VLOOKUP(K135,'Team Info'!J:M,4,FALSE)</f>
        <v>262-707-4556</v>
      </c>
      <c r="P135" s="154" t="str">
        <f>VLOOKUP(K135,'Team Info'!J:N,5,FALSE)</f>
        <v>Dakota.witte@gmail.com</v>
      </c>
      <c r="Q135" s="188" t="str">
        <f>VLOOKUP(M135,'Team Info'!J:L,3,FALSE)</f>
        <v>Anastacia Plotz</v>
      </c>
      <c r="R135" s="188" t="str">
        <f>VLOOKUP(M135,'Team Info'!J:M,4,FALSE)</f>
        <v>503-460-7677</v>
      </c>
      <c r="S135" s="188" t="str">
        <f>VLOOKUP(M135,'Team Info'!J:N,5,FALSE)</f>
        <v>stacia313@yahoo.com</v>
      </c>
      <c r="T135" t="str">
        <f t="shared" si="27"/>
        <v>45577U10 WCHSA Royal EaglesU10 RF Avengers</v>
      </c>
    </row>
    <row r="136" spans="1:20" x14ac:dyDescent="0.3">
      <c r="A136" s="154" t="str">
        <f t="shared" si="30"/>
        <v>RF1127</v>
      </c>
      <c r="B136" s="154" t="str">
        <f>VLOOKUP(A136,'Team Info'!E:J,6,FALSE)</f>
        <v>U10 RF Avengers</v>
      </c>
      <c r="C136" s="154" t="str">
        <f>VLOOKUP(A136,'Team Info'!E:L,8,FALSE)</f>
        <v>Anastacia Plotz</v>
      </c>
      <c r="D136" s="154" t="str">
        <f>VLOOKUP(A136,'Team Info'!E:M,9,FALSE)</f>
        <v>503-460-7677</v>
      </c>
      <c r="E136" s="154" t="str">
        <f>VLOOKUP(A136,'Team Info'!E:N,10,FALSE)</f>
        <v>stacia313@yahoo.com</v>
      </c>
      <c r="F136" s="180" t="str">
        <f t="shared" si="26"/>
        <v>Sat</v>
      </c>
      <c r="G136" s="180">
        <v>635</v>
      </c>
      <c r="H136" s="184">
        <f>VLOOKUP(G136,'Master FINAL 2024 8-19-24'!A:G,7,FALSE)</f>
        <v>45584</v>
      </c>
      <c r="I136" s="153" t="str">
        <f>IF(ISBLANK((VLOOKUP(G136,'Master FINAL 2024 8-19-24'!A:H,8,FALSE)))=TRUE,"",VLOOKUP(G136,'Master FINAL 2024 8-19-24'!A:H,8,FALSE))</f>
        <v>Hickory Lane #2</v>
      </c>
      <c r="J136" s="183">
        <f>IF(ISBLANK((VLOOKUP(G136,'Master FINAL 2024 8-19-24'!A:I,9,FALSE)))=TRUE,"",VLOOKUP(G136,'Master FINAL 2024 8-19-24'!A:I,9,FALSE))</f>
        <v>0.5</v>
      </c>
      <c r="K136" s="169" t="str">
        <f>VLOOKUP(G136,'Master FINAL 2024 8-19-24'!A:L,12,FALSE)</f>
        <v>U10 RF Avengers</v>
      </c>
      <c r="L136" s="177" t="s">
        <v>849</v>
      </c>
      <c r="M136" s="177" t="str">
        <f>VLOOKUP(G136,'Master FINAL 2024 8-19-24'!A:O,15,FALSE)</f>
        <v>U10 JK Tarantulas</v>
      </c>
      <c r="N136" s="154" t="str">
        <f>VLOOKUP(K136,'Team Info'!J:L,3,FALSE)</f>
        <v>Anastacia Plotz</v>
      </c>
      <c r="O136" s="154" t="str">
        <f>VLOOKUP(K136,'Team Info'!J:M,4,FALSE)</f>
        <v>503-460-7677</v>
      </c>
      <c r="P136" s="154" t="str">
        <f>VLOOKUP(K136,'Team Info'!J:N,5,FALSE)</f>
        <v>stacia313@yahoo.com</v>
      </c>
      <c r="Q136" s="188" t="str">
        <f>VLOOKUP(M136,'Team Info'!J:L,3,FALSE)</f>
        <v>Aaron Trimmer</v>
      </c>
      <c r="R136" s="188" t="str">
        <f>VLOOKUP(M136,'Team Info'!J:M,4,FALSE)</f>
        <v>614-314-9430</v>
      </c>
      <c r="S136" s="188" t="str">
        <f>VLOOKUP(M136,'Team Info'!J:N,5,FALSE)</f>
        <v>ajtrimmer238@gmail.com</v>
      </c>
      <c r="T136" t="str">
        <f t="shared" si="27"/>
        <v>45584U10 RF AvengersU10 JK Tarantulas</v>
      </c>
    </row>
    <row r="137" spans="1:20" x14ac:dyDescent="0.3">
      <c r="A137" s="154" t="str">
        <f t="shared" si="30"/>
        <v>RF1127</v>
      </c>
      <c r="B137" s="154" t="str">
        <f>VLOOKUP(A137,'Team Info'!E:J,6,FALSE)</f>
        <v>U10 RF Avengers</v>
      </c>
      <c r="C137" s="154" t="str">
        <f>VLOOKUP(A137,'Team Info'!E:L,8,FALSE)</f>
        <v>Anastacia Plotz</v>
      </c>
      <c r="D137" s="154" t="str">
        <f>VLOOKUP(A137,'Team Info'!E:M,9,FALSE)</f>
        <v>503-460-7677</v>
      </c>
      <c r="E137" s="154" t="str">
        <f>VLOOKUP(A137,'Team Info'!E:N,10,FALSE)</f>
        <v>stacia313@yahoo.com</v>
      </c>
      <c r="F137" s="180" t="str">
        <f t="shared" si="26"/>
        <v>Sat</v>
      </c>
      <c r="G137" s="180">
        <v>641</v>
      </c>
      <c r="H137" s="184">
        <f>VLOOKUP(G137,'Master FINAL 2024 8-19-24'!A:G,7,FALSE)</f>
        <v>45591</v>
      </c>
      <c r="I137" s="153" t="str">
        <f>IF(ISBLANK((VLOOKUP(G137,'Master FINAL 2024 8-19-24'!A:H,8,FALSE)))=TRUE,"",VLOOKUP(G137,'Master FINAL 2024 8-19-24'!A:H,8,FALSE))</f>
        <v>RF 5</v>
      </c>
      <c r="J137" s="183">
        <f>IF(ISBLANK((VLOOKUP(G137,'Master FINAL 2024 8-19-24'!A:I,9,FALSE)))=TRUE,"",VLOOKUP(G137,'Master FINAL 2024 8-19-24'!A:I,9,FALSE))</f>
        <v>0.4375</v>
      </c>
      <c r="K137" s="169" t="str">
        <f>VLOOKUP(G137,'Master FINAL 2024 8-19-24'!A:L,12,FALSE)</f>
        <v>U10 HT Dragons</v>
      </c>
      <c r="L137" s="177" t="s">
        <v>849</v>
      </c>
      <c r="M137" s="177" t="str">
        <f>VLOOKUP(G137,'Master FINAL 2024 8-19-24'!A:O,15,FALSE)</f>
        <v>U10 RF Avengers</v>
      </c>
      <c r="N137" s="154" t="str">
        <f>VLOOKUP(K137,'Team Info'!J:L,3,FALSE)</f>
        <v>Jake Lechusz</v>
      </c>
      <c r="O137" s="154" t="str">
        <f>VLOOKUP(K137,'Team Info'!J:M,4,FALSE)</f>
        <v>262-613-9391</v>
      </c>
      <c r="P137" s="154" t="str">
        <f>VLOOKUP(K137,'Team Info'!J:N,5,FALSE)</f>
        <v>jakelechusz@gmail.com</v>
      </c>
      <c r="Q137" s="188" t="str">
        <f>VLOOKUP(M137,'Team Info'!J:L,3,FALSE)</f>
        <v>Anastacia Plotz</v>
      </c>
      <c r="R137" s="188" t="str">
        <f>VLOOKUP(M137,'Team Info'!J:M,4,FALSE)</f>
        <v>503-460-7677</v>
      </c>
      <c r="S137" s="188" t="str">
        <f>VLOOKUP(M137,'Team Info'!J:N,5,FALSE)</f>
        <v>stacia313@yahoo.com</v>
      </c>
      <c r="T137" t="str">
        <f t="shared" si="27"/>
        <v>45591U10 HT DragonsU10 RF Avengers</v>
      </c>
    </row>
    <row r="138" spans="1:20" x14ac:dyDescent="0.3">
      <c r="A138" s="154" t="s">
        <v>1669</v>
      </c>
      <c r="B138" s="154" t="str">
        <f>VLOOKUP(A138,'Team Info'!E:J,6,FALSE)</f>
        <v>U10G RF Wildcats</v>
      </c>
      <c r="C138" s="154" t="str">
        <f>VLOOKUP(A138,'Team Info'!E:L,8,FALSE)</f>
        <v>Brian Gould</v>
      </c>
      <c r="D138" s="154" t="str">
        <f>VLOOKUP(A138,'Team Info'!E:M,9,FALSE)</f>
        <v>262-751-7093</v>
      </c>
      <c r="E138" s="154" t="str">
        <f>VLOOKUP(A138,'Team Info'!E:N,10,FALSE)</f>
        <v>bsballplya@aol.com</v>
      </c>
      <c r="F138" s="180" t="str">
        <f t="shared" ref="F138:F139" si="31">IF(WEEKDAY(H138)=7,"Sat",IF(WEEKDAY(H138)=6,"Fri",IF(WEEKDAY(H138)=5,"Thu",IF(WEEKDAY(H138)=4,"Wed",IF(WEEKDAY(H138)=3,"Tue",IF(WEEKDAY(H138)=2,"Mon",IF(WEEKDAY(H138)=1,"Sun")))))))</f>
        <v>Sat</v>
      </c>
      <c r="G138" s="180">
        <v>32</v>
      </c>
      <c r="H138" s="184">
        <f>VLOOKUP(G138,'Master FINAL 2024 8-19-24'!A:G,7,FALSE)</f>
        <v>45542</v>
      </c>
      <c r="I138" s="153" t="str">
        <f>IF(ISBLANK((VLOOKUP(G138,'Master FINAL 2024 8-19-24'!A:H,8,FALSE)))=TRUE,"",VLOOKUP(G138,'Master FINAL 2024 8-19-24'!A:H,8,FALSE))</f>
        <v>RF 4</v>
      </c>
      <c r="J138" s="183">
        <f>IF(ISBLANK((VLOOKUP(G138,'Master FINAL 2024 8-19-24'!A:I,9,FALSE)))=TRUE,"",VLOOKUP(G138,'Master FINAL 2024 8-19-24'!A:I,9,FALSE))</f>
        <v>0.375</v>
      </c>
      <c r="K138" s="169" t="str">
        <f>VLOOKUP(G138,'Master FINAL 2024 8-19-24'!A:L,12,FALSE)</f>
        <v>U10G SL Arsenal</v>
      </c>
      <c r="L138" s="177" t="s">
        <v>849</v>
      </c>
      <c r="M138" s="177" t="str">
        <f>VLOOKUP(G138,'Master FINAL 2024 8-19-24'!A:O,15,FALSE)</f>
        <v>U10G RF Wildcats</v>
      </c>
      <c r="N138" s="154" t="str">
        <f>VLOOKUP(K138,'Team Info'!J:L,3,FALSE)</f>
        <v>Brian Kiley</v>
      </c>
      <c r="O138" s="154" t="str">
        <f>VLOOKUP(K138,'Team Info'!J:M,4,FALSE)</f>
        <v>262-224-1796</v>
      </c>
      <c r="P138" s="154" t="str">
        <f>VLOOKUP(K138,'Team Info'!J:N,5,FALSE)</f>
        <v>bnkiley@gmail.com</v>
      </c>
      <c r="Q138" s="188" t="str">
        <f>VLOOKUP(M138,'Team Info'!J:L,3,FALSE)</f>
        <v>Brian Gould</v>
      </c>
      <c r="R138" s="188" t="str">
        <f>VLOOKUP(M138,'Team Info'!J:M,4,FALSE)</f>
        <v>262-751-7093</v>
      </c>
      <c r="S138" s="188" t="str">
        <f>VLOOKUP(M138,'Team Info'!J:N,5,FALSE)</f>
        <v>bsballplya@aol.com</v>
      </c>
      <c r="T138" t="str">
        <f t="shared" ref="T138:T139" si="32">H138&amp;K138&amp;M138</f>
        <v>45542U10G SL ArsenalU10G RF Wildcats</v>
      </c>
    </row>
    <row r="139" spans="1:20" x14ac:dyDescent="0.3">
      <c r="A139" s="154" t="str">
        <f t="shared" ref="A139:A145" si="33">A138</f>
        <v>RF1128</v>
      </c>
      <c r="B139" s="154" t="str">
        <f>VLOOKUP(A139,'Team Info'!E:J,6,FALSE)</f>
        <v>U10G RF Wildcats</v>
      </c>
      <c r="C139" s="154" t="str">
        <f>VLOOKUP(A139,'Team Info'!E:L,8,FALSE)</f>
        <v>Brian Gould</v>
      </c>
      <c r="D139" s="154" t="str">
        <f>VLOOKUP(A139,'Team Info'!E:M,9,FALSE)</f>
        <v>262-751-7093</v>
      </c>
      <c r="E139" s="154" t="str">
        <f>VLOOKUP(A139,'Team Info'!E:N,10,FALSE)</f>
        <v>bsballplya@aol.com</v>
      </c>
      <c r="F139" s="180" t="str">
        <f t="shared" si="31"/>
        <v>Sat</v>
      </c>
      <c r="G139" s="180">
        <v>36</v>
      </c>
      <c r="H139" s="184">
        <f>VLOOKUP(G139,'Master FINAL 2024 8-19-24'!A:G,7,FALSE)</f>
        <v>45549</v>
      </c>
      <c r="I139" s="153" t="str">
        <f>IF(ISBLANK((VLOOKUP(G139,'Master FINAL 2024 8-19-24'!A:H,8,FALSE)))=TRUE,"",VLOOKUP(G139,'Master FINAL 2024 8-19-24'!A:H,8,FALSE))</f>
        <v>RF 6</v>
      </c>
      <c r="J139" s="183">
        <f>IF(ISBLANK((VLOOKUP(G139,'Master FINAL 2024 8-19-24'!A:I,9,FALSE)))=TRUE,"",VLOOKUP(G139,'Master FINAL 2024 8-19-24'!A:I,9,FALSE))</f>
        <v>0.5625</v>
      </c>
      <c r="K139" s="169" t="str">
        <f>VLOOKUP(G139,'Master FINAL 2024 8-19-24'!A:L,12,FALSE)</f>
        <v>U10G SL Lady Owlets (Tigers)</v>
      </c>
      <c r="L139" s="177" t="s">
        <v>849</v>
      </c>
      <c r="M139" s="177" t="str">
        <f>VLOOKUP(G139,'Master FINAL 2024 8-19-24'!A:O,15,FALSE)</f>
        <v>U10G RF Wildcats</v>
      </c>
      <c r="N139" s="154" t="str">
        <f>VLOOKUP(K139,'Team Info'!J:L,3,FALSE)</f>
        <v>Dave Zukowski</v>
      </c>
      <c r="O139" s="154" t="str">
        <f>VLOOKUP(K139,'Team Info'!J:M,4,FALSE)</f>
        <v>414-324-9256</v>
      </c>
      <c r="P139" s="154" t="str">
        <f>VLOOKUP(K139,'Team Info'!J:N,5,FALSE)</f>
        <v>bevndave@outlook.com</v>
      </c>
      <c r="Q139" s="188" t="str">
        <f>VLOOKUP(M139,'Team Info'!J:L,3,FALSE)</f>
        <v>Brian Gould</v>
      </c>
      <c r="R139" s="188" t="str">
        <f>VLOOKUP(M139,'Team Info'!J:M,4,FALSE)</f>
        <v>262-751-7093</v>
      </c>
      <c r="S139" s="188" t="str">
        <f>VLOOKUP(M139,'Team Info'!J:N,5,FALSE)</f>
        <v>bsballplya@aol.com</v>
      </c>
      <c r="T139" t="str">
        <f t="shared" si="32"/>
        <v>45549U10G SL Lady Owlets (Tigers)U10G RF Wildcats</v>
      </c>
    </row>
    <row r="140" spans="1:20" x14ac:dyDescent="0.3">
      <c r="A140" s="154" t="str">
        <f t="shared" si="33"/>
        <v>RF1128</v>
      </c>
      <c r="B140" s="154" t="str">
        <f>VLOOKUP(A140,'Team Info'!E:J,6,FALSE)</f>
        <v>U10G RF Wildcats</v>
      </c>
      <c r="C140" s="154" t="str">
        <f>VLOOKUP(A140,'Team Info'!E:L,8,FALSE)</f>
        <v>Brian Gould</v>
      </c>
      <c r="D140" s="154" t="str">
        <f>VLOOKUP(A140,'Team Info'!E:M,9,FALSE)</f>
        <v>262-751-7093</v>
      </c>
      <c r="E140" s="154" t="str">
        <f>VLOOKUP(A140,'Team Info'!E:N,10,FALSE)</f>
        <v>bsballplya@aol.com</v>
      </c>
      <c r="F140" s="180" t="str">
        <f>IF(WEEKDAY(H140)=7,"Sat",IF(WEEKDAY(H140)=6,"Fri",IF(WEEKDAY(H140)=5,"Thu",IF(WEEKDAY(H140)=4,"Wed",IF(WEEKDAY(H140)=3,"Tue",IF(WEEKDAY(H140)=2,"Mon",IF(WEEKDAY(H140)=1,"Sun")))))))</f>
        <v>Sat</v>
      </c>
      <c r="G140" s="180">
        <v>39</v>
      </c>
      <c r="H140" s="184">
        <f>VLOOKUP(G140,'Master FINAL 2024 8-19-24'!A:G,7,FALSE)</f>
        <v>45556</v>
      </c>
      <c r="I140" s="153" t="str">
        <f>IF(ISBLANK((VLOOKUP(G140,'Master FINAL 2024 8-19-24'!A:H,8,FALSE)))=TRUE,"",VLOOKUP(G140,'Master FINAL 2024 8-19-24'!A:H,8,FALSE))</f>
        <v>KW 3</v>
      </c>
      <c r="J140" s="183">
        <f>IF(ISBLANK((VLOOKUP(G140,'Master FINAL 2024 8-19-24'!A:I,9,FALSE)))=TRUE,"",VLOOKUP(G140,'Master FINAL 2024 8-19-24'!A:I,9,FALSE))</f>
        <v>0.4375</v>
      </c>
      <c r="K140" s="169" t="str">
        <f>VLOOKUP(G140,'Master FINAL 2024 8-19-24'!A:L,12,FALSE)</f>
        <v>U10G RF Wildcats</v>
      </c>
      <c r="L140" s="177" t="s">
        <v>849</v>
      </c>
      <c r="M140" s="177" t="str">
        <f>VLOOKUP(G140,'Master FINAL 2024 8-19-24'!A:O,15,FALSE)</f>
        <v>U10G KW Sparks</v>
      </c>
      <c r="N140" s="154" t="str">
        <f>VLOOKUP(K140,'Team Info'!J:L,3,FALSE)</f>
        <v>Brian Gould</v>
      </c>
      <c r="O140" s="154" t="str">
        <f>VLOOKUP(K140,'Team Info'!J:M,4,FALSE)</f>
        <v>262-751-7093</v>
      </c>
      <c r="P140" s="154" t="str">
        <f>VLOOKUP(K140,'Team Info'!J:N,5,FALSE)</f>
        <v>bsballplya@aol.com</v>
      </c>
      <c r="Q140" s="188" t="str">
        <f>VLOOKUP(M140,'Team Info'!J:L,3,FALSE)</f>
        <v>Justin Goehring</v>
      </c>
      <c r="R140" s="188" t="str">
        <f>VLOOKUP(M140,'Team Info'!J:M,4,FALSE)</f>
        <v>920-946-1661</v>
      </c>
      <c r="S140" s="188" t="str">
        <f>VLOOKUP(M140,'Team Info'!J:N,5,FALSE)</f>
        <v>justingoehring@gmail.com</v>
      </c>
      <c r="T140" t="str">
        <f>H140&amp;K140&amp;M140</f>
        <v>45556U10G RF WildcatsU10G KW Sparks</v>
      </c>
    </row>
    <row r="141" spans="1:20" x14ac:dyDescent="0.3">
      <c r="A141" s="154" t="str">
        <f t="shared" si="33"/>
        <v>RF1128</v>
      </c>
      <c r="B141" s="154" t="str">
        <f>VLOOKUP(A141,'Team Info'!E:J,6,FALSE)</f>
        <v>U10G RF Wildcats</v>
      </c>
      <c r="C141" s="154" t="str">
        <f>VLOOKUP(A141,'Team Info'!E:L,8,FALSE)</f>
        <v>Brian Gould</v>
      </c>
      <c r="D141" s="154" t="str">
        <f>VLOOKUP(A141,'Team Info'!E:M,9,FALSE)</f>
        <v>262-751-7093</v>
      </c>
      <c r="E141" s="154" t="str">
        <f>VLOOKUP(A141,'Team Info'!E:N,10,FALSE)</f>
        <v>bsballplya@aol.com</v>
      </c>
      <c r="F141" s="180" t="str">
        <f t="shared" ref="F141:F147" si="34">IF(WEEKDAY(H141)=7,"Sat",IF(WEEKDAY(H141)=6,"Fri",IF(WEEKDAY(H141)=5,"Thu",IF(WEEKDAY(H141)=4,"Wed",IF(WEEKDAY(H141)=3,"Tue",IF(WEEKDAY(H141)=2,"Mon",IF(WEEKDAY(H141)=1,"Sun")))))))</f>
        <v>Sat</v>
      </c>
      <c r="G141" s="180">
        <v>42</v>
      </c>
      <c r="H141" s="184">
        <f>VLOOKUP(G141,'Master FINAL 2024 8-19-24'!A:G,7,FALSE)</f>
        <v>45563</v>
      </c>
      <c r="I141" s="153" t="str">
        <f>IF(ISBLANK((VLOOKUP(G141,'Master FINAL 2024 8-19-24'!A:H,8,FALSE)))=TRUE,"",VLOOKUP(G141,'Master FINAL 2024 8-19-24'!A:H,8,FALSE))</f>
        <v>Field #1</v>
      </c>
      <c r="J141" s="183">
        <f>IF(ISBLANK((VLOOKUP(G141,'Master FINAL 2024 8-19-24'!A:I,9,FALSE)))=TRUE,"",VLOOKUP(G141,'Master FINAL 2024 8-19-24'!A:I,9,FALSE))</f>
        <v>0.5</v>
      </c>
      <c r="K141" s="169" t="str">
        <f>VLOOKUP(G141,'Master FINAL 2024 8-19-24'!A:L,12,FALSE)</f>
        <v>U10G RF Wildcats</v>
      </c>
      <c r="L141" s="177" t="s">
        <v>849</v>
      </c>
      <c r="M141" s="177" t="str">
        <f>VLOOKUP(G141,'Master FINAL 2024 8-19-24'!A:O,15,FALSE)</f>
        <v>U10G HU Thunder</v>
      </c>
      <c r="N141" s="154" t="str">
        <f>VLOOKUP(K141,'Team Info'!J:L,3,FALSE)</f>
        <v>Brian Gould</v>
      </c>
      <c r="O141" s="154" t="str">
        <f>VLOOKUP(K141,'Team Info'!J:M,4,FALSE)</f>
        <v>262-751-7093</v>
      </c>
      <c r="P141" s="154" t="str">
        <f>VLOOKUP(K141,'Team Info'!J:N,5,FALSE)</f>
        <v>bsballplya@aol.com</v>
      </c>
      <c r="Q141" s="188" t="str">
        <f>VLOOKUP(M141,'Team Info'!J:L,3,FALSE)</f>
        <v>Jon Tietz</v>
      </c>
      <c r="R141" s="188" t="str">
        <f>VLOOKUP(M141,'Team Info'!J:M,4,FALSE)</f>
        <v>920-342-0889</v>
      </c>
      <c r="S141" s="188" t="str">
        <f>VLOOKUP(M141,'Team Info'!J:N,5,FALSE)</f>
        <v>jontietz09@hotmail.com</v>
      </c>
      <c r="T141" t="str">
        <f t="shared" ref="T141:T147" si="35">H141&amp;K141&amp;M141</f>
        <v>45563U10G RF WildcatsU10G HU Thunder</v>
      </c>
    </row>
    <row r="142" spans="1:20" x14ac:dyDescent="0.3">
      <c r="A142" s="154" t="str">
        <f t="shared" si="33"/>
        <v>RF1128</v>
      </c>
      <c r="B142" s="154" t="str">
        <f>VLOOKUP(A142,'Team Info'!E:J,6,FALSE)</f>
        <v>U10G RF Wildcats</v>
      </c>
      <c r="C142" s="154" t="str">
        <f>VLOOKUP(A142,'Team Info'!E:L,8,FALSE)</f>
        <v>Brian Gould</v>
      </c>
      <c r="D142" s="154" t="str">
        <f>VLOOKUP(A142,'Team Info'!E:M,9,FALSE)</f>
        <v>262-751-7093</v>
      </c>
      <c r="E142" s="154" t="str">
        <f>VLOOKUP(A142,'Team Info'!E:N,10,FALSE)</f>
        <v>bsballplya@aol.com</v>
      </c>
      <c r="F142" s="180" t="str">
        <f t="shared" si="34"/>
        <v>Sat</v>
      </c>
      <c r="G142" s="180">
        <v>45</v>
      </c>
      <c r="H142" s="184">
        <f>VLOOKUP(G142,'Master FINAL 2024 8-19-24'!A:G,7,FALSE)</f>
        <v>45570</v>
      </c>
      <c r="I142" s="153" t="str">
        <f>IF(ISBLANK((VLOOKUP(G142,'Master FINAL 2024 8-19-24'!A:H,8,FALSE)))=TRUE,"",VLOOKUP(G142,'Master FINAL 2024 8-19-24'!A:H,8,FALSE))</f>
        <v>RF 6</v>
      </c>
      <c r="J142" s="183">
        <f>IF(ISBLANK((VLOOKUP(G142,'Master FINAL 2024 8-19-24'!A:I,9,FALSE)))=TRUE,"",VLOOKUP(G142,'Master FINAL 2024 8-19-24'!A:I,9,FALSE))</f>
        <v>0.375</v>
      </c>
      <c r="K142" s="169" t="str">
        <f>VLOOKUP(G142,'Master FINAL 2024 8-19-24'!A:L,12,FALSE)</f>
        <v>U10G HT Wildcats</v>
      </c>
      <c r="L142" s="177" t="s">
        <v>849</v>
      </c>
      <c r="M142" s="177" t="str">
        <f>VLOOKUP(G142,'Master FINAL 2024 8-19-24'!A:O,15,FALSE)</f>
        <v>U10G RF Wildcats</v>
      </c>
      <c r="N142" s="154" t="str">
        <f>VLOOKUP(K142,'Team Info'!J:L,3,FALSE)</f>
        <v>Ozzie Fuentes</v>
      </c>
      <c r="O142" s="154" t="str">
        <f>VLOOKUP(K142,'Team Info'!J:M,4,FALSE)</f>
        <v>908-510-9954</v>
      </c>
      <c r="P142" s="154" t="str">
        <f>VLOOKUP(K142,'Team Info'!J:N,5,FALSE)</f>
        <v>ozzie@oacc.com</v>
      </c>
      <c r="Q142" s="188" t="str">
        <f>VLOOKUP(M142,'Team Info'!J:L,3,FALSE)</f>
        <v>Brian Gould</v>
      </c>
      <c r="R142" s="188" t="str">
        <f>VLOOKUP(M142,'Team Info'!J:M,4,FALSE)</f>
        <v>262-751-7093</v>
      </c>
      <c r="S142" s="188" t="str">
        <f>VLOOKUP(M142,'Team Info'!J:N,5,FALSE)</f>
        <v>bsballplya@aol.com</v>
      </c>
      <c r="T142" t="str">
        <f t="shared" si="35"/>
        <v>45570U10G HT WildcatsU10G RF Wildcats</v>
      </c>
    </row>
    <row r="143" spans="1:20" x14ac:dyDescent="0.3">
      <c r="A143" s="154" t="str">
        <f t="shared" si="33"/>
        <v>RF1128</v>
      </c>
      <c r="B143" s="154" t="str">
        <f>VLOOKUP(A143,'Team Info'!E:J,6,FALSE)</f>
        <v>U10G RF Wildcats</v>
      </c>
      <c r="C143" s="154" t="str">
        <f>VLOOKUP(A143,'Team Info'!E:L,8,FALSE)</f>
        <v>Brian Gould</v>
      </c>
      <c r="D143" s="154" t="str">
        <f>VLOOKUP(A143,'Team Info'!E:M,9,FALSE)</f>
        <v>262-751-7093</v>
      </c>
      <c r="E143" s="154" t="str">
        <f>VLOOKUP(A143,'Team Info'!E:N,10,FALSE)</f>
        <v>bsballplya@aol.com</v>
      </c>
      <c r="F143" s="180" t="str">
        <f t="shared" si="34"/>
        <v>Sat</v>
      </c>
      <c r="G143" s="180">
        <v>52</v>
      </c>
      <c r="H143" s="184">
        <f>VLOOKUP(G143,'Master FINAL 2024 8-19-24'!A:G,7,FALSE)</f>
        <v>45577</v>
      </c>
      <c r="I143" s="153" t="str">
        <f>IF(ISBLANK((VLOOKUP(G143,'Master FINAL 2024 8-19-24'!A:H,8,FALSE)))=TRUE,"",VLOOKUP(G143,'Master FINAL 2024 8-19-24'!A:H,8,FALSE))</f>
        <v>Hickory Lane #2</v>
      </c>
      <c r="J143" s="183">
        <f>IF(ISBLANK((VLOOKUP(G143,'Master FINAL 2024 8-19-24'!A:I,9,FALSE)))=TRUE,"",VLOOKUP(G143,'Master FINAL 2024 8-19-24'!A:I,9,FALSE))</f>
        <v>0.41666666666666669</v>
      </c>
      <c r="K143" s="169" t="str">
        <f>VLOOKUP(G143,'Master FINAL 2024 8-19-24'!A:L,12,FALSE)</f>
        <v>U10G RF Wildcats</v>
      </c>
      <c r="L143" s="177" t="s">
        <v>849</v>
      </c>
      <c r="M143" s="177" t="str">
        <f>VLOOKUP(G143,'Master FINAL 2024 8-19-24'!A:O,15,FALSE)</f>
        <v>U10G JK Magic</v>
      </c>
      <c r="N143" s="154" t="str">
        <f>VLOOKUP(K143,'Team Info'!J:L,3,FALSE)</f>
        <v>Brian Gould</v>
      </c>
      <c r="O143" s="154" t="str">
        <f>VLOOKUP(K143,'Team Info'!J:M,4,FALSE)</f>
        <v>262-751-7093</v>
      </c>
      <c r="P143" s="154" t="str">
        <f>VLOOKUP(K143,'Team Info'!J:N,5,FALSE)</f>
        <v>bsballplya@aol.com</v>
      </c>
      <c r="Q143" s="188" t="str">
        <f>VLOOKUP(M143,'Team Info'!J:L,3,FALSE)</f>
        <v>Tim Reyburn</v>
      </c>
      <c r="R143" s="188" t="str">
        <f>VLOOKUP(M143,'Team Info'!J:M,4,FALSE)</f>
        <v>920-573-1824</v>
      </c>
      <c r="S143" s="188" t="str">
        <f>VLOOKUP(M143,'Team Info'!J:N,5,FALSE)</f>
        <v>timothyreyburn@gmail.com</v>
      </c>
      <c r="T143" t="str">
        <f t="shared" si="35"/>
        <v>45577U10G RF WildcatsU10G JK Magic</v>
      </c>
    </row>
    <row r="144" spans="1:20" x14ac:dyDescent="0.3">
      <c r="A144" s="154" t="str">
        <f t="shared" si="33"/>
        <v>RF1128</v>
      </c>
      <c r="B144" s="154" t="str">
        <f>VLOOKUP(A144,'Team Info'!E:J,6,FALSE)</f>
        <v>U10G RF Wildcats</v>
      </c>
      <c r="C144" s="154" t="str">
        <f>VLOOKUP(A144,'Team Info'!E:L,8,FALSE)</f>
        <v>Brian Gould</v>
      </c>
      <c r="D144" s="154" t="str">
        <f>VLOOKUP(A144,'Team Info'!E:M,9,FALSE)</f>
        <v>262-751-7093</v>
      </c>
      <c r="E144" s="154" t="str">
        <f>VLOOKUP(A144,'Team Info'!E:N,10,FALSE)</f>
        <v>bsballplya@aol.com</v>
      </c>
      <c r="F144" s="180" t="str">
        <f t="shared" si="34"/>
        <v>Sat</v>
      </c>
      <c r="G144" s="180">
        <v>55</v>
      </c>
      <c r="H144" s="184">
        <f>VLOOKUP(G144,'Master FINAL 2024 8-19-24'!A:G,7,FALSE)</f>
        <v>45584</v>
      </c>
      <c r="I144" s="153" t="str">
        <f>IF(ISBLANK((VLOOKUP(G144,'Master FINAL 2024 8-19-24'!A:H,8,FALSE)))=TRUE,"",VLOOKUP(G144,'Master FINAL 2024 8-19-24'!A:H,8,FALSE))</f>
        <v>RF 6</v>
      </c>
      <c r="J144" s="183">
        <f>IF(ISBLANK((VLOOKUP(G144,'Master FINAL 2024 8-19-24'!A:I,9,FALSE)))=TRUE,"",VLOOKUP(G144,'Master FINAL 2024 8-19-24'!A:I,9,FALSE))</f>
        <v>0.4375</v>
      </c>
      <c r="K144" s="169" t="str">
        <f>VLOOKUP(G144,'Master FINAL 2024 8-19-24'!A:L,12,FALSE)</f>
        <v>U10G JK Power</v>
      </c>
      <c r="L144" s="177" t="s">
        <v>849</v>
      </c>
      <c r="M144" s="177" t="str">
        <f>VLOOKUP(G144,'Master FINAL 2024 8-19-24'!A:O,15,FALSE)</f>
        <v>U10G RF Wildcats</v>
      </c>
      <c r="N144" s="154" t="str">
        <f>VLOOKUP(K144,'Team Info'!J:L,3,FALSE)</f>
        <v>Jeffrey Hoerchner</v>
      </c>
      <c r="O144" s="154" t="str">
        <f>VLOOKUP(K144,'Team Info'!J:M,4,FALSE)</f>
        <v>262-689-3341</v>
      </c>
      <c r="P144" s="154" t="str">
        <f>VLOOKUP(K144,'Team Info'!J:N,5,FALSE)</f>
        <v>jeff60h@yahoo.com</v>
      </c>
      <c r="Q144" s="188" t="str">
        <f>VLOOKUP(M144,'Team Info'!J:L,3,FALSE)</f>
        <v>Brian Gould</v>
      </c>
      <c r="R144" s="188" t="str">
        <f>VLOOKUP(M144,'Team Info'!J:M,4,FALSE)</f>
        <v>262-751-7093</v>
      </c>
      <c r="S144" s="188" t="str">
        <f>VLOOKUP(M144,'Team Info'!J:N,5,FALSE)</f>
        <v>bsballplya@aol.com</v>
      </c>
      <c r="T144" t="str">
        <f t="shared" si="35"/>
        <v>45584U10G JK PowerU10G RF Wildcats</v>
      </c>
    </row>
    <row r="145" spans="1:20" x14ac:dyDescent="0.3">
      <c r="A145" s="154" t="str">
        <f t="shared" si="33"/>
        <v>RF1128</v>
      </c>
      <c r="B145" s="154" t="str">
        <f>VLOOKUP(A145,'Team Info'!E:J,6,FALSE)</f>
        <v>U10G RF Wildcats</v>
      </c>
      <c r="C145" s="154" t="str">
        <f>VLOOKUP(A145,'Team Info'!E:L,8,FALSE)</f>
        <v>Brian Gould</v>
      </c>
      <c r="D145" s="154" t="str">
        <f>VLOOKUP(A145,'Team Info'!E:M,9,FALSE)</f>
        <v>262-751-7093</v>
      </c>
      <c r="E145" s="154" t="str">
        <f>VLOOKUP(A145,'Team Info'!E:N,10,FALSE)</f>
        <v>bsballplya@aol.com</v>
      </c>
      <c r="F145" s="180" t="str">
        <f t="shared" si="34"/>
        <v>Sat</v>
      </c>
      <c r="G145" s="180">
        <v>60</v>
      </c>
      <c r="H145" s="184">
        <f>VLOOKUP(G145,'Master FINAL 2024 8-19-24'!A:G,7,FALSE)</f>
        <v>45591</v>
      </c>
      <c r="I145" s="153">
        <f>IF(ISBLANK((VLOOKUP(G145,'Master FINAL 2024 8-19-24'!A:H,8,FALSE)))=TRUE,"",VLOOKUP(G145,'Master FINAL 2024 8-19-24'!A:H,8,FALSE))</f>
        <v>1</v>
      </c>
      <c r="J145" s="183">
        <f>IF(ISBLANK((VLOOKUP(G145,'Master FINAL 2024 8-19-24'!A:I,9,FALSE)))=TRUE,"",VLOOKUP(G145,'Master FINAL 2024 8-19-24'!A:I,9,FALSE))</f>
        <v>0.4375</v>
      </c>
      <c r="K145" s="169" t="str">
        <f>VLOOKUP(G145,'Master FINAL 2024 8-19-24'!A:L,12,FALSE)</f>
        <v>U10G RF Wildcats</v>
      </c>
      <c r="L145" s="177" t="s">
        <v>849</v>
      </c>
      <c r="M145" s="177" t="str">
        <f>VLOOKUP(G145,'Master FINAL 2024 8-19-24'!A:O,15,FALSE)</f>
        <v>U10G SL Lady Owlets (Tigers)</v>
      </c>
      <c r="N145" s="154" t="str">
        <f>VLOOKUP(K145,'Team Info'!J:L,3,FALSE)</f>
        <v>Brian Gould</v>
      </c>
      <c r="O145" s="154" t="str">
        <f>VLOOKUP(K145,'Team Info'!J:M,4,FALSE)</f>
        <v>262-751-7093</v>
      </c>
      <c r="P145" s="154" t="str">
        <f>VLOOKUP(K145,'Team Info'!J:N,5,FALSE)</f>
        <v>bsballplya@aol.com</v>
      </c>
      <c r="Q145" s="188" t="str">
        <f>VLOOKUP(M145,'Team Info'!J:L,3,FALSE)</f>
        <v>Dave Zukowski</v>
      </c>
      <c r="R145" s="188" t="str">
        <f>VLOOKUP(M145,'Team Info'!J:M,4,FALSE)</f>
        <v>414-324-9256</v>
      </c>
      <c r="S145" s="188" t="str">
        <f>VLOOKUP(M145,'Team Info'!J:N,5,FALSE)</f>
        <v>bevndave@outlook.com</v>
      </c>
      <c r="T145" t="str">
        <f t="shared" si="35"/>
        <v>45591U10G RF WildcatsU10G SL Lady Owlets (Tigers)</v>
      </c>
    </row>
    <row r="146" spans="1:20" x14ac:dyDescent="0.3">
      <c r="A146" s="154" t="s">
        <v>1794</v>
      </c>
      <c r="B146" s="154" t="str">
        <f>VLOOKUP(A146,'Team Info'!E:J,6,FALSE)</f>
        <v>U12 RF Comets</v>
      </c>
      <c r="C146" s="154" t="str">
        <f>VLOOKUP(A146,'Team Info'!E:L,8,FALSE)</f>
        <v>Jim Healy</v>
      </c>
      <c r="D146" s="154" t="str">
        <f>VLOOKUP(A146,'Team Info'!E:M,9,FALSE)</f>
        <v>262-365-1992</v>
      </c>
      <c r="E146" s="154" t="str">
        <f>VLOOKUP(A146,'Team Info'!E:N,10,FALSE)</f>
        <v>james.russell.healy@gmail.com</v>
      </c>
      <c r="F146" s="180" t="str">
        <f t="shared" si="34"/>
        <v>Sat</v>
      </c>
      <c r="G146" s="180">
        <v>263</v>
      </c>
      <c r="H146" s="184">
        <f>VLOOKUP(G146,'Master FINAL 2024 8-19-24'!A:G,7,FALSE)</f>
        <v>45542</v>
      </c>
      <c r="I146" s="153" t="str">
        <f>IF(ISBLANK((VLOOKUP(G146,'Master FINAL 2024 8-19-24'!A:H,8,FALSE)))=TRUE,"",VLOOKUP(G146,'Master FINAL 2024 8-19-24'!A:H,8,FALSE))</f>
        <v>Field 2</v>
      </c>
      <c r="J146" s="183">
        <f>IF(ISBLANK((VLOOKUP(G146,'Master FINAL 2024 8-19-24'!A:I,9,FALSE)))=TRUE,"",VLOOKUP(G146,'Master FINAL 2024 8-19-24'!A:I,9,FALSE))</f>
        <v>0.33333333333333331</v>
      </c>
      <c r="K146" s="169" t="str">
        <f>VLOOKUP(G146,'Master FINAL 2024 8-19-24'!A:L,12,FALSE)</f>
        <v>U12 RF Comets</v>
      </c>
      <c r="L146" s="177" t="s">
        <v>849</v>
      </c>
      <c r="M146" s="177" t="str">
        <f>VLOOKUP(G146,'Master FINAL 2024 8-19-24'!A:O,15,FALSE)</f>
        <v>U12 JU Juneau Rage U12</v>
      </c>
      <c r="N146" s="154" t="str">
        <f>VLOOKUP(K146,'Team Info'!J:L,3,FALSE)</f>
        <v>Jim Healy</v>
      </c>
      <c r="O146" s="154" t="str">
        <f>VLOOKUP(K146,'Team Info'!J:M,4,FALSE)</f>
        <v>262-365-1992</v>
      </c>
      <c r="P146" s="154" t="str">
        <f>VLOOKUP(K146,'Team Info'!J:N,5,FALSE)</f>
        <v>james.russell.healy@gmail.com</v>
      </c>
      <c r="Q146" s="188" t="str">
        <f>VLOOKUP(M146,'Team Info'!J:L,3,FALSE)</f>
        <v>Alexis Garcia</v>
      </c>
      <c r="R146" s="188" t="str">
        <f>VLOOKUP(M146,'Team Info'!J:M,4,FALSE)</f>
        <v>920-382-3129</v>
      </c>
      <c r="S146" s="188" t="str">
        <f>VLOOKUP(M146,'Team Info'!J:N,5,FALSE)</f>
        <v>Alexis.garcia.boss51@gmail.com</v>
      </c>
      <c r="T146" t="str">
        <f t="shared" si="35"/>
        <v>45542U12 RF CometsU12 JU Juneau Rage U12</v>
      </c>
    </row>
    <row r="147" spans="1:20" x14ac:dyDescent="0.3">
      <c r="A147" s="154" t="str">
        <f t="shared" ref="A147:A153" si="36">A146</f>
        <v>RF1129</v>
      </c>
      <c r="B147" s="154" t="str">
        <f>VLOOKUP(A147,'Team Info'!E:J,6,FALSE)</f>
        <v>U12 RF Comets</v>
      </c>
      <c r="C147" s="154" t="str">
        <f>VLOOKUP(A147,'Team Info'!E:L,8,FALSE)</f>
        <v>Jim Healy</v>
      </c>
      <c r="D147" s="154" t="str">
        <f>VLOOKUP(A147,'Team Info'!E:M,9,FALSE)</f>
        <v>262-365-1992</v>
      </c>
      <c r="E147" s="154" t="str">
        <f>VLOOKUP(A147,'Team Info'!E:N,10,FALSE)</f>
        <v>james.russell.healy@gmail.com</v>
      </c>
      <c r="F147" s="180" t="str">
        <f t="shared" si="34"/>
        <v>Sat</v>
      </c>
      <c r="G147" s="180">
        <v>268</v>
      </c>
      <c r="H147" s="184">
        <f>VLOOKUP(G147,'Master FINAL 2024 8-19-24'!A:G,7,FALSE)</f>
        <v>45549</v>
      </c>
      <c r="I147" s="153" t="str">
        <f>IF(ISBLANK((VLOOKUP(G147,'Master FINAL 2024 8-19-24'!A:H,8,FALSE)))=TRUE,"",VLOOKUP(G147,'Master FINAL 2024 8-19-24'!A:H,8,FALSE))</f>
        <v>RF 9</v>
      </c>
      <c r="J147" s="183">
        <f>IF(ISBLANK((VLOOKUP(G147,'Master FINAL 2024 8-19-24'!A:I,9,FALSE)))=TRUE,"",VLOOKUP(G147,'Master FINAL 2024 8-19-24'!A:I,9,FALSE))</f>
        <v>0.4375</v>
      </c>
      <c r="K147" s="169" t="str">
        <f>VLOOKUP(G147,'Master FINAL 2024 8-19-24'!A:L,12,FALSE)</f>
        <v>U12 KW Jaguars</v>
      </c>
      <c r="L147" s="177" t="s">
        <v>849</v>
      </c>
      <c r="M147" s="177" t="str">
        <f>VLOOKUP(G147,'Master FINAL 2024 8-19-24'!A:O,15,FALSE)</f>
        <v>U12 RF Comets</v>
      </c>
      <c r="N147" s="154" t="str">
        <f>VLOOKUP(K147,'Team Info'!J:L,3,FALSE)</f>
        <v>Kyle Kutschenreuter</v>
      </c>
      <c r="O147" s="154" t="str">
        <f>VLOOKUP(K147,'Team Info'!J:M,4,FALSE)</f>
        <v>262-224-4310</v>
      </c>
      <c r="P147" s="154" t="str">
        <f>VLOOKUP(K147,'Team Info'!J:N,5,FALSE)</f>
        <v>kwkmts@gmail.com</v>
      </c>
      <c r="Q147" s="188" t="str">
        <f>VLOOKUP(M147,'Team Info'!J:L,3,FALSE)</f>
        <v>Jim Healy</v>
      </c>
      <c r="R147" s="188" t="str">
        <f>VLOOKUP(M147,'Team Info'!J:M,4,FALSE)</f>
        <v>262-365-1992</v>
      </c>
      <c r="S147" s="188" t="str">
        <f>VLOOKUP(M147,'Team Info'!J:N,5,FALSE)</f>
        <v>james.russell.healy@gmail.com</v>
      </c>
      <c r="T147" t="str">
        <f t="shared" si="35"/>
        <v>45549U12 KW JaguarsU12 RF Comets</v>
      </c>
    </row>
    <row r="148" spans="1:20" x14ac:dyDescent="0.3">
      <c r="A148" s="154" t="str">
        <f t="shared" si="36"/>
        <v>RF1129</v>
      </c>
      <c r="B148" s="154" t="str">
        <f>VLOOKUP(A148,'Team Info'!E:J,6,FALSE)</f>
        <v>U12 RF Comets</v>
      </c>
      <c r="C148" s="154" t="str">
        <f>VLOOKUP(A148,'Team Info'!E:L,8,FALSE)</f>
        <v>Jim Healy</v>
      </c>
      <c r="D148" s="154" t="str">
        <f>VLOOKUP(A148,'Team Info'!E:M,9,FALSE)</f>
        <v>262-365-1992</v>
      </c>
      <c r="E148" s="154" t="str">
        <f>VLOOKUP(A148,'Team Info'!E:N,10,FALSE)</f>
        <v>james.russell.healy@gmail.com</v>
      </c>
      <c r="F148" s="180" t="str">
        <f>IF(WEEKDAY(H148)=7,"Sat",IF(WEEKDAY(H148)=6,"Fri",IF(WEEKDAY(H148)=5,"Thu",IF(WEEKDAY(H148)=4,"Wed",IF(WEEKDAY(H148)=3,"Tue",IF(WEEKDAY(H148)=2,"Mon",IF(WEEKDAY(H148)=1,"Sun")))))))</f>
        <v>Sat</v>
      </c>
      <c r="G148" s="180">
        <v>272</v>
      </c>
      <c r="H148" s="184">
        <f>VLOOKUP(G148,'Master FINAL 2024 8-19-24'!A:G,7,FALSE)</f>
        <v>45556</v>
      </c>
      <c r="I148" s="153" t="str">
        <f>IF(ISBLANK((VLOOKUP(G148,'Master FINAL 2024 8-19-24'!A:H,8,FALSE)))=TRUE,"",VLOOKUP(G148,'Master FINAL 2024 8-19-24'!A:H,8,FALSE))</f>
        <v>RF 9</v>
      </c>
      <c r="J148" s="183">
        <f>IF(ISBLANK((VLOOKUP(G148,'Master FINAL 2024 8-19-24'!A:I,9,FALSE)))=TRUE,"",VLOOKUP(G148,'Master FINAL 2024 8-19-24'!A:I,9,FALSE))</f>
        <v>0.5625</v>
      </c>
      <c r="K148" s="169" t="str">
        <f>VLOOKUP(G148,'Master FINAL 2024 8-19-24'!A:L,12,FALSE)</f>
        <v>U12 SL Union</v>
      </c>
      <c r="L148" s="177" t="s">
        <v>849</v>
      </c>
      <c r="M148" s="177" t="str">
        <f>VLOOKUP(G148,'Master FINAL 2024 8-19-24'!A:O,15,FALSE)</f>
        <v>U12 RF Comets</v>
      </c>
      <c r="N148" s="154" t="str">
        <f>VLOOKUP(K148,'Team Info'!J:L,3,FALSE)</f>
        <v>Brian Kiley</v>
      </c>
      <c r="O148" s="154" t="str">
        <f>VLOOKUP(K148,'Team Info'!J:M,4,FALSE)</f>
        <v>262-224-1796</v>
      </c>
      <c r="P148" s="154" t="str">
        <f>VLOOKUP(K148,'Team Info'!J:N,5,FALSE)</f>
        <v>bnkiley@gmail.com</v>
      </c>
      <c r="Q148" s="188" t="str">
        <f>VLOOKUP(M148,'Team Info'!J:L,3,FALSE)</f>
        <v>Jim Healy</v>
      </c>
      <c r="R148" s="188" t="str">
        <f>VLOOKUP(M148,'Team Info'!J:M,4,FALSE)</f>
        <v>262-365-1992</v>
      </c>
      <c r="S148" s="188" t="str">
        <f>VLOOKUP(M148,'Team Info'!J:N,5,FALSE)</f>
        <v>james.russell.healy@gmail.com</v>
      </c>
      <c r="T148" t="str">
        <f>H148&amp;K148&amp;M148</f>
        <v>45556U12 SL UnionU12 RF Comets</v>
      </c>
    </row>
    <row r="149" spans="1:20" x14ac:dyDescent="0.3">
      <c r="A149" s="154" t="str">
        <f t="shared" si="36"/>
        <v>RF1129</v>
      </c>
      <c r="B149" s="154" t="str">
        <f>VLOOKUP(A149,'Team Info'!E:J,6,FALSE)</f>
        <v>U12 RF Comets</v>
      </c>
      <c r="C149" s="154" t="str">
        <f>VLOOKUP(A149,'Team Info'!E:L,8,FALSE)</f>
        <v>Jim Healy</v>
      </c>
      <c r="D149" s="154" t="str">
        <f>VLOOKUP(A149,'Team Info'!E:M,9,FALSE)</f>
        <v>262-365-1992</v>
      </c>
      <c r="E149" s="154" t="str">
        <f>VLOOKUP(A149,'Team Info'!E:N,10,FALSE)</f>
        <v>james.russell.healy@gmail.com</v>
      </c>
      <c r="F149" s="180" t="str">
        <f t="shared" ref="F149:F155" si="37">IF(WEEKDAY(H149)=7,"Sat",IF(WEEKDAY(H149)=6,"Fri",IF(WEEKDAY(H149)=5,"Thu",IF(WEEKDAY(H149)=4,"Wed",IF(WEEKDAY(H149)=3,"Tue",IF(WEEKDAY(H149)=2,"Mon",IF(WEEKDAY(H149)=1,"Sun")))))))</f>
        <v>Sat</v>
      </c>
      <c r="G149" s="180">
        <v>275</v>
      </c>
      <c r="H149" s="184">
        <f>VLOOKUP(G149,'Master FINAL 2024 8-19-24'!A:G,7,FALSE)</f>
        <v>45563</v>
      </c>
      <c r="I149" s="153" t="str">
        <f>IF(ISBLANK((VLOOKUP(G149,'Master FINAL 2024 8-19-24'!A:H,8,FALSE)))=TRUE,"",VLOOKUP(G149,'Master FINAL 2024 8-19-24'!A:H,8,FALSE))</f>
        <v>RF 9</v>
      </c>
      <c r="J149" s="183">
        <f>IF(ISBLANK((VLOOKUP(G149,'Master FINAL 2024 8-19-24'!A:I,9,FALSE)))=TRUE,"",VLOOKUP(G149,'Master FINAL 2024 8-19-24'!A:I,9,FALSE))</f>
        <v>0.4375</v>
      </c>
      <c r="K149" s="169" t="str">
        <f>VLOOKUP(G149,'Master FINAL 2024 8-19-24'!A:L,12,FALSE)</f>
        <v>U12 HT Cobra Crush</v>
      </c>
      <c r="L149" s="177" t="s">
        <v>849</v>
      </c>
      <c r="M149" s="177" t="str">
        <f>VLOOKUP(G149,'Master FINAL 2024 8-19-24'!A:O,15,FALSE)</f>
        <v>U12 RF Comets</v>
      </c>
      <c r="N149" s="154" t="str">
        <f>VLOOKUP(K149,'Team Info'!J:L,3,FALSE)</f>
        <v>Mike Daly</v>
      </c>
      <c r="O149" s="154" t="str">
        <f>VLOOKUP(K149,'Team Info'!J:M,4,FALSE)</f>
        <v>414-350-1392</v>
      </c>
      <c r="P149" s="154" t="str">
        <f>VLOOKUP(K149,'Team Info'!J:N,5,FALSE)</f>
        <v>dooley644@gmail.com</v>
      </c>
      <c r="Q149" s="188" t="str">
        <f>VLOOKUP(M149,'Team Info'!J:L,3,FALSE)</f>
        <v>Jim Healy</v>
      </c>
      <c r="R149" s="188" t="str">
        <f>VLOOKUP(M149,'Team Info'!J:M,4,FALSE)</f>
        <v>262-365-1992</v>
      </c>
      <c r="S149" s="188" t="str">
        <f>VLOOKUP(M149,'Team Info'!J:N,5,FALSE)</f>
        <v>james.russell.healy@gmail.com</v>
      </c>
      <c r="T149" t="str">
        <f t="shared" ref="T149:T155" si="38">H149&amp;K149&amp;M149</f>
        <v>45563U12 HT Cobra CrushU12 RF Comets</v>
      </c>
    </row>
    <row r="150" spans="1:20" x14ac:dyDescent="0.3">
      <c r="A150" s="154" t="str">
        <f t="shared" si="36"/>
        <v>RF1129</v>
      </c>
      <c r="B150" s="154" t="str">
        <f>VLOOKUP(A150,'Team Info'!E:J,6,FALSE)</f>
        <v>U12 RF Comets</v>
      </c>
      <c r="C150" s="154" t="str">
        <f>VLOOKUP(A150,'Team Info'!E:L,8,FALSE)</f>
        <v>Jim Healy</v>
      </c>
      <c r="D150" s="154" t="str">
        <f>VLOOKUP(A150,'Team Info'!E:M,9,FALSE)</f>
        <v>262-365-1992</v>
      </c>
      <c r="E150" s="154" t="str">
        <f>VLOOKUP(A150,'Team Info'!E:N,10,FALSE)</f>
        <v>james.russell.healy@gmail.com</v>
      </c>
      <c r="F150" s="180" t="str">
        <f t="shared" si="37"/>
        <v>Sat</v>
      </c>
      <c r="G150" s="180">
        <v>280</v>
      </c>
      <c r="H150" s="184">
        <f>VLOOKUP(G150,'Master FINAL 2024 8-19-24'!A:G,7,FALSE)</f>
        <v>45570</v>
      </c>
      <c r="I150" s="153" t="str">
        <f>IF(ISBLANK((VLOOKUP(G150,'Master FINAL 2024 8-19-24'!A:H,8,FALSE)))=TRUE,"",VLOOKUP(G150,'Master FINAL 2024 8-19-24'!A:H,8,FALSE))</f>
        <v>Hickory Lane #3</v>
      </c>
      <c r="J150" s="183">
        <f>IF(ISBLANK((VLOOKUP(G150,'Master FINAL 2024 8-19-24'!A:I,9,FALSE)))=TRUE,"",VLOOKUP(G150,'Master FINAL 2024 8-19-24'!A:I,9,FALSE))</f>
        <v>0.45833333333333331</v>
      </c>
      <c r="K150" s="169" t="str">
        <f>VLOOKUP(G150,'Master FINAL 2024 8-19-24'!A:L,12,FALSE)</f>
        <v>U12 RF Comets</v>
      </c>
      <c r="L150" s="177" t="s">
        <v>849</v>
      </c>
      <c r="M150" s="177" t="str">
        <f>VLOOKUP(G150,'Master FINAL 2024 8-19-24'!A:O,15,FALSE)</f>
        <v>U12 JK Eliminators</v>
      </c>
      <c r="N150" s="154" t="str">
        <f>VLOOKUP(K150,'Team Info'!J:L,3,FALSE)</f>
        <v>Jim Healy</v>
      </c>
      <c r="O150" s="154" t="str">
        <f>VLOOKUP(K150,'Team Info'!J:M,4,FALSE)</f>
        <v>262-365-1992</v>
      </c>
      <c r="P150" s="154" t="str">
        <f>VLOOKUP(K150,'Team Info'!J:N,5,FALSE)</f>
        <v>james.russell.healy@gmail.com</v>
      </c>
      <c r="Q150" s="188" t="str">
        <f>VLOOKUP(M150,'Team Info'!J:L,3,FALSE)</f>
        <v>Keith McNamee</v>
      </c>
      <c r="R150" s="188" t="str">
        <f>VLOOKUP(M150,'Team Info'!J:M,4,FALSE)</f>
        <v>262-993-2048</v>
      </c>
      <c r="S150" s="188" t="str">
        <f>VLOOKUP(M150,'Team Info'!J:N,5,FALSE)</f>
        <v>kmcnamee@clcbuild.com</v>
      </c>
      <c r="T150" t="str">
        <f t="shared" si="38"/>
        <v>45570U12 RF CometsU12 JK Eliminators</v>
      </c>
    </row>
    <row r="151" spans="1:20" x14ac:dyDescent="0.3">
      <c r="A151" s="154" t="str">
        <f t="shared" si="36"/>
        <v>RF1129</v>
      </c>
      <c r="B151" s="154" t="str">
        <f>VLOOKUP(A151,'Team Info'!E:J,6,FALSE)</f>
        <v>U12 RF Comets</v>
      </c>
      <c r="C151" s="154" t="str">
        <f>VLOOKUP(A151,'Team Info'!E:L,8,FALSE)</f>
        <v>Jim Healy</v>
      </c>
      <c r="D151" s="154" t="str">
        <f>VLOOKUP(A151,'Team Info'!E:M,9,FALSE)</f>
        <v>262-365-1992</v>
      </c>
      <c r="E151" s="154" t="str">
        <f>VLOOKUP(A151,'Team Info'!E:N,10,FALSE)</f>
        <v>james.russell.healy@gmail.com</v>
      </c>
      <c r="F151" s="180" t="str">
        <f t="shared" si="37"/>
        <v>Sat</v>
      </c>
      <c r="G151" s="180">
        <v>281</v>
      </c>
      <c r="H151" s="184">
        <f>VLOOKUP(G151,'Master FINAL 2024 8-19-24'!A:G,7,FALSE)</f>
        <v>45577</v>
      </c>
      <c r="I151" s="153" t="str">
        <f>IF(ISBLANK((VLOOKUP(G151,'Master FINAL 2024 8-19-24'!A:H,8,FALSE)))=TRUE,"",VLOOKUP(G151,'Master FINAL 2024 8-19-24'!A:H,8,FALSE))</f>
        <v>12U South</v>
      </c>
      <c r="J151" s="183">
        <f>IF(ISBLANK((VLOOKUP(G151,'Master FINAL 2024 8-19-24'!A:I,9,FALSE)))=TRUE,"",VLOOKUP(G151,'Master FINAL 2024 8-19-24'!A:I,9,FALSE))</f>
        <v>0.5</v>
      </c>
      <c r="K151" s="169" t="str">
        <f>VLOOKUP(G151,'Master FINAL 2024 8-19-24'!A:L,12,FALSE)</f>
        <v>U12 RF Comets</v>
      </c>
      <c r="L151" s="177" t="s">
        <v>849</v>
      </c>
      <c r="M151" s="177" t="str">
        <f>VLOOKUP(G151,'Master FINAL 2024 8-19-24'!A:O,15,FALSE)</f>
        <v>U12 BR Blue Heron</v>
      </c>
      <c r="N151" s="154" t="str">
        <f>VLOOKUP(K151,'Team Info'!J:L,3,FALSE)</f>
        <v>Jim Healy</v>
      </c>
      <c r="O151" s="154" t="str">
        <f>VLOOKUP(K151,'Team Info'!J:M,4,FALSE)</f>
        <v>262-365-1992</v>
      </c>
      <c r="P151" s="154" t="str">
        <f>VLOOKUP(K151,'Team Info'!J:N,5,FALSE)</f>
        <v>james.russell.healy@gmail.com</v>
      </c>
      <c r="Q151" s="188" t="str">
        <f>VLOOKUP(M151,'Team Info'!J:L,3,FALSE)</f>
        <v>Josh Haefs</v>
      </c>
      <c r="R151" s="188" t="str">
        <f>VLOOKUP(M151,'Team Info'!J:M,4,FALSE)</f>
        <v>920-904-0759</v>
      </c>
      <c r="S151" s="188" t="str">
        <f>VLOOKUP(M151,'Team Info'!J:N,5,FALSE)</f>
        <v>ndfsa9@gmail.com</v>
      </c>
      <c r="T151" t="str">
        <f t="shared" si="38"/>
        <v>45577U12 RF CometsU12 BR Blue Heron</v>
      </c>
    </row>
    <row r="152" spans="1:20" x14ac:dyDescent="0.3">
      <c r="A152" s="154" t="str">
        <f t="shared" si="36"/>
        <v>RF1129</v>
      </c>
      <c r="B152" s="154" t="str">
        <f>VLOOKUP(A152,'Team Info'!E:J,6,FALSE)</f>
        <v>U12 RF Comets</v>
      </c>
      <c r="C152" s="154" t="str">
        <f>VLOOKUP(A152,'Team Info'!E:L,8,FALSE)</f>
        <v>Jim Healy</v>
      </c>
      <c r="D152" s="154" t="str">
        <f>VLOOKUP(A152,'Team Info'!E:M,9,FALSE)</f>
        <v>262-365-1992</v>
      </c>
      <c r="E152" s="154" t="str">
        <f>VLOOKUP(A152,'Team Info'!E:N,10,FALSE)</f>
        <v>james.russell.healy@gmail.com</v>
      </c>
      <c r="F152" s="180" t="str">
        <f t="shared" si="37"/>
        <v>Sat</v>
      </c>
      <c r="G152" s="180">
        <v>286</v>
      </c>
      <c r="H152" s="184">
        <f>VLOOKUP(G152,'Master FINAL 2024 8-19-24'!A:G,7,FALSE)</f>
        <v>45584</v>
      </c>
      <c r="I152" s="153" t="str">
        <f>IF(ISBLANK((VLOOKUP(G152,'Master FINAL 2024 8-19-24'!A:H,8,FALSE)))=TRUE,"",VLOOKUP(G152,'Master FINAL 2024 8-19-24'!A:H,8,FALSE))</f>
        <v>RF 9</v>
      </c>
      <c r="J152" s="183">
        <f>IF(ISBLANK((VLOOKUP(G152,'Master FINAL 2024 8-19-24'!A:I,9,FALSE)))=TRUE,"",VLOOKUP(G152,'Master FINAL 2024 8-19-24'!A:I,9,FALSE))</f>
        <v>0.5625</v>
      </c>
      <c r="K152" s="169" t="str">
        <f>VLOOKUP(G152,'Master FINAL 2024 8-19-24'!A:L,12,FALSE)</f>
        <v>U12 ER Hooligans</v>
      </c>
      <c r="L152" s="177" t="s">
        <v>849</v>
      </c>
      <c r="M152" s="177" t="str">
        <f>VLOOKUP(G152,'Master FINAL 2024 8-19-24'!A:O,15,FALSE)</f>
        <v>U12 RF Comets</v>
      </c>
      <c r="N152" s="154" t="str">
        <f>VLOOKUP(K152,'Team Info'!J:L,3,FALSE)</f>
        <v>Mike Stoneking</v>
      </c>
      <c r="O152" s="154">
        <f>VLOOKUP(K152,'Team Info'!J:M,4,FALSE)</f>
        <v>0</v>
      </c>
      <c r="P152" s="154" t="str">
        <f>VLOOKUP(K152,'Team Info'!J:N,5,FALSE)</f>
        <v>mikestoneking@outlook.com</v>
      </c>
      <c r="Q152" s="188" t="str">
        <f>VLOOKUP(M152,'Team Info'!J:L,3,FALSE)</f>
        <v>Jim Healy</v>
      </c>
      <c r="R152" s="188" t="str">
        <f>VLOOKUP(M152,'Team Info'!J:M,4,FALSE)</f>
        <v>262-365-1992</v>
      </c>
      <c r="S152" s="188" t="str">
        <f>VLOOKUP(M152,'Team Info'!J:N,5,FALSE)</f>
        <v>james.russell.healy@gmail.com</v>
      </c>
      <c r="T152" t="str">
        <f t="shared" si="38"/>
        <v>45584U12 ER HooligansU12 RF Comets</v>
      </c>
    </row>
    <row r="153" spans="1:20" x14ac:dyDescent="0.3">
      <c r="A153" s="154" t="str">
        <f t="shared" si="36"/>
        <v>RF1129</v>
      </c>
      <c r="B153" s="154" t="str">
        <f>VLOOKUP(A153,'Team Info'!E:J,6,FALSE)</f>
        <v>U12 RF Comets</v>
      </c>
      <c r="C153" s="154" t="str">
        <f>VLOOKUP(A153,'Team Info'!E:L,8,FALSE)</f>
        <v>Jim Healy</v>
      </c>
      <c r="D153" s="154" t="str">
        <f>VLOOKUP(A153,'Team Info'!E:M,9,FALSE)</f>
        <v>262-365-1992</v>
      </c>
      <c r="E153" s="154" t="str">
        <f>VLOOKUP(A153,'Team Info'!E:N,10,FALSE)</f>
        <v>james.russell.healy@gmail.com</v>
      </c>
      <c r="F153" s="180" t="str">
        <f t="shared" si="37"/>
        <v>Sat</v>
      </c>
      <c r="G153" s="180">
        <v>292</v>
      </c>
      <c r="H153" s="184">
        <f>VLOOKUP(G153,'Master FINAL 2024 8-19-24'!A:G,7,FALSE)</f>
        <v>45591</v>
      </c>
      <c r="I153" s="153" t="str">
        <f>IF(ISBLANK((VLOOKUP(G153,'Master FINAL 2024 8-19-24'!A:H,8,FALSE)))=TRUE,"",VLOOKUP(G153,'Master FINAL 2024 8-19-24'!A:H,8,FALSE))</f>
        <v>KW 4</v>
      </c>
      <c r="J153" s="183">
        <f>IF(ISBLANK((VLOOKUP(G153,'Master FINAL 2024 8-19-24'!A:I,9,FALSE)))=TRUE,"",VLOOKUP(G153,'Master FINAL 2024 8-19-24'!A:I,9,FALSE))</f>
        <v>0.625</v>
      </c>
      <c r="K153" s="169" t="str">
        <f>VLOOKUP(G153,'Master FINAL 2024 8-19-24'!A:L,12,FALSE)</f>
        <v>U12 RF Comets</v>
      </c>
      <c r="L153" s="177" t="s">
        <v>849</v>
      </c>
      <c r="M153" s="177" t="str">
        <f>VLOOKUP(G153,'Master FINAL 2024 8-19-24'!A:O,15,FALSE)</f>
        <v>U12 KW Jaguars</v>
      </c>
      <c r="N153" s="154" t="str">
        <f>VLOOKUP(K153,'Team Info'!J:L,3,FALSE)</f>
        <v>Jim Healy</v>
      </c>
      <c r="O153" s="154" t="str">
        <f>VLOOKUP(K153,'Team Info'!J:M,4,FALSE)</f>
        <v>262-365-1992</v>
      </c>
      <c r="P153" s="154" t="str">
        <f>VLOOKUP(K153,'Team Info'!J:N,5,FALSE)</f>
        <v>james.russell.healy@gmail.com</v>
      </c>
      <c r="Q153" s="188" t="str">
        <f>VLOOKUP(M153,'Team Info'!J:L,3,FALSE)</f>
        <v>Kyle Kutschenreuter</v>
      </c>
      <c r="R153" s="188" t="str">
        <f>VLOOKUP(M153,'Team Info'!J:M,4,FALSE)</f>
        <v>262-224-4310</v>
      </c>
      <c r="S153" s="188" t="str">
        <f>VLOOKUP(M153,'Team Info'!J:N,5,FALSE)</f>
        <v>kwkmts@gmail.com</v>
      </c>
      <c r="T153" t="str">
        <f t="shared" si="38"/>
        <v>45591U12 RF CometsU12 KW Jaguars</v>
      </c>
    </row>
    <row r="154" spans="1:20" x14ac:dyDescent="0.3">
      <c r="A154" s="154" t="s">
        <v>1795</v>
      </c>
      <c r="B154" s="154" t="str">
        <f>VLOOKUP(A154,'Team Info'!E:J,6,FALSE)</f>
        <v>U12 RF Lightning</v>
      </c>
      <c r="C154" s="154" t="str">
        <f>VLOOKUP(A154,'Team Info'!E:L,8,FALSE)</f>
        <v>Andy Kryll</v>
      </c>
      <c r="D154" s="154" t="str">
        <f>VLOOKUP(A154,'Team Info'!E:M,9,FALSE)</f>
        <v>262-365-7292</v>
      </c>
      <c r="E154" s="154" t="str">
        <f>VLOOKUP(A154,'Team Info'!E:N,10,FALSE)</f>
        <v>akryll@kaarchitecturaldesign.com</v>
      </c>
      <c r="F154" s="180" t="str">
        <f t="shared" si="37"/>
        <v>Sat</v>
      </c>
      <c r="G154" s="180">
        <v>295</v>
      </c>
      <c r="H154" s="184">
        <f>VLOOKUP(G154,'Master FINAL 2024 8-19-24'!A:G,7,FALSE)</f>
        <v>45542</v>
      </c>
      <c r="I154" s="153" t="str">
        <f>IF(ISBLANK((VLOOKUP(G154,'Master FINAL 2024 8-19-24'!A:H,8,FALSE)))=TRUE,"",VLOOKUP(G154,'Master FINAL 2024 8-19-24'!A:H,8,FALSE))</f>
        <v>RF 9</v>
      </c>
      <c r="J154" s="183">
        <f>IF(ISBLANK((VLOOKUP(G154,'Master FINAL 2024 8-19-24'!A:I,9,FALSE)))=TRUE,"",VLOOKUP(G154,'Master FINAL 2024 8-19-24'!A:I,9,FALSE))</f>
        <v>0.5625</v>
      </c>
      <c r="K154" s="169" t="str">
        <f>VLOOKUP(G154,'Master FINAL 2024 8-19-24'!A:L,12,FALSE)</f>
        <v>U12 JK Stars</v>
      </c>
      <c r="L154" s="177" t="s">
        <v>849</v>
      </c>
      <c r="M154" s="177" t="str">
        <f>VLOOKUP(G154,'Master FINAL 2024 8-19-24'!A:O,15,FALSE)</f>
        <v>U12 RF Lightning</v>
      </c>
      <c r="N154" s="154" t="str">
        <f>VLOOKUP(K154,'Team Info'!J:L,3,FALSE)</f>
        <v>Adam Kasinskas</v>
      </c>
      <c r="O154" s="154" t="str">
        <f>VLOOKUP(K154,'Team Info'!J:M,4,FALSE)</f>
        <v>262-424-5680</v>
      </c>
      <c r="P154" s="154" t="str">
        <f>VLOOKUP(K154,'Team Info'!J:N,5,FALSE)</f>
        <v>adam.kasinskas@gmail.com</v>
      </c>
      <c r="Q154" s="188" t="str">
        <f>VLOOKUP(M154,'Team Info'!J:L,3,FALSE)</f>
        <v>Andy Kryll</v>
      </c>
      <c r="R154" s="188" t="str">
        <f>VLOOKUP(M154,'Team Info'!J:M,4,FALSE)</f>
        <v>262-365-7292</v>
      </c>
      <c r="S154" s="188" t="str">
        <f>VLOOKUP(M154,'Team Info'!J:N,5,FALSE)</f>
        <v>akryll@kaarchitecturaldesign.com</v>
      </c>
      <c r="T154" t="str">
        <f t="shared" si="38"/>
        <v>45542U12 JK StarsU12 RF Lightning</v>
      </c>
    </row>
    <row r="155" spans="1:20" x14ac:dyDescent="0.3">
      <c r="A155" s="154" t="str">
        <f t="shared" ref="A155:A161" si="39">A154</f>
        <v>RF1130</v>
      </c>
      <c r="B155" s="154" t="str">
        <f>VLOOKUP(A155,'Team Info'!E:J,6,FALSE)</f>
        <v>U12 RF Lightning</v>
      </c>
      <c r="C155" s="154" t="str">
        <f>VLOOKUP(A155,'Team Info'!E:L,8,FALSE)</f>
        <v>Andy Kryll</v>
      </c>
      <c r="D155" s="154" t="str">
        <f>VLOOKUP(A155,'Team Info'!E:M,9,FALSE)</f>
        <v>262-365-7292</v>
      </c>
      <c r="E155" s="154" t="str">
        <f>VLOOKUP(A155,'Team Info'!E:N,10,FALSE)</f>
        <v>akryll@kaarchitecturaldesign.com</v>
      </c>
      <c r="F155" s="180" t="str">
        <f t="shared" si="37"/>
        <v>Sat</v>
      </c>
      <c r="G155" s="180">
        <v>300</v>
      </c>
      <c r="H155" s="184">
        <f>VLOOKUP(G155,'Master FINAL 2024 8-19-24'!A:G,7,FALSE)</f>
        <v>45549</v>
      </c>
      <c r="I155" s="153" t="str">
        <f>IF(ISBLANK((VLOOKUP(G155,'Master FINAL 2024 8-19-24'!A:H,8,FALSE)))=TRUE,"",VLOOKUP(G155,'Master FINAL 2024 8-19-24'!A:H,8,FALSE))</f>
        <v>RF 9</v>
      </c>
      <c r="J155" s="183">
        <f>IF(ISBLANK((VLOOKUP(G155,'Master FINAL 2024 8-19-24'!A:I,9,FALSE)))=TRUE,"",VLOOKUP(G155,'Master FINAL 2024 8-19-24'!A:I,9,FALSE))</f>
        <v>0.5</v>
      </c>
      <c r="K155" s="169" t="str">
        <f>VLOOKUP(G155,'Master FINAL 2024 8-19-24'!A:L,12,FALSE)</f>
        <v>U12 KW Stingrays</v>
      </c>
      <c r="L155" s="177" t="s">
        <v>849</v>
      </c>
      <c r="M155" s="177" t="str">
        <f>VLOOKUP(G155,'Master FINAL 2024 8-19-24'!A:O,15,FALSE)</f>
        <v>U12 RF Lightning</v>
      </c>
      <c r="N155" s="154" t="str">
        <f>VLOOKUP(K155,'Team Info'!J:L,3,FALSE)</f>
        <v>Sarah Vande Boom</v>
      </c>
      <c r="O155" s="154" t="str">
        <f>VLOOKUP(K155,'Team Info'!J:M,4,FALSE)</f>
        <v>262-305-3460</v>
      </c>
      <c r="P155" s="154" t="str">
        <f>VLOOKUP(K155,'Team Info'!J:N,5,FALSE)</f>
        <v>Saraholson85@gmail.com</v>
      </c>
      <c r="Q155" s="188" t="str">
        <f>VLOOKUP(M155,'Team Info'!J:L,3,FALSE)</f>
        <v>Andy Kryll</v>
      </c>
      <c r="R155" s="188" t="str">
        <f>VLOOKUP(M155,'Team Info'!J:M,4,FALSE)</f>
        <v>262-365-7292</v>
      </c>
      <c r="S155" s="188" t="str">
        <f>VLOOKUP(M155,'Team Info'!J:N,5,FALSE)</f>
        <v>akryll@kaarchitecturaldesign.com</v>
      </c>
      <c r="T155" t="str">
        <f t="shared" si="38"/>
        <v>45549U12 KW StingraysU12 RF Lightning</v>
      </c>
    </row>
    <row r="156" spans="1:20" x14ac:dyDescent="0.3">
      <c r="A156" s="154" t="str">
        <f>A161</f>
        <v>RF1130</v>
      </c>
      <c r="B156" s="154" t="str">
        <f>VLOOKUP(A156,'Team Info'!E:J,6,FALSE)</f>
        <v>U12 RF Lightning</v>
      </c>
      <c r="C156" s="154" t="str">
        <f>VLOOKUP(A156,'Team Info'!E:L,8,FALSE)</f>
        <v>Andy Kryll</v>
      </c>
      <c r="D156" s="154" t="str">
        <f>VLOOKUP(A156,'Team Info'!E:M,9,FALSE)</f>
        <v>262-365-7292</v>
      </c>
      <c r="E156" s="154" t="str">
        <f>VLOOKUP(A156,'Team Info'!E:N,10,FALSE)</f>
        <v>akryll@kaarchitecturaldesign.com</v>
      </c>
      <c r="F156" s="180" t="str">
        <f>IF(WEEKDAY(H156)=7,"Sat",IF(WEEKDAY(H156)=6,"Fri",IF(WEEKDAY(H156)=5,"Thu",IF(WEEKDAY(H156)=4,"Wed",IF(WEEKDAY(H156)=3,"Tue",IF(WEEKDAY(H156)=2,"Mon",IF(WEEKDAY(H156)=1,"Sun")))))))</f>
        <v>Thu</v>
      </c>
      <c r="G156" s="180">
        <v>313</v>
      </c>
      <c r="H156" s="184">
        <f>VLOOKUP(G156,'Master FINAL 2024 8-19-24'!A:G,7,FALSE)</f>
        <v>45554</v>
      </c>
      <c r="I156" s="153" t="str">
        <f>IF(ISBLANK((VLOOKUP(G156,'Master FINAL 2024 8-19-24'!A:H,8,FALSE)))=TRUE,"",VLOOKUP(G156,'Master FINAL 2024 8-19-24'!A:H,8,FALSE))</f>
        <v>RF 10</v>
      </c>
      <c r="J156" s="183">
        <f>IF(ISBLANK((VLOOKUP(G156,'Master FINAL 2024 8-19-24'!A:I,9,FALSE)))=TRUE,"",VLOOKUP(G156,'Master FINAL 2024 8-19-24'!A:I,9,FALSE))</f>
        <v>0.73958333333333337</v>
      </c>
      <c r="K156" s="169" t="str">
        <f>VLOOKUP(G156,'Master FINAL 2024 8-19-24'!A:L,12,FALSE)</f>
        <v>U12 HT SC Hartford</v>
      </c>
      <c r="L156" s="177" t="s">
        <v>849</v>
      </c>
      <c r="M156" s="177" t="str">
        <f>VLOOKUP(G156,'Master FINAL 2024 8-19-24'!A:O,15,FALSE)</f>
        <v>U12 RF Lightning</v>
      </c>
      <c r="N156" s="154" t="str">
        <f>VLOOKUP(K156,'Team Info'!J:L,3,FALSE)</f>
        <v>Erik Reyes</v>
      </c>
      <c r="O156" s="154" t="str">
        <f>VLOOKUP(K156,'Team Info'!J:M,4,FALSE)</f>
        <v>262-623-8134</v>
      </c>
      <c r="P156" s="154" t="str">
        <f>VLOOKUP(K156,'Team Info'!J:N,5,FALSE)</f>
        <v>erey0212@gmail.com</v>
      </c>
      <c r="Q156" s="188" t="str">
        <f>VLOOKUP(M156,'Team Info'!J:L,3,FALSE)</f>
        <v>Andy Kryll</v>
      </c>
      <c r="R156" s="188" t="str">
        <f>VLOOKUP(M156,'Team Info'!J:M,4,FALSE)</f>
        <v>262-365-7292</v>
      </c>
      <c r="S156" s="188" t="str">
        <f>VLOOKUP(M156,'Team Info'!J:N,5,FALSE)</f>
        <v>akryll@kaarchitecturaldesign.com</v>
      </c>
      <c r="T156" t="str">
        <f>H156&amp;K156&amp;M156</f>
        <v>45554U12 HT SC HartfordU12 RF Lightning</v>
      </c>
    </row>
    <row r="157" spans="1:20" x14ac:dyDescent="0.3">
      <c r="A157" s="154" t="str">
        <f>A155</f>
        <v>RF1130</v>
      </c>
      <c r="B157" s="154" t="str">
        <f>VLOOKUP(A157,'Team Info'!E:J,6,FALSE)</f>
        <v>U12 RF Lightning</v>
      </c>
      <c r="C157" s="154" t="str">
        <f>VLOOKUP(A157,'Team Info'!E:L,8,FALSE)</f>
        <v>Andy Kryll</v>
      </c>
      <c r="D157" s="154" t="str">
        <f>VLOOKUP(A157,'Team Info'!E:M,9,FALSE)</f>
        <v>262-365-7292</v>
      </c>
      <c r="E157" s="154" t="str">
        <f>VLOOKUP(A157,'Team Info'!E:N,10,FALSE)</f>
        <v>akryll@kaarchitecturaldesign.com</v>
      </c>
      <c r="F157" s="180" t="str">
        <f>IF(WEEKDAY(H157)=7,"Sat",IF(WEEKDAY(H157)=6,"Fri",IF(WEEKDAY(H157)=5,"Thu",IF(WEEKDAY(H157)=4,"Wed",IF(WEEKDAY(H157)=3,"Tue",IF(WEEKDAY(H157)=2,"Mon",IF(WEEKDAY(H157)=1,"Sun")))))))</f>
        <v>Sat</v>
      </c>
      <c r="G157" s="180">
        <v>304</v>
      </c>
      <c r="H157" s="184">
        <f>VLOOKUP(G157,'Master FINAL 2024 8-19-24'!A:G,7,FALSE)</f>
        <v>45556</v>
      </c>
      <c r="I157" s="153" t="str">
        <f>IF(ISBLANK((VLOOKUP(G157,'Master FINAL 2024 8-19-24'!A:H,8,FALSE)))=TRUE,"",VLOOKUP(G157,'Master FINAL 2024 8-19-24'!A:H,8,FALSE))</f>
        <v>RF 9</v>
      </c>
      <c r="J157" s="183">
        <f>IF(ISBLANK((VLOOKUP(G157,'Master FINAL 2024 8-19-24'!A:I,9,FALSE)))=TRUE,"",VLOOKUP(G157,'Master FINAL 2024 8-19-24'!A:I,9,FALSE))</f>
        <v>0.5</v>
      </c>
      <c r="K157" s="169" t="str">
        <f>VLOOKUP(G157,'Master FINAL 2024 8-19-24'!A:L,12,FALSE)</f>
        <v>U12 RF Lightning</v>
      </c>
      <c r="L157" s="177" t="s">
        <v>849</v>
      </c>
      <c r="M157" s="177" t="str">
        <f>VLOOKUP(G157,'Master FINAL 2024 8-19-24'!A:O,15,FALSE)</f>
        <v>U12 RF Red Foxes</v>
      </c>
      <c r="N157" s="154" t="str">
        <f>VLOOKUP(K157,'Team Info'!J:L,3,FALSE)</f>
        <v>Andy Kryll</v>
      </c>
      <c r="O157" s="154" t="str">
        <f>VLOOKUP(K157,'Team Info'!J:M,4,FALSE)</f>
        <v>262-365-7292</v>
      </c>
      <c r="P157" s="154" t="str">
        <f>VLOOKUP(K157,'Team Info'!J:N,5,FALSE)</f>
        <v>akryll@kaarchitecturaldesign.com</v>
      </c>
      <c r="Q157" s="188" t="str">
        <f>VLOOKUP(M157,'Team Info'!J:L,3,FALSE)</f>
        <v>Jamie Wolski</v>
      </c>
      <c r="R157" s="188" t="str">
        <f>VLOOKUP(M157,'Team Info'!J:M,4,FALSE)</f>
        <v>414-750-3710</v>
      </c>
      <c r="S157" s="188" t="str">
        <f>VLOOKUP(M157,'Team Info'!J:N,5,FALSE)</f>
        <v>jamie.wolski@yahoo.com</v>
      </c>
      <c r="T157" t="str">
        <f>H157&amp;K157&amp;M157</f>
        <v>45556U12 RF LightningU12 RF Red Foxes</v>
      </c>
    </row>
    <row r="158" spans="1:20" x14ac:dyDescent="0.3">
      <c r="A158" s="154" t="str">
        <f t="shared" si="39"/>
        <v>RF1130</v>
      </c>
      <c r="B158" s="154" t="str">
        <f>VLOOKUP(A158,'Team Info'!E:J,6,FALSE)</f>
        <v>U12 RF Lightning</v>
      </c>
      <c r="C158" s="154" t="str">
        <f>VLOOKUP(A158,'Team Info'!E:L,8,FALSE)</f>
        <v>Andy Kryll</v>
      </c>
      <c r="D158" s="154" t="str">
        <f>VLOOKUP(A158,'Team Info'!E:M,9,FALSE)</f>
        <v>262-365-7292</v>
      </c>
      <c r="E158" s="154" t="str">
        <f>VLOOKUP(A158,'Team Info'!E:N,10,FALSE)</f>
        <v>akryll@kaarchitecturaldesign.com</v>
      </c>
      <c r="F158" s="180" t="str">
        <f t="shared" ref="F158:F163" si="40">IF(WEEKDAY(H158)=7,"Sat",IF(WEEKDAY(H158)=6,"Fri",IF(WEEKDAY(H158)=5,"Thu",IF(WEEKDAY(H158)=4,"Wed",IF(WEEKDAY(H158)=3,"Tue",IF(WEEKDAY(H158)=2,"Mon",IF(WEEKDAY(H158)=1,"Sun")))))))</f>
        <v>Sat</v>
      </c>
      <c r="G158" s="180">
        <v>307</v>
      </c>
      <c r="H158" s="184">
        <f>VLOOKUP(G158,'Master FINAL 2024 8-19-24'!A:G,7,FALSE)</f>
        <v>45563</v>
      </c>
      <c r="I158" s="153" t="str">
        <f>IF(ISBLANK((VLOOKUP(G158,'Master FINAL 2024 8-19-24'!A:H,8,FALSE)))=TRUE,"",VLOOKUP(G158,'Master FINAL 2024 8-19-24'!A:H,8,FALSE))</f>
        <v>Field #2</v>
      </c>
      <c r="J158" s="183">
        <f>IF(ISBLANK((VLOOKUP(G158,'Master FINAL 2024 8-19-24'!A:I,9,FALSE)))=TRUE,"",VLOOKUP(G158,'Master FINAL 2024 8-19-24'!A:I,9,FALSE))</f>
        <v>0.5</v>
      </c>
      <c r="K158" s="169" t="str">
        <f>VLOOKUP(G158,'Master FINAL 2024 8-19-24'!A:L,12,FALSE)</f>
        <v>U12 RF Lightning</v>
      </c>
      <c r="L158" s="177" t="s">
        <v>849</v>
      </c>
      <c r="M158" s="177" t="str">
        <f>VLOOKUP(G158,'Master FINAL 2024 8-19-24'!A:O,15,FALSE)</f>
        <v>U12 HU Cougars</v>
      </c>
      <c r="N158" s="154" t="str">
        <f>VLOOKUP(K158,'Team Info'!J:L,3,FALSE)</f>
        <v>Andy Kryll</v>
      </c>
      <c r="O158" s="154" t="str">
        <f>VLOOKUP(K158,'Team Info'!J:M,4,FALSE)</f>
        <v>262-365-7292</v>
      </c>
      <c r="P158" s="154" t="str">
        <f>VLOOKUP(K158,'Team Info'!J:N,5,FALSE)</f>
        <v>akryll@kaarchitecturaldesign.com</v>
      </c>
      <c r="Q158" s="188" t="str">
        <f>VLOOKUP(M158,'Team Info'!J:L,3,FALSE)</f>
        <v>Micah Koch</v>
      </c>
      <c r="R158" s="188" t="str">
        <f>VLOOKUP(M158,'Team Info'!J:M,4,FALSE)</f>
        <v>920-296-3385</v>
      </c>
      <c r="S158" s="188" t="str">
        <f>VLOOKUP(M158,'Team Info'!J:N,5,FALSE)</f>
        <v>mk13ss11@yahoo.com</v>
      </c>
      <c r="T158" t="str">
        <f t="shared" ref="T158:T163" si="41">H158&amp;K158&amp;M158</f>
        <v>45563U12 RF LightningU12 HU Cougars</v>
      </c>
    </row>
    <row r="159" spans="1:20" x14ac:dyDescent="0.3">
      <c r="A159" s="154" t="str">
        <f t="shared" si="39"/>
        <v>RF1130</v>
      </c>
      <c r="B159" s="154" t="str">
        <f>VLOOKUP(A159,'Team Info'!E:J,6,FALSE)</f>
        <v>U12 RF Lightning</v>
      </c>
      <c r="C159" s="154" t="str">
        <f>VLOOKUP(A159,'Team Info'!E:L,8,FALSE)</f>
        <v>Andy Kryll</v>
      </c>
      <c r="D159" s="154" t="str">
        <f>VLOOKUP(A159,'Team Info'!E:M,9,FALSE)</f>
        <v>262-365-7292</v>
      </c>
      <c r="E159" s="154" t="str">
        <f>VLOOKUP(A159,'Team Info'!E:N,10,FALSE)</f>
        <v>akryll@kaarchitecturaldesign.com</v>
      </c>
      <c r="F159" s="180" t="str">
        <f t="shared" si="40"/>
        <v>Sat</v>
      </c>
      <c r="G159" s="180">
        <v>312</v>
      </c>
      <c r="H159" s="184">
        <f>VLOOKUP(G159,'Master FINAL 2024 8-19-24'!A:G,7,FALSE)</f>
        <v>45570</v>
      </c>
      <c r="I159" s="153" t="str">
        <f>IF(ISBLANK((VLOOKUP(G159,'Master FINAL 2024 8-19-24'!A:H,8,FALSE)))=TRUE,"",VLOOKUP(G159,'Master FINAL 2024 8-19-24'!A:H,8,FALSE))</f>
        <v>Hickory Lane #3</v>
      </c>
      <c r="J159" s="183">
        <f>IF(ISBLANK((VLOOKUP(G159,'Master FINAL 2024 8-19-24'!A:I,9,FALSE)))=TRUE,"",VLOOKUP(G159,'Master FINAL 2024 8-19-24'!A:I,9,FALSE))</f>
        <v>0.5</v>
      </c>
      <c r="K159" s="169" t="str">
        <f>VLOOKUP(G159,'Master FINAL 2024 8-19-24'!A:L,12,FALSE)</f>
        <v>U12 RF Lightning</v>
      </c>
      <c r="L159" s="177" t="s">
        <v>849</v>
      </c>
      <c r="M159" s="177" t="str">
        <f>VLOOKUP(G159,'Master FINAL 2024 8-19-24'!A:O,15,FALSE)</f>
        <v>U12 JK Fusion</v>
      </c>
      <c r="N159" s="154" t="str">
        <f>VLOOKUP(K159,'Team Info'!J:L,3,FALSE)</f>
        <v>Andy Kryll</v>
      </c>
      <c r="O159" s="154" t="str">
        <f>VLOOKUP(K159,'Team Info'!J:M,4,FALSE)</f>
        <v>262-365-7292</v>
      </c>
      <c r="P159" s="154" t="str">
        <f>VLOOKUP(K159,'Team Info'!J:N,5,FALSE)</f>
        <v>akryll@kaarchitecturaldesign.com</v>
      </c>
      <c r="Q159" s="188" t="str">
        <f>VLOOKUP(M159,'Team Info'!J:L,3,FALSE)</f>
        <v>Joseph DiGangi</v>
      </c>
      <c r="R159" s="188" t="str">
        <f>VLOOKUP(M159,'Team Info'!J:M,4,FALSE)</f>
        <v>262-208-6020</v>
      </c>
      <c r="S159" s="188" t="str">
        <f>VLOOKUP(M159,'Team Info'!J:N,5,FALSE)</f>
        <v>digangijoe@hotmail.com</v>
      </c>
      <c r="T159" t="str">
        <f t="shared" si="41"/>
        <v>45570U12 RF LightningU12 JK Fusion</v>
      </c>
    </row>
    <row r="160" spans="1:20" x14ac:dyDescent="0.3">
      <c r="A160" s="154" t="str">
        <f t="shared" si="39"/>
        <v>RF1130</v>
      </c>
      <c r="B160" s="154" t="str">
        <f>VLOOKUP(A160,'Team Info'!E:J,6,FALSE)</f>
        <v>U12 RF Lightning</v>
      </c>
      <c r="C160" s="154" t="str">
        <f>VLOOKUP(A160,'Team Info'!E:L,8,FALSE)</f>
        <v>Andy Kryll</v>
      </c>
      <c r="D160" s="154" t="str">
        <f>VLOOKUP(A160,'Team Info'!E:M,9,FALSE)</f>
        <v>262-365-7292</v>
      </c>
      <c r="E160" s="154" t="str">
        <f>VLOOKUP(A160,'Team Info'!E:N,10,FALSE)</f>
        <v>akryll@kaarchitecturaldesign.com</v>
      </c>
      <c r="F160" s="180" t="str">
        <f t="shared" si="40"/>
        <v>Sat</v>
      </c>
      <c r="G160" s="180">
        <v>318</v>
      </c>
      <c r="H160" s="184">
        <f>VLOOKUP(G160,'Master FINAL 2024 8-19-24'!A:G,7,FALSE)</f>
        <v>45584</v>
      </c>
      <c r="I160" s="153" t="str">
        <f>IF(ISBLANK((VLOOKUP(G160,'Master FINAL 2024 8-19-24'!A:H,8,FALSE)))=TRUE,"",VLOOKUP(G160,'Master FINAL 2024 8-19-24'!A:H,8,FALSE))</f>
        <v>HT #6</v>
      </c>
      <c r="J160" s="183">
        <f>IF(ISBLANK((VLOOKUP(G160,'Master FINAL 2024 8-19-24'!A:I,9,FALSE)))=TRUE,"",VLOOKUP(G160,'Master FINAL 2024 8-19-24'!A:I,9,FALSE))</f>
        <v>0.4375</v>
      </c>
      <c r="K160" s="169" t="str">
        <f>VLOOKUP(G160,'Master FINAL 2024 8-19-24'!A:L,12,FALSE)</f>
        <v>U12 RF Lightning</v>
      </c>
      <c r="L160" s="177" t="s">
        <v>849</v>
      </c>
      <c r="M160" s="177" t="str">
        <f>VLOOKUP(G160,'Master FINAL 2024 8-19-24'!A:O,15,FALSE)</f>
        <v>U12 HT Hornets</v>
      </c>
      <c r="N160" s="154" t="str">
        <f>VLOOKUP(K160,'Team Info'!J:L,3,FALSE)</f>
        <v>Andy Kryll</v>
      </c>
      <c r="O160" s="154" t="str">
        <f>VLOOKUP(K160,'Team Info'!J:M,4,FALSE)</f>
        <v>262-365-7292</v>
      </c>
      <c r="P160" s="154" t="str">
        <f>VLOOKUP(K160,'Team Info'!J:N,5,FALSE)</f>
        <v>akryll@kaarchitecturaldesign.com</v>
      </c>
      <c r="Q160" s="188" t="str">
        <f>VLOOKUP(M160,'Team Info'!J:L,3,FALSE)</f>
        <v>Jared Cronin</v>
      </c>
      <c r="R160" s="188" t="str">
        <f>VLOOKUP(M160,'Team Info'!J:M,4,FALSE)</f>
        <v>262-525-7499</v>
      </c>
      <c r="S160" s="188" t="str">
        <f>VLOOKUP(M160,'Team Info'!J:N,5,FALSE)</f>
        <v>jc_cronin@hotmail.com</v>
      </c>
      <c r="T160" t="str">
        <f t="shared" si="41"/>
        <v>45584U12 RF LightningU12 HT Hornets</v>
      </c>
    </row>
    <row r="161" spans="1:20" x14ac:dyDescent="0.3">
      <c r="A161" s="154" t="str">
        <f t="shared" si="39"/>
        <v>RF1130</v>
      </c>
      <c r="B161" s="154" t="str">
        <f>VLOOKUP(A161,'Team Info'!E:J,6,FALSE)</f>
        <v>U12 RF Lightning</v>
      </c>
      <c r="C161" s="154" t="str">
        <f>VLOOKUP(A161,'Team Info'!E:L,8,FALSE)</f>
        <v>Andy Kryll</v>
      </c>
      <c r="D161" s="154" t="str">
        <f>VLOOKUP(A161,'Team Info'!E:M,9,FALSE)</f>
        <v>262-365-7292</v>
      </c>
      <c r="E161" s="154" t="str">
        <f>VLOOKUP(A161,'Team Info'!E:N,10,FALSE)</f>
        <v>akryll@kaarchitecturaldesign.com</v>
      </c>
      <c r="F161" s="180" t="str">
        <f t="shared" si="40"/>
        <v>Sat</v>
      </c>
      <c r="G161" s="180">
        <v>323</v>
      </c>
      <c r="H161" s="184">
        <f>VLOOKUP(G161,'Master FINAL 2024 8-19-24'!A:G,7,FALSE)</f>
        <v>45591</v>
      </c>
      <c r="I161" s="153" t="str">
        <f>IF(ISBLANK((VLOOKUP(G161,'Master FINAL 2024 8-19-24'!A:H,8,FALSE)))=TRUE,"",VLOOKUP(G161,'Master FINAL 2024 8-19-24'!A:H,8,FALSE))</f>
        <v>RF 9</v>
      </c>
      <c r="J161" s="183">
        <f>IF(ISBLANK((VLOOKUP(G161,'Master FINAL 2024 8-19-24'!A:I,9,FALSE)))=TRUE,"",VLOOKUP(G161,'Master FINAL 2024 8-19-24'!A:I,9,FALSE))</f>
        <v>0.375</v>
      </c>
      <c r="K161" s="169" t="str">
        <f>VLOOKUP(G161,'Master FINAL 2024 8-19-24'!A:L,12,FALSE)</f>
        <v>U12 HU Cougars</v>
      </c>
      <c r="L161" s="177" t="s">
        <v>849</v>
      </c>
      <c r="M161" s="177" t="str">
        <f>VLOOKUP(G161,'Master FINAL 2024 8-19-24'!A:O,15,FALSE)</f>
        <v>U12 RF Lightning</v>
      </c>
      <c r="N161" s="154" t="str">
        <f>VLOOKUP(K161,'Team Info'!J:L,3,FALSE)</f>
        <v>Micah Koch</v>
      </c>
      <c r="O161" s="154" t="str">
        <f>VLOOKUP(K161,'Team Info'!J:M,4,FALSE)</f>
        <v>920-296-3385</v>
      </c>
      <c r="P161" s="154" t="str">
        <f>VLOOKUP(K161,'Team Info'!J:N,5,FALSE)</f>
        <v>mk13ss11@yahoo.com</v>
      </c>
      <c r="Q161" s="188" t="str">
        <f>VLOOKUP(M161,'Team Info'!J:L,3,FALSE)</f>
        <v>Andy Kryll</v>
      </c>
      <c r="R161" s="188" t="str">
        <f>VLOOKUP(M161,'Team Info'!J:M,4,FALSE)</f>
        <v>262-365-7292</v>
      </c>
      <c r="S161" s="188" t="str">
        <f>VLOOKUP(M161,'Team Info'!J:N,5,FALSE)</f>
        <v>akryll@kaarchitecturaldesign.com</v>
      </c>
      <c r="T161" t="str">
        <f t="shared" si="41"/>
        <v>45591U12 HU CougarsU12 RF Lightning</v>
      </c>
    </row>
    <row r="162" spans="1:20" x14ac:dyDescent="0.3">
      <c r="A162" s="154" t="s">
        <v>1796</v>
      </c>
      <c r="B162" s="154" t="str">
        <f>VLOOKUP(A162,'Team Info'!E:J,6,FALSE)</f>
        <v>U12 RF Red Foxes</v>
      </c>
      <c r="C162" s="154" t="str">
        <f>VLOOKUP(A162,'Team Info'!E:L,8,FALSE)</f>
        <v>Jamie Wolski</v>
      </c>
      <c r="D162" s="154" t="str">
        <f>VLOOKUP(A162,'Team Info'!E:M,9,FALSE)</f>
        <v>414-750-3710</v>
      </c>
      <c r="E162" s="154" t="str">
        <f>VLOOKUP(A162,'Team Info'!E:N,10,FALSE)</f>
        <v>jamie.wolski@yahoo.com</v>
      </c>
      <c r="F162" s="180" t="str">
        <f t="shared" si="40"/>
        <v>Sat</v>
      </c>
      <c r="G162" s="180">
        <v>296</v>
      </c>
      <c r="H162" s="184">
        <f>VLOOKUP(G162,'Master FINAL 2024 8-19-24'!A:G,7,FALSE)</f>
        <v>45542</v>
      </c>
      <c r="I162" s="153" t="str">
        <f>IF(ISBLANK((VLOOKUP(G162,'Master FINAL 2024 8-19-24'!A:H,8,FALSE)))=TRUE,"",VLOOKUP(G162,'Master FINAL 2024 8-19-24'!A:H,8,FALSE))</f>
        <v>KW 4</v>
      </c>
      <c r="J162" s="183">
        <f>IF(ISBLANK((VLOOKUP(G162,'Master FINAL 2024 8-19-24'!A:I,9,FALSE)))=TRUE,"",VLOOKUP(G162,'Master FINAL 2024 8-19-24'!A:I,9,FALSE))</f>
        <v>0.5625</v>
      </c>
      <c r="K162" s="169" t="str">
        <f>VLOOKUP(G162,'Master FINAL 2024 8-19-24'!A:L,12,FALSE)</f>
        <v>U12 RF Red Foxes</v>
      </c>
      <c r="L162" s="177" t="s">
        <v>849</v>
      </c>
      <c r="M162" s="177" t="str">
        <f>VLOOKUP(G162,'Master FINAL 2024 8-19-24'!A:O,15,FALSE)</f>
        <v>U12 KW Stingrays</v>
      </c>
      <c r="N162" s="154" t="str">
        <f>VLOOKUP(K162,'Team Info'!J:L,3,FALSE)</f>
        <v>Jamie Wolski</v>
      </c>
      <c r="O162" s="154" t="str">
        <f>VLOOKUP(K162,'Team Info'!J:M,4,FALSE)</f>
        <v>414-750-3710</v>
      </c>
      <c r="P162" s="154" t="str">
        <f>VLOOKUP(K162,'Team Info'!J:N,5,FALSE)</f>
        <v>jamie.wolski@yahoo.com</v>
      </c>
      <c r="Q162" s="188" t="str">
        <f>VLOOKUP(M162,'Team Info'!J:L,3,FALSE)</f>
        <v>Sarah Vande Boom</v>
      </c>
      <c r="R162" s="188" t="str">
        <f>VLOOKUP(M162,'Team Info'!J:M,4,FALSE)</f>
        <v>262-305-3460</v>
      </c>
      <c r="S162" s="188" t="str">
        <f>VLOOKUP(M162,'Team Info'!J:N,5,FALSE)</f>
        <v>Saraholson85@gmail.com</v>
      </c>
      <c r="T162" t="str">
        <f t="shared" si="41"/>
        <v>45542U12 RF Red FoxesU12 KW Stingrays</v>
      </c>
    </row>
    <row r="163" spans="1:20" x14ac:dyDescent="0.3">
      <c r="A163" s="154" t="str">
        <f t="shared" ref="A163:A169" si="42">A162</f>
        <v>RF1131</v>
      </c>
      <c r="B163" s="154" t="str">
        <f>VLOOKUP(A163,'Team Info'!E:J,6,FALSE)</f>
        <v>U12 RF Red Foxes</v>
      </c>
      <c r="C163" s="154" t="str">
        <f>VLOOKUP(A163,'Team Info'!E:L,8,FALSE)</f>
        <v>Jamie Wolski</v>
      </c>
      <c r="D163" s="154" t="str">
        <f>VLOOKUP(A163,'Team Info'!E:M,9,FALSE)</f>
        <v>414-750-3710</v>
      </c>
      <c r="E163" s="154" t="str">
        <f>VLOOKUP(A163,'Team Info'!E:N,10,FALSE)</f>
        <v>jamie.wolski@yahoo.com</v>
      </c>
      <c r="F163" s="180" t="str">
        <f t="shared" si="40"/>
        <v>Sat</v>
      </c>
      <c r="G163" s="180">
        <v>299</v>
      </c>
      <c r="H163" s="184">
        <f>VLOOKUP(G163,'Master FINAL 2024 8-19-24'!A:G,7,FALSE)</f>
        <v>45549</v>
      </c>
      <c r="I163" s="153" t="str">
        <f>IF(ISBLANK((VLOOKUP(G163,'Master FINAL 2024 8-19-24'!A:H,8,FALSE)))=TRUE,"",VLOOKUP(G163,'Master FINAL 2024 8-19-24'!A:H,8,FALSE))</f>
        <v>Hickory Lane #3</v>
      </c>
      <c r="J163" s="183">
        <f>IF(ISBLANK((VLOOKUP(G163,'Master FINAL 2024 8-19-24'!A:I,9,FALSE)))=TRUE,"",VLOOKUP(G163,'Master FINAL 2024 8-19-24'!A:I,9,FALSE))</f>
        <v>0.5</v>
      </c>
      <c r="K163" s="169" t="str">
        <f>VLOOKUP(G163,'Master FINAL 2024 8-19-24'!A:L,12,FALSE)</f>
        <v>U12 RF Red Foxes</v>
      </c>
      <c r="L163" s="177" t="s">
        <v>849</v>
      </c>
      <c r="M163" s="177" t="str">
        <f>VLOOKUP(G163,'Master FINAL 2024 8-19-24'!A:O,15,FALSE)</f>
        <v>U12 JK Stars</v>
      </c>
      <c r="N163" s="154" t="str">
        <f>VLOOKUP(K163,'Team Info'!J:L,3,FALSE)</f>
        <v>Jamie Wolski</v>
      </c>
      <c r="O163" s="154" t="str">
        <f>VLOOKUP(K163,'Team Info'!J:M,4,FALSE)</f>
        <v>414-750-3710</v>
      </c>
      <c r="P163" s="154" t="str">
        <f>VLOOKUP(K163,'Team Info'!J:N,5,FALSE)</f>
        <v>jamie.wolski@yahoo.com</v>
      </c>
      <c r="Q163" s="188" t="str">
        <f>VLOOKUP(M163,'Team Info'!J:L,3,FALSE)</f>
        <v>Adam Kasinskas</v>
      </c>
      <c r="R163" s="188" t="str">
        <f>VLOOKUP(M163,'Team Info'!J:M,4,FALSE)</f>
        <v>262-424-5680</v>
      </c>
      <c r="S163" s="188" t="str">
        <f>VLOOKUP(M163,'Team Info'!J:N,5,FALSE)</f>
        <v>adam.kasinskas@gmail.com</v>
      </c>
      <c r="T163" t="str">
        <f t="shared" si="41"/>
        <v>45549U12 RF Red FoxesU12 JK Stars</v>
      </c>
    </row>
    <row r="164" spans="1:20" x14ac:dyDescent="0.3">
      <c r="A164" s="154" t="str">
        <f t="shared" si="42"/>
        <v>RF1131</v>
      </c>
      <c r="B164" s="154" t="str">
        <f>VLOOKUP(A164,'Team Info'!E:J,6,FALSE)</f>
        <v>U12 RF Red Foxes</v>
      </c>
      <c r="C164" s="154" t="str">
        <f>VLOOKUP(A164,'Team Info'!E:L,8,FALSE)</f>
        <v>Jamie Wolski</v>
      </c>
      <c r="D164" s="154" t="str">
        <f>VLOOKUP(A164,'Team Info'!E:M,9,FALSE)</f>
        <v>414-750-3710</v>
      </c>
      <c r="E164" s="154" t="str">
        <f>VLOOKUP(A164,'Team Info'!E:N,10,FALSE)</f>
        <v>jamie.wolski@yahoo.com</v>
      </c>
      <c r="F164" s="180" t="str">
        <f>IF(WEEKDAY(H164)=7,"Sat",IF(WEEKDAY(H164)=6,"Fri",IF(WEEKDAY(H164)=5,"Thu",IF(WEEKDAY(H164)=4,"Wed",IF(WEEKDAY(H164)=3,"Tue",IF(WEEKDAY(H164)=2,"Mon",IF(WEEKDAY(H164)=1,"Sun")))))))</f>
        <v>Sat</v>
      </c>
      <c r="G164" s="180">
        <v>304</v>
      </c>
      <c r="H164" s="184">
        <f>VLOOKUP(G164,'Master FINAL 2024 8-19-24'!A:G,7,FALSE)</f>
        <v>45556</v>
      </c>
      <c r="I164" s="153" t="str">
        <f>IF(ISBLANK((VLOOKUP(G164,'Master FINAL 2024 8-19-24'!A:H,8,FALSE)))=TRUE,"",VLOOKUP(G164,'Master FINAL 2024 8-19-24'!A:H,8,FALSE))</f>
        <v>RF 9</v>
      </c>
      <c r="J164" s="183">
        <f>IF(ISBLANK((VLOOKUP(G164,'Master FINAL 2024 8-19-24'!A:I,9,FALSE)))=TRUE,"",VLOOKUP(G164,'Master FINAL 2024 8-19-24'!A:I,9,FALSE))</f>
        <v>0.5</v>
      </c>
      <c r="K164" s="169" t="str">
        <f>VLOOKUP(G164,'Master FINAL 2024 8-19-24'!A:L,12,FALSE)</f>
        <v>U12 RF Lightning</v>
      </c>
      <c r="L164" s="177" t="s">
        <v>849</v>
      </c>
      <c r="M164" s="177" t="str">
        <f>VLOOKUP(G164,'Master FINAL 2024 8-19-24'!A:O,15,FALSE)</f>
        <v>U12 RF Red Foxes</v>
      </c>
      <c r="N164" s="154" t="str">
        <f>VLOOKUP(K164,'Team Info'!J:L,3,FALSE)</f>
        <v>Andy Kryll</v>
      </c>
      <c r="O164" s="154" t="str">
        <f>VLOOKUP(K164,'Team Info'!J:M,4,FALSE)</f>
        <v>262-365-7292</v>
      </c>
      <c r="P164" s="154" t="str">
        <f>VLOOKUP(K164,'Team Info'!J:N,5,FALSE)</f>
        <v>akryll@kaarchitecturaldesign.com</v>
      </c>
      <c r="Q164" s="188" t="str">
        <f>VLOOKUP(M164,'Team Info'!J:L,3,FALSE)</f>
        <v>Jamie Wolski</v>
      </c>
      <c r="R164" s="188" t="str">
        <f>VLOOKUP(M164,'Team Info'!J:M,4,FALSE)</f>
        <v>414-750-3710</v>
      </c>
      <c r="S164" s="188" t="str">
        <f>VLOOKUP(M164,'Team Info'!J:N,5,FALSE)</f>
        <v>jamie.wolski@yahoo.com</v>
      </c>
      <c r="T164" t="str">
        <f>H164&amp;K164&amp;M164</f>
        <v>45556U12 RF LightningU12 RF Red Foxes</v>
      </c>
    </row>
    <row r="165" spans="1:20" x14ac:dyDescent="0.3">
      <c r="A165" s="154" t="str">
        <f t="shared" si="42"/>
        <v>RF1131</v>
      </c>
      <c r="B165" s="154" t="str">
        <f>VLOOKUP(A165,'Team Info'!E:J,6,FALSE)</f>
        <v>U12 RF Red Foxes</v>
      </c>
      <c r="C165" s="154" t="str">
        <f>VLOOKUP(A165,'Team Info'!E:L,8,FALSE)</f>
        <v>Jamie Wolski</v>
      </c>
      <c r="D165" s="154" t="str">
        <f>VLOOKUP(A165,'Team Info'!E:M,9,FALSE)</f>
        <v>414-750-3710</v>
      </c>
      <c r="E165" s="154" t="str">
        <f>VLOOKUP(A165,'Team Info'!E:N,10,FALSE)</f>
        <v>jamie.wolski@yahoo.com</v>
      </c>
      <c r="F165" s="180" t="str">
        <f t="shared" ref="F165:F171" si="43">IF(WEEKDAY(H165)=7,"Sat",IF(WEEKDAY(H165)=6,"Fri",IF(WEEKDAY(H165)=5,"Thu",IF(WEEKDAY(H165)=4,"Wed",IF(WEEKDAY(H165)=3,"Tue",IF(WEEKDAY(H165)=2,"Mon",IF(WEEKDAY(H165)=1,"Sun")))))))</f>
        <v>Sat</v>
      </c>
      <c r="G165" s="180">
        <v>308</v>
      </c>
      <c r="H165" s="184">
        <f>VLOOKUP(G165,'Master FINAL 2024 8-19-24'!A:G,7,FALSE)</f>
        <v>45563</v>
      </c>
      <c r="I165" s="153" t="str">
        <f>IF(ISBLANK((VLOOKUP(G165,'Master FINAL 2024 8-19-24'!A:H,8,FALSE)))=TRUE,"",VLOOKUP(G165,'Master FINAL 2024 8-19-24'!A:H,8,FALSE))</f>
        <v>Hickory Lane #3</v>
      </c>
      <c r="J165" s="183">
        <f>IF(ISBLANK((VLOOKUP(G165,'Master FINAL 2024 8-19-24'!A:I,9,FALSE)))=TRUE,"",VLOOKUP(G165,'Master FINAL 2024 8-19-24'!A:I,9,FALSE))</f>
        <v>0.5</v>
      </c>
      <c r="K165" s="169" t="str">
        <f>VLOOKUP(G165,'Master FINAL 2024 8-19-24'!A:L,12,FALSE)</f>
        <v>U12 RF Red Foxes</v>
      </c>
      <c r="L165" s="177" t="s">
        <v>849</v>
      </c>
      <c r="M165" s="177" t="str">
        <f>VLOOKUP(G165,'Master FINAL 2024 8-19-24'!A:O,15,FALSE)</f>
        <v>U12 JK Fusion</v>
      </c>
      <c r="N165" s="154" t="str">
        <f>VLOOKUP(K165,'Team Info'!J:L,3,FALSE)</f>
        <v>Jamie Wolski</v>
      </c>
      <c r="O165" s="154" t="str">
        <f>VLOOKUP(K165,'Team Info'!J:M,4,FALSE)</f>
        <v>414-750-3710</v>
      </c>
      <c r="P165" s="154" t="str">
        <f>VLOOKUP(K165,'Team Info'!J:N,5,FALSE)</f>
        <v>jamie.wolski@yahoo.com</v>
      </c>
      <c r="Q165" s="188" t="str">
        <f>VLOOKUP(M165,'Team Info'!J:L,3,FALSE)</f>
        <v>Joseph DiGangi</v>
      </c>
      <c r="R165" s="188" t="str">
        <f>VLOOKUP(M165,'Team Info'!J:M,4,FALSE)</f>
        <v>262-208-6020</v>
      </c>
      <c r="S165" s="188" t="str">
        <f>VLOOKUP(M165,'Team Info'!J:N,5,FALSE)</f>
        <v>digangijoe@hotmail.com</v>
      </c>
      <c r="T165" t="str">
        <f t="shared" ref="T165:T171" si="44">H165&amp;K165&amp;M165</f>
        <v>45563U12 RF Red FoxesU12 JK Fusion</v>
      </c>
    </row>
    <row r="166" spans="1:20" x14ac:dyDescent="0.3">
      <c r="A166" s="154" t="str">
        <f t="shared" si="42"/>
        <v>RF1131</v>
      </c>
      <c r="B166" s="154" t="str">
        <f>VLOOKUP(A166,'Team Info'!E:J,6,FALSE)</f>
        <v>U12 RF Red Foxes</v>
      </c>
      <c r="C166" s="154" t="str">
        <f>VLOOKUP(A166,'Team Info'!E:L,8,FALSE)</f>
        <v>Jamie Wolski</v>
      </c>
      <c r="D166" s="154" t="str">
        <f>VLOOKUP(A166,'Team Info'!E:M,9,FALSE)</f>
        <v>414-750-3710</v>
      </c>
      <c r="E166" s="154" t="str">
        <f>VLOOKUP(A166,'Team Info'!E:N,10,FALSE)</f>
        <v>jamie.wolski@yahoo.com</v>
      </c>
      <c r="F166" s="180" t="str">
        <f t="shared" si="43"/>
        <v>Sat</v>
      </c>
      <c r="G166" s="180">
        <v>311</v>
      </c>
      <c r="H166" s="184">
        <f>VLOOKUP(G166,'Master FINAL 2024 8-19-24'!A:G,7,FALSE)</f>
        <v>45570</v>
      </c>
      <c r="I166" s="153" t="str">
        <f>IF(ISBLANK((VLOOKUP(G166,'Master FINAL 2024 8-19-24'!A:H,8,FALSE)))=TRUE,"",VLOOKUP(G166,'Master FINAL 2024 8-19-24'!A:H,8,FALSE))</f>
        <v>RF 9</v>
      </c>
      <c r="J166" s="183">
        <f>IF(ISBLANK((VLOOKUP(G166,'Master FINAL 2024 8-19-24'!A:I,9,FALSE)))=TRUE,"",VLOOKUP(G166,'Master FINAL 2024 8-19-24'!A:I,9,FALSE))</f>
        <v>0.4375</v>
      </c>
      <c r="K166" s="169" t="str">
        <f>VLOOKUP(G166,'Master FINAL 2024 8-19-24'!A:L,12,FALSE)</f>
        <v>U12 HU Cougars</v>
      </c>
      <c r="L166" s="177" t="s">
        <v>849</v>
      </c>
      <c r="M166" s="177" t="str">
        <f>VLOOKUP(G166,'Master FINAL 2024 8-19-24'!A:O,15,FALSE)</f>
        <v>U12 RF Red Foxes</v>
      </c>
      <c r="N166" s="154" t="str">
        <f>VLOOKUP(K166,'Team Info'!J:L,3,FALSE)</f>
        <v>Micah Koch</v>
      </c>
      <c r="O166" s="154" t="str">
        <f>VLOOKUP(K166,'Team Info'!J:M,4,FALSE)</f>
        <v>920-296-3385</v>
      </c>
      <c r="P166" s="154" t="str">
        <f>VLOOKUP(K166,'Team Info'!J:N,5,FALSE)</f>
        <v>mk13ss11@yahoo.com</v>
      </c>
      <c r="Q166" s="188" t="str">
        <f>VLOOKUP(M166,'Team Info'!J:L,3,FALSE)</f>
        <v>Jamie Wolski</v>
      </c>
      <c r="R166" s="188" t="str">
        <f>VLOOKUP(M166,'Team Info'!J:M,4,FALSE)</f>
        <v>414-750-3710</v>
      </c>
      <c r="S166" s="188" t="str">
        <f>VLOOKUP(M166,'Team Info'!J:N,5,FALSE)</f>
        <v>jamie.wolski@yahoo.com</v>
      </c>
      <c r="T166" t="str">
        <f t="shared" si="44"/>
        <v>45570U12 HU CougarsU12 RF Red Foxes</v>
      </c>
    </row>
    <row r="167" spans="1:20" x14ac:dyDescent="0.3">
      <c r="A167" s="154" t="str">
        <f>A169</f>
        <v>RF1131</v>
      </c>
      <c r="B167" s="154" t="str">
        <f>VLOOKUP(A167,'Team Info'!E:J,6,FALSE)</f>
        <v>U12 RF Red Foxes</v>
      </c>
      <c r="C167" s="154" t="str">
        <f>VLOOKUP(A167,'Team Info'!E:L,8,FALSE)</f>
        <v>Jamie Wolski</v>
      </c>
      <c r="D167" s="154" t="str">
        <f>VLOOKUP(A167,'Team Info'!E:M,9,FALSE)</f>
        <v>414-750-3710</v>
      </c>
      <c r="E167" s="154" t="str">
        <f>VLOOKUP(A167,'Team Info'!E:N,10,FALSE)</f>
        <v>jamie.wolski@yahoo.com</v>
      </c>
      <c r="F167" s="180" t="str">
        <f>IF(WEEKDAY(H167)=7,"Sat",IF(WEEKDAY(H167)=6,"Fri",IF(WEEKDAY(H167)=5,"Thu",IF(WEEKDAY(H167)=4,"Wed",IF(WEEKDAY(H167)=3,"Tue",IF(WEEKDAY(H167)=2,"Mon",IF(WEEKDAY(H167)=1,"Sun")))))))</f>
        <v>Tue</v>
      </c>
      <c r="G167" s="180">
        <v>314</v>
      </c>
      <c r="H167" s="184">
        <f>VLOOKUP(G167,'Master FINAL 2024 8-19-24'!A:G,7,FALSE)</f>
        <v>45573</v>
      </c>
      <c r="I167" s="153" t="str">
        <f>IF(ISBLANK((VLOOKUP(G167,'Master FINAL 2024 8-19-24'!A:H,8,FALSE)))=TRUE,"",VLOOKUP(G167,'Master FINAL 2024 8-19-24'!A:H,8,FALSE))</f>
        <v>HT #7</v>
      </c>
      <c r="J167" s="183">
        <f>IF(ISBLANK((VLOOKUP(G167,'Master FINAL 2024 8-19-24'!A:I,9,FALSE)))=TRUE,"",VLOOKUP(G167,'Master FINAL 2024 8-19-24'!A:I,9,FALSE))</f>
        <v>0.73958333333333337</v>
      </c>
      <c r="K167" s="169" t="str">
        <f>VLOOKUP(G167,'Master FINAL 2024 8-19-24'!A:L,12,FALSE)</f>
        <v>U12 RF Red Foxes</v>
      </c>
      <c r="L167" s="177" t="s">
        <v>849</v>
      </c>
      <c r="M167" s="177" t="str">
        <f>VLOOKUP(G167,'Master FINAL 2024 8-19-24'!A:O,15,FALSE)</f>
        <v>U12 HT Hornets</v>
      </c>
      <c r="N167" s="154" t="str">
        <f>VLOOKUP(K167,'Team Info'!J:L,3,FALSE)</f>
        <v>Jamie Wolski</v>
      </c>
      <c r="O167" s="154" t="str">
        <f>VLOOKUP(K167,'Team Info'!J:M,4,FALSE)</f>
        <v>414-750-3710</v>
      </c>
      <c r="P167" s="154" t="str">
        <f>VLOOKUP(K167,'Team Info'!J:N,5,FALSE)</f>
        <v>jamie.wolski@yahoo.com</v>
      </c>
      <c r="Q167" s="188" t="str">
        <f>VLOOKUP(M167,'Team Info'!J:L,3,FALSE)</f>
        <v>Jared Cronin</v>
      </c>
      <c r="R167" s="188" t="str">
        <f>VLOOKUP(M167,'Team Info'!J:M,4,FALSE)</f>
        <v>262-525-7499</v>
      </c>
      <c r="S167" s="188" t="str">
        <f>VLOOKUP(M167,'Team Info'!J:N,5,FALSE)</f>
        <v>jc_cronin@hotmail.com</v>
      </c>
      <c r="T167" t="str">
        <f>H167&amp;K167&amp;M167</f>
        <v>45573U12 RF Red FoxesU12 HT Hornets</v>
      </c>
    </row>
    <row r="168" spans="1:20" x14ac:dyDescent="0.3">
      <c r="A168" s="154" t="str">
        <f>A166</f>
        <v>RF1131</v>
      </c>
      <c r="B168" s="154" t="str">
        <f>VLOOKUP(A168,'Team Info'!E:J,6,FALSE)</f>
        <v>U12 RF Red Foxes</v>
      </c>
      <c r="C168" s="154" t="str">
        <f>VLOOKUP(A168,'Team Info'!E:L,8,FALSE)</f>
        <v>Jamie Wolski</v>
      </c>
      <c r="D168" s="154" t="str">
        <f>VLOOKUP(A168,'Team Info'!E:M,9,FALSE)</f>
        <v>414-750-3710</v>
      </c>
      <c r="E168" s="154" t="str">
        <f>VLOOKUP(A168,'Team Info'!E:N,10,FALSE)</f>
        <v>jamie.wolski@yahoo.com</v>
      </c>
      <c r="F168" s="180" t="str">
        <f t="shared" si="43"/>
        <v>Sat</v>
      </c>
      <c r="G168" s="180">
        <v>317</v>
      </c>
      <c r="H168" s="184">
        <f>VLOOKUP(G168,'Master FINAL 2024 8-19-24'!A:G,7,FALSE)</f>
        <v>45584</v>
      </c>
      <c r="I168" s="153" t="str">
        <f>IF(ISBLANK((VLOOKUP(G168,'Master FINAL 2024 8-19-24'!A:H,8,FALSE)))=TRUE,"",VLOOKUP(G168,'Master FINAL 2024 8-19-24'!A:H,8,FALSE))</f>
        <v>RF 10</v>
      </c>
      <c r="J168" s="183">
        <f>IF(ISBLANK((VLOOKUP(G168,'Master FINAL 2024 8-19-24'!A:I,9,FALSE)))=TRUE,"",VLOOKUP(G168,'Master FINAL 2024 8-19-24'!A:I,9,FALSE))</f>
        <v>0.5625</v>
      </c>
      <c r="K168" s="169" t="str">
        <f>VLOOKUP(G168,'Master FINAL 2024 8-19-24'!A:L,12,FALSE)</f>
        <v>U12 HT SC Hartford</v>
      </c>
      <c r="L168" s="177" t="s">
        <v>849</v>
      </c>
      <c r="M168" s="177" t="str">
        <f>VLOOKUP(G168,'Master FINAL 2024 8-19-24'!A:O,15,FALSE)</f>
        <v>U12 RF Red Foxes</v>
      </c>
      <c r="N168" s="154" t="str">
        <f>VLOOKUP(K168,'Team Info'!J:L,3,FALSE)</f>
        <v>Erik Reyes</v>
      </c>
      <c r="O168" s="154" t="str">
        <f>VLOOKUP(K168,'Team Info'!J:M,4,FALSE)</f>
        <v>262-623-8134</v>
      </c>
      <c r="P168" s="154" t="str">
        <f>VLOOKUP(K168,'Team Info'!J:N,5,FALSE)</f>
        <v>erey0212@gmail.com</v>
      </c>
      <c r="Q168" s="188" t="str">
        <f>VLOOKUP(M168,'Team Info'!J:L,3,FALSE)</f>
        <v>Jamie Wolski</v>
      </c>
      <c r="R168" s="188" t="str">
        <f>VLOOKUP(M168,'Team Info'!J:M,4,FALSE)</f>
        <v>414-750-3710</v>
      </c>
      <c r="S168" s="188" t="str">
        <f>VLOOKUP(M168,'Team Info'!J:N,5,FALSE)</f>
        <v>jamie.wolski@yahoo.com</v>
      </c>
      <c r="T168" t="str">
        <f t="shared" si="44"/>
        <v>45584U12 HT SC HartfordU12 RF Red Foxes</v>
      </c>
    </row>
    <row r="169" spans="1:20" x14ac:dyDescent="0.3">
      <c r="A169" s="154" t="str">
        <f t="shared" si="42"/>
        <v>RF1131</v>
      </c>
      <c r="B169" s="154" t="str">
        <f>VLOOKUP(A169,'Team Info'!E:J,6,FALSE)</f>
        <v>U12 RF Red Foxes</v>
      </c>
      <c r="C169" s="154" t="str">
        <f>VLOOKUP(A169,'Team Info'!E:L,8,FALSE)</f>
        <v>Jamie Wolski</v>
      </c>
      <c r="D169" s="154" t="str">
        <f>VLOOKUP(A169,'Team Info'!E:M,9,FALSE)</f>
        <v>414-750-3710</v>
      </c>
      <c r="E169" s="154" t="str">
        <f>VLOOKUP(A169,'Team Info'!E:N,10,FALSE)</f>
        <v>jamie.wolski@yahoo.com</v>
      </c>
      <c r="F169" s="180" t="str">
        <f t="shared" si="43"/>
        <v>Sat</v>
      </c>
      <c r="G169" s="180">
        <v>324</v>
      </c>
      <c r="H169" s="184">
        <f>VLOOKUP(G169,'Master FINAL 2024 8-19-24'!A:G,7,FALSE)</f>
        <v>45591</v>
      </c>
      <c r="I169" s="153" t="str">
        <f>IF(ISBLANK((VLOOKUP(G169,'Master FINAL 2024 8-19-24'!A:H,8,FALSE)))=TRUE,"",VLOOKUP(G169,'Master FINAL 2024 8-19-24'!A:H,8,FALSE))</f>
        <v>RF 10</v>
      </c>
      <c r="J169" s="183">
        <f>IF(ISBLANK((VLOOKUP(G169,'Master FINAL 2024 8-19-24'!A:I,9,FALSE)))=TRUE,"",VLOOKUP(G169,'Master FINAL 2024 8-19-24'!A:I,9,FALSE))</f>
        <v>0.375</v>
      </c>
      <c r="K169" s="169" t="str">
        <f>VLOOKUP(G169,'Master FINAL 2024 8-19-24'!A:L,12,FALSE)</f>
        <v>U12 JK Fusion</v>
      </c>
      <c r="L169" s="177" t="s">
        <v>849</v>
      </c>
      <c r="M169" s="177" t="str">
        <f>VLOOKUP(G169,'Master FINAL 2024 8-19-24'!A:O,15,FALSE)</f>
        <v>U12 RF Red Foxes</v>
      </c>
      <c r="N169" s="154" t="str">
        <f>VLOOKUP(K169,'Team Info'!J:L,3,FALSE)</f>
        <v>Joseph DiGangi</v>
      </c>
      <c r="O169" s="154" t="str">
        <f>VLOOKUP(K169,'Team Info'!J:M,4,FALSE)</f>
        <v>262-208-6020</v>
      </c>
      <c r="P169" s="154" t="str">
        <f>VLOOKUP(K169,'Team Info'!J:N,5,FALSE)</f>
        <v>digangijoe@hotmail.com</v>
      </c>
      <c r="Q169" s="188" t="str">
        <f>VLOOKUP(M169,'Team Info'!J:L,3,FALSE)</f>
        <v>Jamie Wolski</v>
      </c>
      <c r="R169" s="188" t="str">
        <f>VLOOKUP(M169,'Team Info'!J:M,4,FALSE)</f>
        <v>414-750-3710</v>
      </c>
      <c r="S169" s="188" t="str">
        <f>VLOOKUP(M169,'Team Info'!J:N,5,FALSE)</f>
        <v>jamie.wolski@yahoo.com</v>
      </c>
      <c r="T169" t="str">
        <f t="shared" si="44"/>
        <v>45591U12 JK FusionU12 RF Red Foxes</v>
      </c>
    </row>
    <row r="170" spans="1:20" x14ac:dyDescent="0.3">
      <c r="A170" s="154" t="s">
        <v>1681</v>
      </c>
      <c r="B170" s="154" t="str">
        <f>VLOOKUP(A170,'Team Info'!E:J,6,FALSE)</f>
        <v>U12G RF Gunners</v>
      </c>
      <c r="C170" s="154" t="str">
        <f>VLOOKUP(A170,'Team Info'!E:L,8,FALSE)</f>
        <v>Matthew Weston</v>
      </c>
      <c r="D170" s="154" t="str">
        <f>VLOOKUP(A170,'Team Info'!E:M,9,FALSE)</f>
        <v>414-559-3132</v>
      </c>
      <c r="E170" s="154" t="str">
        <f>VLOOKUP(A170,'Team Info'!E:N,10,FALSE)</f>
        <v>mweston@mcw.edu</v>
      </c>
      <c r="F170" s="180" t="str">
        <f t="shared" si="43"/>
        <v>Wed</v>
      </c>
      <c r="G170" s="180">
        <v>67</v>
      </c>
      <c r="H170" s="184">
        <f>VLOOKUP(G170,'Master FINAL 2024 8-19-24'!A:G,7,FALSE)</f>
        <v>45546</v>
      </c>
      <c r="I170" s="153" t="str">
        <f>IF(ISBLANK((VLOOKUP(G170,'Master FINAL 2024 8-19-24'!A:H,8,FALSE)))=TRUE,"",VLOOKUP(G170,'Master FINAL 2024 8-19-24'!A:H,8,FALSE))</f>
        <v>12U South</v>
      </c>
      <c r="J170" s="183">
        <f>IF(ISBLANK((VLOOKUP(G170,'Master FINAL 2024 8-19-24'!A:I,9,FALSE)))=TRUE,"",VLOOKUP(G170,'Master FINAL 2024 8-19-24'!A:I,9,FALSE))</f>
        <v>0.73958333333333337</v>
      </c>
      <c r="K170" s="169" t="str">
        <f>VLOOKUP(G170,'Master FINAL 2024 8-19-24'!A:L,12,FALSE)</f>
        <v>U12G RF Gunners</v>
      </c>
      <c r="L170" s="177" t="s">
        <v>849</v>
      </c>
      <c r="M170" s="177" t="str">
        <f>VLOOKUP(G170,'Master FINAL 2024 8-19-24'!A:O,15,FALSE)</f>
        <v>U12G BR Blue Heron Yellow</v>
      </c>
      <c r="N170" s="154" t="str">
        <f>VLOOKUP(K170,'Team Info'!J:L,3,FALSE)</f>
        <v>Matthew Weston</v>
      </c>
      <c r="O170" s="154" t="str">
        <f>VLOOKUP(K170,'Team Info'!J:M,4,FALSE)</f>
        <v>414-559-3132</v>
      </c>
      <c r="P170" s="154" t="str">
        <f>VLOOKUP(K170,'Team Info'!J:N,5,FALSE)</f>
        <v>mweston@mcw.edu</v>
      </c>
      <c r="Q170" s="188" t="str">
        <f>VLOOKUP(M170,'Team Info'!J:L,3,FALSE)</f>
        <v>Josh Herring</v>
      </c>
      <c r="R170" s="188" t="str">
        <f>VLOOKUP(M170,'Team Info'!J:M,4,FALSE)</f>
        <v>920-263-0000</v>
      </c>
      <c r="S170" s="188" t="str">
        <f>VLOOKUP(M170,'Team Info'!J:N,5,FALSE)</f>
        <v>ndfsa9@gmail.com</v>
      </c>
      <c r="T170" t="str">
        <f t="shared" si="44"/>
        <v>45546U12G RF GunnersU12G BR Blue Heron Yellow</v>
      </c>
    </row>
    <row r="171" spans="1:20" x14ac:dyDescent="0.3">
      <c r="A171" s="154" t="str">
        <f t="shared" ref="A171:A177" si="45">A170</f>
        <v>RF1132</v>
      </c>
      <c r="B171" s="154" t="str">
        <f>VLOOKUP(A171,'Team Info'!E:J,6,FALSE)</f>
        <v>U12G RF Gunners</v>
      </c>
      <c r="C171" s="154" t="str">
        <f>VLOOKUP(A171,'Team Info'!E:L,8,FALSE)</f>
        <v>Matthew Weston</v>
      </c>
      <c r="D171" s="154" t="str">
        <f>VLOOKUP(A171,'Team Info'!E:M,9,FALSE)</f>
        <v>414-559-3132</v>
      </c>
      <c r="E171" s="154" t="str">
        <f>VLOOKUP(A171,'Team Info'!E:N,10,FALSE)</f>
        <v>mweston@mcw.edu</v>
      </c>
      <c r="F171" s="180" t="str">
        <f t="shared" si="43"/>
        <v>Sat</v>
      </c>
      <c r="G171" s="180">
        <v>69</v>
      </c>
      <c r="H171" s="184">
        <f>VLOOKUP(G171,'Master FINAL 2024 8-19-24'!A:G,7,FALSE)</f>
        <v>45549</v>
      </c>
      <c r="I171" s="153" t="str">
        <f>IF(ISBLANK((VLOOKUP(G171,'Master FINAL 2024 8-19-24'!A:H,8,FALSE)))=TRUE,"",VLOOKUP(G171,'Master FINAL 2024 8-19-24'!A:H,8,FALSE))</f>
        <v>RF 9</v>
      </c>
      <c r="J171" s="183">
        <f>IF(ISBLANK((VLOOKUP(G171,'Master FINAL 2024 8-19-24'!A:I,9,FALSE)))=TRUE,"",VLOOKUP(G171,'Master FINAL 2024 8-19-24'!A:I,9,FALSE))</f>
        <v>0.375</v>
      </c>
      <c r="K171" s="169" t="str">
        <f>VLOOKUP(G171,'Master FINAL 2024 8-19-24'!A:L,12,FALSE)</f>
        <v>U12G SL Red Stars (Royals)</v>
      </c>
      <c r="L171" s="177" t="s">
        <v>849</v>
      </c>
      <c r="M171" s="177" t="str">
        <f>VLOOKUP(G171,'Master FINAL 2024 8-19-24'!A:O,15,FALSE)</f>
        <v>U12G RF Gunners</v>
      </c>
      <c r="N171" s="154" t="str">
        <f>VLOOKUP(K171,'Team Info'!J:L,3,FALSE)</f>
        <v>Gabe Kempf</v>
      </c>
      <c r="O171" s="154" t="str">
        <f>VLOOKUP(K171,'Team Info'!J:M,4,FALSE)</f>
        <v>262-339-0252</v>
      </c>
      <c r="P171" s="154" t="str">
        <f>VLOOKUP(K171,'Team Info'!J:N,5,FALSE)</f>
        <v>gabekempfwi@gmail.com</v>
      </c>
      <c r="Q171" s="188" t="str">
        <f>VLOOKUP(M171,'Team Info'!J:L,3,FALSE)</f>
        <v>Matthew Weston</v>
      </c>
      <c r="R171" s="188" t="str">
        <f>VLOOKUP(M171,'Team Info'!J:M,4,FALSE)</f>
        <v>414-559-3132</v>
      </c>
      <c r="S171" s="188" t="str">
        <f>VLOOKUP(M171,'Team Info'!J:N,5,FALSE)</f>
        <v>mweston@mcw.edu</v>
      </c>
      <c r="T171" t="str">
        <f t="shared" si="44"/>
        <v>45549U12G SL Red Stars (Royals)U12G RF Gunners</v>
      </c>
    </row>
    <row r="172" spans="1:20" x14ac:dyDescent="0.3">
      <c r="A172" s="154" t="str">
        <f t="shared" si="45"/>
        <v>RF1132</v>
      </c>
      <c r="B172" s="154" t="str">
        <f>VLOOKUP(A172,'Team Info'!E:J,6,FALSE)</f>
        <v>U12G RF Gunners</v>
      </c>
      <c r="C172" s="154" t="str">
        <f>VLOOKUP(A172,'Team Info'!E:L,8,FALSE)</f>
        <v>Matthew Weston</v>
      </c>
      <c r="D172" s="154" t="str">
        <f>VLOOKUP(A172,'Team Info'!E:M,9,FALSE)</f>
        <v>414-559-3132</v>
      </c>
      <c r="E172" s="154" t="str">
        <f>VLOOKUP(A172,'Team Info'!E:N,10,FALSE)</f>
        <v>mweston@mcw.edu</v>
      </c>
      <c r="F172" s="180" t="str">
        <f>IF(WEEKDAY(H172)=7,"Sat",IF(WEEKDAY(H172)=6,"Fri",IF(WEEKDAY(H172)=5,"Thu",IF(WEEKDAY(H172)=4,"Wed",IF(WEEKDAY(H172)=3,"Tue",IF(WEEKDAY(H172)=2,"Mon",IF(WEEKDAY(H172)=1,"Sun")))))))</f>
        <v>Sat</v>
      </c>
      <c r="G172" s="180">
        <v>75</v>
      </c>
      <c r="H172" s="184">
        <f>VLOOKUP(G172,'Master FINAL 2024 8-19-24'!A:G,7,FALSE)</f>
        <v>45556</v>
      </c>
      <c r="I172" s="153">
        <f>IF(ISBLANK((VLOOKUP(G172,'Master FINAL 2024 8-19-24'!A:H,8,FALSE)))=TRUE,"",VLOOKUP(G172,'Master FINAL 2024 8-19-24'!A:H,8,FALSE))</f>
        <v>5</v>
      </c>
      <c r="J172" s="183">
        <f>IF(ISBLANK((VLOOKUP(G172,'Master FINAL 2024 8-19-24'!A:I,9,FALSE)))=TRUE,"",VLOOKUP(G172,'Master FINAL 2024 8-19-24'!A:I,9,FALSE))</f>
        <v>0.375</v>
      </c>
      <c r="K172" s="169" t="str">
        <f>VLOOKUP(G172,'Master FINAL 2024 8-19-24'!A:L,12,FALSE)</f>
        <v>U12G RF Gunners</v>
      </c>
      <c r="L172" s="177" t="s">
        <v>849</v>
      </c>
      <c r="M172" s="177" t="str">
        <f>VLOOKUP(G172,'Master FINAL 2024 8-19-24'!A:O,15,FALSE)</f>
        <v>U12G SL Lady Owls</v>
      </c>
      <c r="N172" s="154" t="str">
        <f>VLOOKUP(K172,'Team Info'!J:L,3,FALSE)</f>
        <v>Matthew Weston</v>
      </c>
      <c r="O172" s="154" t="str">
        <f>VLOOKUP(K172,'Team Info'!J:M,4,FALSE)</f>
        <v>414-559-3132</v>
      </c>
      <c r="P172" s="154" t="str">
        <f>VLOOKUP(K172,'Team Info'!J:N,5,FALSE)</f>
        <v>mweston@mcw.edu</v>
      </c>
      <c r="Q172" s="188" t="str">
        <f>VLOOKUP(M172,'Team Info'!J:L,3,FALSE)</f>
        <v>Dave Zukowski</v>
      </c>
      <c r="R172" s="188" t="str">
        <f>VLOOKUP(M172,'Team Info'!J:M,4,FALSE)</f>
        <v>414-324-9256</v>
      </c>
      <c r="S172" s="188" t="str">
        <f>VLOOKUP(M172,'Team Info'!J:N,5,FALSE)</f>
        <v>bevndave@outlook.com</v>
      </c>
      <c r="T172" t="str">
        <f>H172&amp;K172&amp;M172</f>
        <v>45556U12G RF GunnersU12G SL Lady Owls</v>
      </c>
    </row>
    <row r="173" spans="1:20" x14ac:dyDescent="0.3">
      <c r="A173" s="154" t="str">
        <f t="shared" si="45"/>
        <v>RF1132</v>
      </c>
      <c r="B173" s="154" t="str">
        <f>VLOOKUP(A173,'Team Info'!E:J,6,FALSE)</f>
        <v>U12G RF Gunners</v>
      </c>
      <c r="C173" s="154" t="str">
        <f>VLOOKUP(A173,'Team Info'!E:L,8,FALSE)</f>
        <v>Matthew Weston</v>
      </c>
      <c r="D173" s="154" t="str">
        <f>VLOOKUP(A173,'Team Info'!E:M,9,FALSE)</f>
        <v>414-559-3132</v>
      </c>
      <c r="E173" s="154" t="str">
        <f>VLOOKUP(A173,'Team Info'!E:N,10,FALSE)</f>
        <v>mweston@mcw.edu</v>
      </c>
      <c r="F173" s="180" t="str">
        <f t="shared" ref="F173:F179" si="46">IF(WEEKDAY(H173)=7,"Sat",IF(WEEKDAY(H173)=6,"Fri",IF(WEEKDAY(H173)=5,"Thu",IF(WEEKDAY(H173)=4,"Wed",IF(WEEKDAY(H173)=3,"Tue",IF(WEEKDAY(H173)=2,"Mon",IF(WEEKDAY(H173)=1,"Sun")))))))</f>
        <v>Sat</v>
      </c>
      <c r="G173" s="180">
        <v>82</v>
      </c>
      <c r="H173" s="184">
        <f>VLOOKUP(G173,'Master FINAL 2024 8-19-24'!A:G,7,FALSE)</f>
        <v>45563</v>
      </c>
      <c r="I173" s="153" t="str">
        <f>IF(ISBLANK((VLOOKUP(G173,'Master FINAL 2024 8-19-24'!A:H,8,FALSE)))=TRUE,"",VLOOKUP(G173,'Master FINAL 2024 8-19-24'!A:H,8,FALSE))</f>
        <v>RF 9</v>
      </c>
      <c r="J173" s="183">
        <f>IF(ISBLANK((VLOOKUP(G173,'Master FINAL 2024 8-19-24'!A:I,9,FALSE)))=TRUE,"",VLOOKUP(G173,'Master FINAL 2024 8-19-24'!A:I,9,FALSE))</f>
        <v>0.375</v>
      </c>
      <c r="K173" s="169" t="str">
        <f>VLOOKUP(G173,'Master FINAL 2024 8-19-24'!A:L,12,FALSE)</f>
        <v>U12G HT Crazy Lady Lightning Leopards</v>
      </c>
      <c r="L173" s="177" t="s">
        <v>849</v>
      </c>
      <c r="M173" s="177" t="str">
        <f>VLOOKUP(G173,'Master FINAL 2024 8-19-24'!A:O,15,FALSE)</f>
        <v>U12G RF Gunners</v>
      </c>
      <c r="N173" s="154" t="str">
        <f>VLOOKUP(K173,'Team Info'!J:L,3,FALSE)</f>
        <v>Rachael Kaul</v>
      </c>
      <c r="O173" s="154" t="str">
        <f>VLOOKUP(K173,'Team Info'!J:M,4,FALSE)</f>
        <v xml:space="preserve">920-246-9829
</v>
      </c>
      <c r="P173" s="154" t="str">
        <f>VLOOKUP(K173,'Team Info'!J:N,5,FALSE)</f>
        <v>kaulrv12@yahoo.com</v>
      </c>
      <c r="Q173" s="188" t="str">
        <f>VLOOKUP(M173,'Team Info'!J:L,3,FALSE)</f>
        <v>Matthew Weston</v>
      </c>
      <c r="R173" s="188" t="str">
        <f>VLOOKUP(M173,'Team Info'!J:M,4,FALSE)</f>
        <v>414-559-3132</v>
      </c>
      <c r="S173" s="188" t="str">
        <f>VLOOKUP(M173,'Team Info'!J:N,5,FALSE)</f>
        <v>mweston@mcw.edu</v>
      </c>
      <c r="T173" t="str">
        <f t="shared" ref="T173:T179" si="47">H173&amp;K173&amp;M173</f>
        <v>45563U12G HT Crazy Lady Lightning LeopardsU12G RF Gunners</v>
      </c>
    </row>
    <row r="174" spans="1:20" x14ac:dyDescent="0.3">
      <c r="A174" s="154" t="str">
        <f t="shared" si="45"/>
        <v>RF1132</v>
      </c>
      <c r="B174" s="154" t="str">
        <f>VLOOKUP(A174,'Team Info'!E:J,6,FALSE)</f>
        <v>U12G RF Gunners</v>
      </c>
      <c r="C174" s="154" t="str">
        <f>VLOOKUP(A174,'Team Info'!E:L,8,FALSE)</f>
        <v>Matthew Weston</v>
      </c>
      <c r="D174" s="154" t="str">
        <f>VLOOKUP(A174,'Team Info'!E:M,9,FALSE)</f>
        <v>414-559-3132</v>
      </c>
      <c r="E174" s="154" t="str">
        <f>VLOOKUP(A174,'Team Info'!E:N,10,FALSE)</f>
        <v>mweston@mcw.edu</v>
      </c>
      <c r="F174" s="180" t="str">
        <f t="shared" si="46"/>
        <v>Sat</v>
      </c>
      <c r="G174" s="180">
        <v>88</v>
      </c>
      <c r="H174" s="184">
        <f>VLOOKUP(G174,'Master FINAL 2024 8-19-24'!A:G,7,FALSE)</f>
        <v>45570</v>
      </c>
      <c r="I174" s="153" t="str">
        <f>IF(ISBLANK((VLOOKUP(G174,'Master FINAL 2024 8-19-24'!A:H,8,FALSE)))=TRUE,"",VLOOKUP(G174,'Master FINAL 2024 8-19-24'!A:H,8,FALSE))</f>
        <v>12U South</v>
      </c>
      <c r="J174" s="183">
        <f>IF(ISBLANK((VLOOKUP(G174,'Master FINAL 2024 8-19-24'!A:I,9,FALSE)))=TRUE,"",VLOOKUP(G174,'Master FINAL 2024 8-19-24'!A:I,9,FALSE))</f>
        <v>0.33333333333333331</v>
      </c>
      <c r="K174" s="169" t="str">
        <f>VLOOKUP(G174,'Master FINAL 2024 8-19-24'!A:L,12,FALSE)</f>
        <v>U12G RF Gunners</v>
      </c>
      <c r="L174" s="177" t="s">
        <v>849</v>
      </c>
      <c r="M174" s="177" t="str">
        <f>VLOOKUP(G174,'Master FINAL 2024 8-19-24'!A:O,15,FALSE)</f>
        <v>U12G BR Blue Heron Blue</v>
      </c>
      <c r="N174" s="154" t="str">
        <f>VLOOKUP(K174,'Team Info'!J:L,3,FALSE)</f>
        <v>Matthew Weston</v>
      </c>
      <c r="O174" s="154" t="str">
        <f>VLOOKUP(K174,'Team Info'!J:M,4,FALSE)</f>
        <v>414-559-3132</v>
      </c>
      <c r="P174" s="154" t="str">
        <f>VLOOKUP(K174,'Team Info'!J:N,5,FALSE)</f>
        <v>mweston@mcw.edu</v>
      </c>
      <c r="Q174" s="188" t="str">
        <f>VLOOKUP(M174,'Team Info'!J:L,3,FALSE)</f>
        <v>Josh Herring</v>
      </c>
      <c r="R174" s="188" t="str">
        <f>VLOOKUP(M174,'Team Info'!J:M,4,FALSE)</f>
        <v>920-263-0000</v>
      </c>
      <c r="S174" s="188" t="str">
        <f>VLOOKUP(M174,'Team Info'!J:N,5,FALSE)</f>
        <v>ndfsa9@gmail.com</v>
      </c>
      <c r="T174" t="str">
        <f t="shared" si="47"/>
        <v>45570U12G RF GunnersU12G BR Blue Heron Blue</v>
      </c>
    </row>
    <row r="175" spans="1:20" x14ac:dyDescent="0.3">
      <c r="A175" s="154" t="str">
        <f t="shared" si="45"/>
        <v>RF1132</v>
      </c>
      <c r="B175" s="154" t="str">
        <f>VLOOKUP(A175,'Team Info'!E:J,6,FALSE)</f>
        <v>U12G RF Gunners</v>
      </c>
      <c r="C175" s="154" t="str">
        <f>VLOOKUP(A175,'Team Info'!E:L,8,FALSE)</f>
        <v>Matthew Weston</v>
      </c>
      <c r="D175" s="154" t="str">
        <f>VLOOKUP(A175,'Team Info'!E:M,9,FALSE)</f>
        <v>414-559-3132</v>
      </c>
      <c r="E175" s="154" t="str">
        <f>VLOOKUP(A175,'Team Info'!E:N,10,FALSE)</f>
        <v>mweston@mcw.edu</v>
      </c>
      <c r="F175" s="180" t="str">
        <f t="shared" si="46"/>
        <v>Sat</v>
      </c>
      <c r="G175" s="180">
        <v>98</v>
      </c>
      <c r="H175" s="184">
        <f>VLOOKUP(G175,'Master FINAL 2024 8-19-24'!A:G,7,FALSE)</f>
        <v>45577</v>
      </c>
      <c r="I175" s="153" t="str">
        <f>IF(ISBLANK((VLOOKUP(G175,'Master FINAL 2024 8-19-24'!A:H,8,FALSE)))=TRUE,"",VLOOKUP(G175,'Master FINAL 2024 8-19-24'!A:H,8,FALSE))</f>
        <v>RF 9</v>
      </c>
      <c r="J175" s="183">
        <f>IF(ISBLANK((VLOOKUP(G175,'Master FINAL 2024 8-19-24'!A:I,9,FALSE)))=TRUE,"",VLOOKUP(G175,'Master FINAL 2024 8-19-24'!A:I,9,FALSE))</f>
        <v>0.375</v>
      </c>
      <c r="K175" s="169" t="str">
        <f>VLOOKUP(G175,'Master FINAL 2024 8-19-24'!A:L,12,FALSE)</f>
        <v>U12G KW Phoenix</v>
      </c>
      <c r="L175" s="177" t="s">
        <v>849</v>
      </c>
      <c r="M175" s="177" t="str">
        <f>VLOOKUP(G175,'Master FINAL 2024 8-19-24'!A:O,15,FALSE)</f>
        <v>U12G RF Gunners</v>
      </c>
      <c r="N175" s="154" t="str">
        <f>VLOOKUP(K175,'Team Info'!J:L,3,FALSE)</f>
        <v>Andrea Flood</v>
      </c>
      <c r="O175" s="154" t="str">
        <f>VLOOKUP(K175,'Team Info'!J:M,4,FALSE)</f>
        <v>262-483-1142</v>
      </c>
      <c r="P175" s="154" t="str">
        <f>VLOOKUP(K175,'Team Info'!J:N,5,FALSE)</f>
        <v>annflood2008@yahoo.com</v>
      </c>
      <c r="Q175" s="188" t="str">
        <f>VLOOKUP(M175,'Team Info'!J:L,3,FALSE)</f>
        <v>Matthew Weston</v>
      </c>
      <c r="R175" s="188" t="str">
        <f>VLOOKUP(M175,'Team Info'!J:M,4,FALSE)</f>
        <v>414-559-3132</v>
      </c>
      <c r="S175" s="188" t="str">
        <f>VLOOKUP(M175,'Team Info'!J:N,5,FALSE)</f>
        <v>mweston@mcw.edu</v>
      </c>
      <c r="T175" t="str">
        <f t="shared" si="47"/>
        <v>45577U12G KW PhoenixU12G RF Gunners</v>
      </c>
    </row>
    <row r="176" spans="1:20" x14ac:dyDescent="0.3">
      <c r="A176" s="154" t="str">
        <f t="shared" si="45"/>
        <v>RF1132</v>
      </c>
      <c r="B176" s="154" t="str">
        <f>VLOOKUP(A176,'Team Info'!E:J,6,FALSE)</f>
        <v>U12G RF Gunners</v>
      </c>
      <c r="C176" s="154" t="str">
        <f>VLOOKUP(A176,'Team Info'!E:L,8,FALSE)</f>
        <v>Matthew Weston</v>
      </c>
      <c r="D176" s="154" t="str">
        <f>VLOOKUP(A176,'Team Info'!E:M,9,FALSE)</f>
        <v>414-559-3132</v>
      </c>
      <c r="E176" s="154" t="str">
        <f>VLOOKUP(A176,'Team Info'!E:N,10,FALSE)</f>
        <v>mweston@mcw.edu</v>
      </c>
      <c r="F176" s="180" t="str">
        <f t="shared" si="46"/>
        <v>Sat</v>
      </c>
      <c r="G176" s="180">
        <v>104</v>
      </c>
      <c r="H176" s="184">
        <f>VLOOKUP(G176,'Master FINAL 2024 8-19-24'!A:G,7,FALSE)</f>
        <v>45584</v>
      </c>
      <c r="I176" s="153" t="str">
        <f>IF(ISBLANK((VLOOKUP(G176,'Master FINAL 2024 8-19-24'!A:H,8,FALSE)))=TRUE,"",VLOOKUP(G176,'Master FINAL 2024 8-19-24'!A:H,8,FALSE))</f>
        <v>HT #6</v>
      </c>
      <c r="J176" s="183">
        <f>IF(ISBLANK((VLOOKUP(G176,'Master FINAL 2024 8-19-24'!A:I,9,FALSE)))=TRUE,"",VLOOKUP(G176,'Master FINAL 2024 8-19-24'!A:I,9,FALSE))</f>
        <v>0.375</v>
      </c>
      <c r="K176" s="169" t="str">
        <f>VLOOKUP(G176,'Master FINAL 2024 8-19-24'!A:L,12,FALSE)</f>
        <v>U12G RF Gunners</v>
      </c>
      <c r="L176" s="177" t="s">
        <v>849</v>
      </c>
      <c r="M176" s="177" t="str">
        <f>VLOOKUP(G176,'Master FINAL 2024 8-19-24'!A:O,15,FALSE)</f>
        <v>U12G HT Phoenix</v>
      </c>
      <c r="N176" s="154" t="str">
        <f>VLOOKUP(K176,'Team Info'!J:L,3,FALSE)</f>
        <v>Matthew Weston</v>
      </c>
      <c r="O176" s="154" t="str">
        <f>VLOOKUP(K176,'Team Info'!J:M,4,FALSE)</f>
        <v>414-559-3132</v>
      </c>
      <c r="P176" s="154" t="str">
        <f>VLOOKUP(K176,'Team Info'!J:N,5,FALSE)</f>
        <v>mweston@mcw.edu</v>
      </c>
      <c r="Q176" s="188" t="str">
        <f>VLOOKUP(M176,'Team Info'!J:L,3,FALSE)</f>
        <v>Matt Uecker</v>
      </c>
      <c r="R176" s="188" t="str">
        <f>VLOOKUP(M176,'Team Info'!J:M,4,FALSE)</f>
        <v>920-285-0559</v>
      </c>
      <c r="S176" s="188" t="str">
        <f>VLOOKUP(M176,'Team Info'!J:N,5,FALSE)</f>
        <v>Matthew.uecker@gmail.com</v>
      </c>
      <c r="T176" t="str">
        <f t="shared" si="47"/>
        <v>45584U12G RF GunnersU12G HT Phoenix</v>
      </c>
    </row>
    <row r="177" spans="1:20" x14ac:dyDescent="0.3">
      <c r="A177" s="154" t="str">
        <f t="shared" si="45"/>
        <v>RF1132</v>
      </c>
      <c r="B177" s="154" t="str">
        <f>VLOOKUP(A177,'Team Info'!E:J,6,FALSE)</f>
        <v>U12G RF Gunners</v>
      </c>
      <c r="C177" s="154" t="str">
        <f>VLOOKUP(A177,'Team Info'!E:L,8,FALSE)</f>
        <v>Matthew Weston</v>
      </c>
      <c r="D177" s="154" t="str">
        <f>VLOOKUP(A177,'Team Info'!E:M,9,FALSE)</f>
        <v>414-559-3132</v>
      </c>
      <c r="E177" s="154" t="str">
        <f>VLOOKUP(A177,'Team Info'!E:N,10,FALSE)</f>
        <v>mweston@mcw.edu</v>
      </c>
      <c r="F177" s="180" t="str">
        <f t="shared" si="46"/>
        <v>Sat</v>
      </c>
      <c r="G177" s="180">
        <v>109</v>
      </c>
      <c r="H177" s="184">
        <f>VLOOKUP(G177,'Master FINAL 2024 8-19-24'!A:G,7,FALSE)</f>
        <v>45591</v>
      </c>
      <c r="I177" s="153" t="str">
        <f>IF(ISBLANK((VLOOKUP(G177,'Master FINAL 2024 8-19-24'!A:H,8,FALSE)))=TRUE,"",VLOOKUP(G177,'Master FINAL 2024 8-19-24'!A:H,8,FALSE))</f>
        <v>RF 9</v>
      </c>
      <c r="J177" s="183">
        <f>IF(ISBLANK((VLOOKUP(G177,'Master FINAL 2024 8-19-24'!A:I,9,FALSE)))=TRUE,"",VLOOKUP(G177,'Master FINAL 2024 8-19-24'!A:I,9,FALSE))</f>
        <v>0.5</v>
      </c>
      <c r="K177" s="169" t="str">
        <f>VLOOKUP(G177,'Master FINAL 2024 8-19-24'!A:L,12,FALSE)</f>
        <v>U12G BR Blue Heron Blue</v>
      </c>
      <c r="L177" s="177" t="s">
        <v>849</v>
      </c>
      <c r="M177" s="177" t="str">
        <f>VLOOKUP(G177,'Master FINAL 2024 8-19-24'!A:O,15,FALSE)</f>
        <v>U12G RF Gunners</v>
      </c>
      <c r="N177" s="154" t="str">
        <f>VLOOKUP(K177,'Team Info'!J:L,3,FALSE)</f>
        <v>Josh Herring</v>
      </c>
      <c r="O177" s="154" t="str">
        <f>VLOOKUP(K177,'Team Info'!J:M,4,FALSE)</f>
        <v>920-263-0000</v>
      </c>
      <c r="P177" s="154" t="str">
        <f>VLOOKUP(K177,'Team Info'!J:N,5,FALSE)</f>
        <v>ndfsa9@gmail.com</v>
      </c>
      <c r="Q177" s="188" t="str">
        <f>VLOOKUP(M177,'Team Info'!J:L,3,FALSE)</f>
        <v>Matthew Weston</v>
      </c>
      <c r="R177" s="188" t="str">
        <f>VLOOKUP(M177,'Team Info'!J:M,4,FALSE)</f>
        <v>414-559-3132</v>
      </c>
      <c r="S177" s="188" t="str">
        <f>VLOOKUP(M177,'Team Info'!J:N,5,FALSE)</f>
        <v>mweston@mcw.edu</v>
      </c>
      <c r="T177" t="str">
        <f t="shared" si="47"/>
        <v>45591U12G BR Blue Heron BlueU12G RF Gunners</v>
      </c>
    </row>
    <row r="178" spans="1:20" x14ac:dyDescent="0.3">
      <c r="A178" s="154" t="s">
        <v>1797</v>
      </c>
      <c r="B178" s="154" t="str">
        <f>VLOOKUP(A178,'Team Info'!E:J,6,FALSE)</f>
        <v>U14 RF Cyclones</v>
      </c>
      <c r="C178" s="154" t="str">
        <f>VLOOKUP(A178,'Team Info'!E:L,8,FALSE)</f>
        <v>Prestin Graf</v>
      </c>
      <c r="D178" s="154" t="str">
        <f>VLOOKUP(A178,'Team Info'!E:M,9,FALSE)</f>
        <v>262-623-7834</v>
      </c>
      <c r="E178" s="154" t="str">
        <f>VLOOKUP(A178,'Team Info'!E:N,10,FALSE)</f>
        <v>pgraf@quad.com</v>
      </c>
      <c r="F178" s="180" t="str">
        <f t="shared" si="46"/>
        <v>Sat</v>
      </c>
      <c r="G178" s="180">
        <v>325</v>
      </c>
      <c r="H178" s="184">
        <f>VLOOKUP(G178,'Master FINAL 2024 8-19-24'!A:G,7,FALSE)</f>
        <v>45542</v>
      </c>
      <c r="I178" s="153" t="str">
        <f>IF(ISBLANK((VLOOKUP(G178,'Master FINAL 2024 8-19-24'!A:H,8,FALSE)))=TRUE,"",VLOOKUP(G178,'Master FINAL 2024 8-19-24'!A:H,8,FALSE))</f>
        <v>14U South</v>
      </c>
      <c r="J178" s="183">
        <f>IF(ISBLANK((VLOOKUP(G178,'Master FINAL 2024 8-19-24'!A:I,9,FALSE)))=TRUE,"",VLOOKUP(G178,'Master FINAL 2024 8-19-24'!A:I,9,FALSE))</f>
        <v>0.5625</v>
      </c>
      <c r="K178" s="169" t="str">
        <f>VLOOKUP(G178,'Master FINAL 2024 8-19-24'!A:L,12,FALSE)</f>
        <v>U14 RF Cyclones</v>
      </c>
      <c r="L178" s="177" t="s">
        <v>849</v>
      </c>
      <c r="M178" s="177" t="str">
        <f>VLOOKUP(G178,'Master FINAL 2024 8-19-24'!A:O,15,FALSE)</f>
        <v>U14 BR Blue Heron</v>
      </c>
      <c r="N178" s="154" t="str">
        <f>VLOOKUP(K178,'Team Info'!J:L,3,FALSE)</f>
        <v>Prestin Graf</v>
      </c>
      <c r="O178" s="154" t="str">
        <f>VLOOKUP(K178,'Team Info'!J:M,4,FALSE)</f>
        <v>262-623-7834</v>
      </c>
      <c r="P178" s="154" t="str">
        <f>VLOOKUP(K178,'Team Info'!J:N,5,FALSE)</f>
        <v>pgraf@quad.com</v>
      </c>
      <c r="Q178" s="188" t="str">
        <f>VLOOKUP(M178,'Team Info'!J:L,3,FALSE)</f>
        <v>Josh Haefs</v>
      </c>
      <c r="R178" s="188" t="str">
        <f>VLOOKUP(M178,'Team Info'!J:M,4,FALSE)</f>
        <v>920-904-0759</v>
      </c>
      <c r="S178" s="188" t="str">
        <f>VLOOKUP(M178,'Team Info'!J:N,5,FALSE)</f>
        <v>ndfsa9@gmail.com</v>
      </c>
      <c r="T178" t="str">
        <f t="shared" si="47"/>
        <v>45542U14 RF CyclonesU14 BR Blue Heron</v>
      </c>
    </row>
    <row r="179" spans="1:20" x14ac:dyDescent="0.3">
      <c r="A179" s="154" t="str">
        <f t="shared" ref="A179:A185" si="48">A178</f>
        <v>RF1133</v>
      </c>
      <c r="B179" s="154" t="str">
        <f>VLOOKUP(A179,'Team Info'!E:J,6,FALSE)</f>
        <v>U14 RF Cyclones</v>
      </c>
      <c r="C179" s="154" t="str">
        <f>VLOOKUP(A179,'Team Info'!E:L,8,FALSE)</f>
        <v>Prestin Graf</v>
      </c>
      <c r="D179" s="154" t="str">
        <f>VLOOKUP(A179,'Team Info'!E:M,9,FALSE)</f>
        <v>262-623-7834</v>
      </c>
      <c r="E179" s="154" t="str">
        <f>VLOOKUP(A179,'Team Info'!E:N,10,FALSE)</f>
        <v>pgraf@quad.com</v>
      </c>
      <c r="F179" s="180" t="str">
        <f t="shared" si="46"/>
        <v>Sat</v>
      </c>
      <c r="G179" s="180">
        <v>333</v>
      </c>
      <c r="H179" s="184">
        <f>VLOOKUP(G179,'Master FINAL 2024 8-19-24'!A:G,7,FALSE)</f>
        <v>45549</v>
      </c>
      <c r="I179" s="153" t="str">
        <f>IF(ISBLANK((VLOOKUP(G179,'Master FINAL 2024 8-19-24'!A:H,8,FALSE)))=TRUE,"",VLOOKUP(G179,'Master FINAL 2024 8-19-24'!A:H,8,FALSE))</f>
        <v>Ehley Field #8</v>
      </c>
      <c r="J179" s="183">
        <f>IF(ISBLANK((VLOOKUP(G179,'Master FINAL 2024 8-19-24'!A:I,9,FALSE)))=TRUE,"",VLOOKUP(G179,'Master FINAL 2024 8-19-24'!A:I,9,FALSE))</f>
        <v>0.5625</v>
      </c>
      <c r="K179" s="169" t="str">
        <f>VLOOKUP(G179,'Master FINAL 2024 8-19-24'!A:L,12,FALSE)</f>
        <v>U14 RF Cyclones</v>
      </c>
      <c r="L179" s="177" t="s">
        <v>849</v>
      </c>
      <c r="M179" s="177" t="str">
        <f>VLOOKUP(G179,'Master FINAL 2024 8-19-24'!A:O,15,FALSE)</f>
        <v>U14 HT Lightning</v>
      </c>
      <c r="N179" s="154" t="str">
        <f>VLOOKUP(K179,'Team Info'!J:L,3,FALSE)</f>
        <v>Prestin Graf</v>
      </c>
      <c r="O179" s="154" t="str">
        <f>VLOOKUP(K179,'Team Info'!J:M,4,FALSE)</f>
        <v>262-623-7834</v>
      </c>
      <c r="P179" s="154" t="str">
        <f>VLOOKUP(K179,'Team Info'!J:N,5,FALSE)</f>
        <v>pgraf@quad.com</v>
      </c>
      <c r="Q179" s="188" t="str">
        <f>VLOOKUP(M179,'Team Info'!J:L,3,FALSE)</f>
        <v>Jeff Martin</v>
      </c>
      <c r="R179" s="188" t="str">
        <f>VLOOKUP(M179,'Team Info'!J:M,4,FALSE)</f>
        <v>414-975-5019</v>
      </c>
      <c r="S179" s="188" t="str">
        <f>VLOOKUP(M179,'Team Info'!J:N,5,FALSE)</f>
        <v>mart0592@yahoo.com</v>
      </c>
      <c r="T179" t="str">
        <f t="shared" si="47"/>
        <v>45549U14 RF CyclonesU14 HT Lightning</v>
      </c>
    </row>
    <row r="180" spans="1:20" x14ac:dyDescent="0.3">
      <c r="A180" s="154" t="str">
        <f t="shared" si="48"/>
        <v>RF1133</v>
      </c>
      <c r="B180" s="154" t="str">
        <f>VLOOKUP(A180,'Team Info'!E:J,6,FALSE)</f>
        <v>U14 RF Cyclones</v>
      </c>
      <c r="C180" s="154" t="str">
        <f>VLOOKUP(A180,'Team Info'!E:L,8,FALSE)</f>
        <v>Prestin Graf</v>
      </c>
      <c r="D180" s="154" t="str">
        <f>VLOOKUP(A180,'Team Info'!E:M,9,FALSE)</f>
        <v>262-623-7834</v>
      </c>
      <c r="E180" s="154" t="str">
        <f>VLOOKUP(A180,'Team Info'!E:N,10,FALSE)</f>
        <v>pgraf@quad.com</v>
      </c>
      <c r="F180" s="180" t="str">
        <f>IF(WEEKDAY(H180)=7,"Sat",IF(WEEKDAY(H180)=6,"Fri",IF(WEEKDAY(H180)=5,"Thu",IF(WEEKDAY(H180)=4,"Wed",IF(WEEKDAY(H180)=3,"Tue",IF(WEEKDAY(H180)=2,"Mon",IF(WEEKDAY(H180)=1,"Sun")))))))</f>
        <v>Sat</v>
      </c>
      <c r="G180" s="180">
        <v>338</v>
      </c>
      <c r="H180" s="184">
        <f>VLOOKUP(G180,'Master FINAL 2024 8-19-24'!A:G,7,FALSE)</f>
        <v>45556</v>
      </c>
      <c r="I180" s="153" t="str">
        <f>IF(ISBLANK((VLOOKUP(G180,'Master FINAL 2024 8-19-24'!A:H,8,FALSE)))=TRUE,"",VLOOKUP(G180,'Master FINAL 2024 8-19-24'!A:H,8,FALSE))</f>
        <v>RF 7</v>
      </c>
      <c r="J180" s="183">
        <f>IF(ISBLANK((VLOOKUP(G180,'Master FINAL 2024 8-19-24'!A:I,9,FALSE)))=TRUE,"",VLOOKUP(G180,'Master FINAL 2024 8-19-24'!A:I,9,FALSE))</f>
        <v>0.5</v>
      </c>
      <c r="K180" s="169" t="str">
        <f>VLOOKUP(G180,'Master FINAL 2024 8-19-24'!A:L,12,FALSE)</f>
        <v>U14 JK Panthers</v>
      </c>
      <c r="L180" s="177" t="s">
        <v>849</v>
      </c>
      <c r="M180" s="177" t="str">
        <f>VLOOKUP(G180,'Master FINAL 2024 8-19-24'!A:O,15,FALSE)</f>
        <v>U14 RF Cyclones</v>
      </c>
      <c r="N180" s="154" t="str">
        <f>VLOOKUP(K180,'Team Info'!J:L,3,FALSE)</f>
        <v>David Zarling</v>
      </c>
      <c r="O180" s="154" t="str">
        <f>VLOOKUP(K180,'Team Info'!J:M,4,FALSE)</f>
        <v>414-839-0094</v>
      </c>
      <c r="P180" s="154" t="str">
        <f>VLOOKUP(K180,'Team Info'!J:N,5,FALSE)</f>
        <v>david.zarling@gmail.com</v>
      </c>
      <c r="Q180" s="188" t="str">
        <f>VLOOKUP(M180,'Team Info'!J:L,3,FALSE)</f>
        <v>Prestin Graf</v>
      </c>
      <c r="R180" s="188" t="str">
        <f>VLOOKUP(M180,'Team Info'!J:M,4,FALSE)</f>
        <v>262-623-7834</v>
      </c>
      <c r="S180" s="188" t="str">
        <f>VLOOKUP(M180,'Team Info'!J:N,5,FALSE)</f>
        <v>pgraf@quad.com</v>
      </c>
      <c r="T180" t="str">
        <f>H180&amp;K180&amp;M180</f>
        <v>45556U14 JK PanthersU14 RF Cyclones</v>
      </c>
    </row>
    <row r="181" spans="1:20" x14ac:dyDescent="0.3">
      <c r="A181" s="154" t="str">
        <f t="shared" si="48"/>
        <v>RF1133</v>
      </c>
      <c r="B181" s="154" t="str">
        <f>VLOOKUP(A181,'Team Info'!E:J,6,FALSE)</f>
        <v>U14 RF Cyclones</v>
      </c>
      <c r="C181" s="154" t="str">
        <f>VLOOKUP(A181,'Team Info'!E:L,8,FALSE)</f>
        <v>Prestin Graf</v>
      </c>
      <c r="D181" s="154" t="str">
        <f>VLOOKUP(A181,'Team Info'!E:M,9,FALSE)</f>
        <v>262-623-7834</v>
      </c>
      <c r="E181" s="154" t="str">
        <f>VLOOKUP(A181,'Team Info'!E:N,10,FALSE)</f>
        <v>pgraf@quad.com</v>
      </c>
      <c r="F181" s="180" t="str">
        <f t="shared" ref="F181:F187" si="49">IF(WEEKDAY(H181)=7,"Sat",IF(WEEKDAY(H181)=6,"Fri",IF(WEEKDAY(H181)=5,"Thu",IF(WEEKDAY(H181)=4,"Wed",IF(WEEKDAY(H181)=3,"Tue",IF(WEEKDAY(H181)=2,"Mon",IF(WEEKDAY(H181)=1,"Sun")))))))</f>
        <v>Sat</v>
      </c>
      <c r="G181" s="180">
        <v>348</v>
      </c>
      <c r="H181" s="184">
        <f>VLOOKUP(G181,'Master FINAL 2024 8-19-24'!A:G,7,FALSE)</f>
        <v>45563</v>
      </c>
      <c r="I181" s="153" t="str">
        <f>IF(ISBLANK((VLOOKUP(G181,'Master FINAL 2024 8-19-24'!A:H,8,FALSE)))=TRUE,"",VLOOKUP(G181,'Master FINAL 2024 8-19-24'!A:H,8,FALSE))</f>
        <v>RF 7</v>
      </c>
      <c r="J181" s="183">
        <f>IF(ISBLANK((VLOOKUP(G181,'Master FINAL 2024 8-19-24'!A:I,9,FALSE)))=TRUE,"",VLOOKUP(G181,'Master FINAL 2024 8-19-24'!A:I,9,FALSE))</f>
        <v>0.375</v>
      </c>
      <c r="K181" s="169" t="str">
        <f>VLOOKUP(G181,'Master FINAL 2024 8-19-24'!A:L,12,FALSE)</f>
        <v>U14 RF Raptors</v>
      </c>
      <c r="L181" s="177" t="s">
        <v>849</v>
      </c>
      <c r="M181" s="177" t="str">
        <f>VLOOKUP(G181,'Master FINAL 2024 8-19-24'!A:O,15,FALSE)</f>
        <v>U14 RF Cyclones</v>
      </c>
      <c r="N181" s="154" t="str">
        <f>VLOOKUP(K181,'Team Info'!J:L,3,FALSE)</f>
        <v>Benjamin Loomis</v>
      </c>
      <c r="O181" s="154" t="str">
        <f>VLOOKUP(K181,'Team Info'!J:M,4,FALSE)</f>
        <v>414-551-4782</v>
      </c>
      <c r="P181" s="154" t="str">
        <f>VLOOKUP(K181,'Team Info'!J:N,5,FALSE)</f>
        <v>bbenloomis@yahoo.com</v>
      </c>
      <c r="Q181" s="188" t="str">
        <f>VLOOKUP(M181,'Team Info'!J:L,3,FALSE)</f>
        <v>Prestin Graf</v>
      </c>
      <c r="R181" s="188" t="str">
        <f>VLOOKUP(M181,'Team Info'!J:M,4,FALSE)</f>
        <v>262-623-7834</v>
      </c>
      <c r="S181" s="188" t="str">
        <f>VLOOKUP(M181,'Team Info'!J:N,5,FALSE)</f>
        <v>pgraf@quad.com</v>
      </c>
      <c r="T181" t="str">
        <f t="shared" ref="T181:T187" si="50">H181&amp;K181&amp;M181</f>
        <v>45563U14 RF RaptorsU14 RF Cyclones</v>
      </c>
    </row>
    <row r="182" spans="1:20" x14ac:dyDescent="0.3">
      <c r="A182" s="154" t="str">
        <f t="shared" si="48"/>
        <v>RF1133</v>
      </c>
      <c r="B182" s="154" t="str">
        <f>VLOOKUP(A182,'Team Info'!E:J,6,FALSE)</f>
        <v>U14 RF Cyclones</v>
      </c>
      <c r="C182" s="154" t="str">
        <f>VLOOKUP(A182,'Team Info'!E:L,8,FALSE)</f>
        <v>Prestin Graf</v>
      </c>
      <c r="D182" s="154" t="str">
        <f>VLOOKUP(A182,'Team Info'!E:M,9,FALSE)</f>
        <v>262-623-7834</v>
      </c>
      <c r="E182" s="154" t="str">
        <f>VLOOKUP(A182,'Team Info'!E:N,10,FALSE)</f>
        <v>pgraf@quad.com</v>
      </c>
      <c r="F182" s="180" t="str">
        <f t="shared" si="49"/>
        <v>Sat</v>
      </c>
      <c r="G182" s="180">
        <v>351</v>
      </c>
      <c r="H182" s="184">
        <f>VLOOKUP(G182,'Master FINAL 2024 8-19-24'!A:G,7,FALSE)</f>
        <v>45570</v>
      </c>
      <c r="I182" s="153" t="str">
        <f>IF(ISBLANK((VLOOKUP(G182,'Master FINAL 2024 8-19-24'!A:H,8,FALSE)))=TRUE,"",VLOOKUP(G182,'Master FINAL 2024 8-19-24'!A:H,8,FALSE))</f>
        <v>RF 7</v>
      </c>
      <c r="J182" s="183">
        <f>IF(ISBLANK((VLOOKUP(G182,'Master FINAL 2024 8-19-24'!A:I,9,FALSE)))=TRUE,"",VLOOKUP(G182,'Master FINAL 2024 8-19-24'!A:I,9,FALSE))</f>
        <v>0.5</v>
      </c>
      <c r="K182" s="169" t="str">
        <f>VLOOKUP(G182,'Master FINAL 2024 8-19-24'!A:L,12,FALSE)</f>
        <v>U14 HU Renegades</v>
      </c>
      <c r="L182" s="177" t="s">
        <v>849</v>
      </c>
      <c r="M182" s="177" t="str">
        <f>VLOOKUP(G182,'Master FINAL 2024 8-19-24'!A:O,15,FALSE)</f>
        <v>U14 RF Cyclones</v>
      </c>
      <c r="N182" s="154" t="str">
        <f>VLOOKUP(K182,'Team Info'!J:L,3,FALSE)</f>
        <v>Tanya Wyse</v>
      </c>
      <c r="O182" s="154" t="str">
        <f>VLOOKUP(K182,'Team Info'!J:M,4,FALSE)</f>
        <v>920-285-0509</v>
      </c>
      <c r="P182" s="154" t="str">
        <f>VLOOKUP(K182,'Team Info'!J:N,5,FALSE)</f>
        <v>urban24educator@hotmail.com</v>
      </c>
      <c r="Q182" s="188" t="str">
        <f>VLOOKUP(M182,'Team Info'!J:L,3,FALSE)</f>
        <v>Prestin Graf</v>
      </c>
      <c r="R182" s="188" t="str">
        <f>VLOOKUP(M182,'Team Info'!J:M,4,FALSE)</f>
        <v>262-623-7834</v>
      </c>
      <c r="S182" s="188" t="str">
        <f>VLOOKUP(M182,'Team Info'!J:N,5,FALSE)</f>
        <v>pgraf@quad.com</v>
      </c>
      <c r="T182" t="str">
        <f t="shared" si="50"/>
        <v>45570U14 HU RenegadesU14 RF Cyclones</v>
      </c>
    </row>
    <row r="183" spans="1:20" x14ac:dyDescent="0.3">
      <c r="A183" s="154" t="str">
        <f t="shared" si="48"/>
        <v>RF1133</v>
      </c>
      <c r="B183" s="154" t="str">
        <f>VLOOKUP(A183,'Team Info'!E:J,6,FALSE)</f>
        <v>U14 RF Cyclones</v>
      </c>
      <c r="C183" s="154" t="str">
        <f>VLOOKUP(A183,'Team Info'!E:L,8,FALSE)</f>
        <v>Prestin Graf</v>
      </c>
      <c r="D183" s="154" t="str">
        <f>VLOOKUP(A183,'Team Info'!E:M,9,FALSE)</f>
        <v>262-623-7834</v>
      </c>
      <c r="E183" s="154" t="str">
        <f>VLOOKUP(A183,'Team Info'!E:N,10,FALSE)</f>
        <v>pgraf@quad.com</v>
      </c>
      <c r="F183" s="180" t="str">
        <f t="shared" si="49"/>
        <v>Sat</v>
      </c>
      <c r="G183" s="180">
        <v>358</v>
      </c>
      <c r="H183" s="184">
        <f>VLOOKUP(G183,'Master FINAL 2024 8-19-24'!A:G,7,FALSE)</f>
        <v>45577</v>
      </c>
      <c r="I183" s="153" t="str">
        <f>IF(ISBLANK((VLOOKUP(G183,'Master FINAL 2024 8-19-24'!A:H,8,FALSE)))=TRUE,"",VLOOKUP(G183,'Master FINAL 2024 8-19-24'!A:H,8,FALSE))</f>
        <v>RF 7</v>
      </c>
      <c r="J183" s="183">
        <f>IF(ISBLANK((VLOOKUP(G183,'Master FINAL 2024 8-19-24'!A:I,9,FALSE)))=TRUE,"",VLOOKUP(G183,'Master FINAL 2024 8-19-24'!A:I,9,FALSE))</f>
        <v>0.4375</v>
      </c>
      <c r="K183" s="169" t="str">
        <f>VLOOKUP(G183,'Master FINAL 2024 8-19-24'!A:L,12,FALSE)</f>
        <v>U14 SL Wolfsburg (Vipers)</v>
      </c>
      <c r="L183" s="177" t="s">
        <v>849</v>
      </c>
      <c r="M183" s="177" t="str">
        <f>VLOOKUP(G183,'Master FINAL 2024 8-19-24'!A:O,15,FALSE)</f>
        <v>U14 RF Cyclones</v>
      </c>
      <c r="N183" s="154" t="str">
        <f>VLOOKUP(K183,'Team Info'!J:L,3,FALSE)</f>
        <v>Gena Ische</v>
      </c>
      <c r="O183" s="154" t="str">
        <f>VLOOKUP(K183,'Team Info'!J:M,4,FALSE)</f>
        <v>262-391-0113</v>
      </c>
      <c r="P183" s="154" t="str">
        <f>VLOOKUP(K183,'Team Info'!J:N,5,FALSE)</f>
        <v>genaische@gmail.com</v>
      </c>
      <c r="Q183" s="188" t="str">
        <f>VLOOKUP(M183,'Team Info'!J:L,3,FALSE)</f>
        <v>Prestin Graf</v>
      </c>
      <c r="R183" s="188" t="str">
        <f>VLOOKUP(M183,'Team Info'!J:M,4,FALSE)</f>
        <v>262-623-7834</v>
      </c>
      <c r="S183" s="188" t="str">
        <f>VLOOKUP(M183,'Team Info'!J:N,5,FALSE)</f>
        <v>pgraf@quad.com</v>
      </c>
      <c r="T183" t="str">
        <f t="shared" si="50"/>
        <v>45577U14 SL Wolfsburg (Vipers)U14 RF Cyclones</v>
      </c>
    </row>
    <row r="184" spans="1:20" x14ac:dyDescent="0.3">
      <c r="A184" s="154" t="str">
        <f t="shared" si="48"/>
        <v>RF1133</v>
      </c>
      <c r="B184" s="154" t="str">
        <f>VLOOKUP(A184,'Team Info'!E:J,6,FALSE)</f>
        <v>U14 RF Cyclones</v>
      </c>
      <c r="C184" s="154" t="str">
        <f>VLOOKUP(A184,'Team Info'!E:L,8,FALSE)</f>
        <v>Prestin Graf</v>
      </c>
      <c r="D184" s="154" t="str">
        <f>VLOOKUP(A184,'Team Info'!E:M,9,FALSE)</f>
        <v>262-623-7834</v>
      </c>
      <c r="E184" s="154" t="str">
        <f>VLOOKUP(A184,'Team Info'!E:N,10,FALSE)</f>
        <v>pgraf@quad.com</v>
      </c>
      <c r="F184" s="180" t="str">
        <f t="shared" si="49"/>
        <v>Sat</v>
      </c>
      <c r="G184" s="180">
        <v>363</v>
      </c>
      <c r="H184" s="184">
        <f>VLOOKUP(G184,'Master FINAL 2024 8-19-24'!A:G,7,FALSE)</f>
        <v>45584</v>
      </c>
      <c r="I184" s="153" t="str">
        <f>IF(ISBLANK((VLOOKUP(G184,'Master FINAL 2024 8-19-24'!A:H,8,FALSE)))=TRUE,"",VLOOKUP(G184,'Master FINAL 2024 8-19-24'!A:H,8,FALSE))</f>
        <v>ER #1</v>
      </c>
      <c r="J184" s="183">
        <f>IF(ISBLANK((VLOOKUP(G184,'Master FINAL 2024 8-19-24'!A:I,9,FALSE)))=TRUE,"",VLOOKUP(G184,'Master FINAL 2024 8-19-24'!A:I,9,FALSE))</f>
        <v>0.4375</v>
      </c>
      <c r="K184" s="169" t="str">
        <f>VLOOKUP(G184,'Master FINAL 2024 8-19-24'!A:L,12,FALSE)</f>
        <v>U14 RF Cyclones</v>
      </c>
      <c r="L184" s="177" t="s">
        <v>849</v>
      </c>
      <c r="M184" s="177" t="str">
        <f>VLOOKUP(G184,'Master FINAL 2024 8-19-24'!A:O,15,FALSE)</f>
        <v>U14 ER Wolfhounds</v>
      </c>
      <c r="N184" s="154" t="str">
        <f>VLOOKUP(K184,'Team Info'!J:L,3,FALSE)</f>
        <v>Prestin Graf</v>
      </c>
      <c r="O184" s="154" t="str">
        <f>VLOOKUP(K184,'Team Info'!J:M,4,FALSE)</f>
        <v>262-623-7834</v>
      </c>
      <c r="P184" s="154" t="str">
        <f>VLOOKUP(K184,'Team Info'!J:N,5,FALSE)</f>
        <v>pgraf@quad.com</v>
      </c>
      <c r="Q184" s="188" t="str">
        <f>VLOOKUP(M184,'Team Info'!J:L,3,FALSE)</f>
        <v>Ben Neureuther</v>
      </c>
      <c r="R184" s="188" t="str">
        <f>VLOOKUP(M184,'Team Info'!J:M,4,FALSE)</f>
        <v>414-758-3678</v>
      </c>
      <c r="S184" s="188" t="str">
        <f>VLOOKUP(M184,'Team Info'!J:N,5,FALSE)</f>
        <v>benneureuther@hotmail.com</v>
      </c>
      <c r="T184" t="str">
        <f t="shared" si="50"/>
        <v>45584U14 RF CyclonesU14 ER Wolfhounds</v>
      </c>
    </row>
    <row r="185" spans="1:20" x14ac:dyDescent="0.3">
      <c r="A185" s="154" t="str">
        <f t="shared" si="48"/>
        <v>RF1133</v>
      </c>
      <c r="B185" s="154" t="str">
        <f>VLOOKUP(A185,'Team Info'!E:J,6,FALSE)</f>
        <v>U14 RF Cyclones</v>
      </c>
      <c r="C185" s="154" t="str">
        <f>VLOOKUP(A185,'Team Info'!E:L,8,FALSE)</f>
        <v>Prestin Graf</v>
      </c>
      <c r="D185" s="154" t="str">
        <f>VLOOKUP(A185,'Team Info'!E:M,9,FALSE)</f>
        <v>262-623-7834</v>
      </c>
      <c r="E185" s="154" t="str">
        <f>VLOOKUP(A185,'Team Info'!E:N,10,FALSE)</f>
        <v>pgraf@quad.com</v>
      </c>
      <c r="F185" s="180" t="str">
        <f t="shared" si="49"/>
        <v>Sat</v>
      </c>
      <c r="G185" s="180">
        <v>368</v>
      </c>
      <c r="H185" s="184">
        <f>VLOOKUP(G185,'Master FINAL 2024 8-19-24'!A:G,7,FALSE)</f>
        <v>45591</v>
      </c>
      <c r="I185" s="153" t="str">
        <f>IF(ISBLANK((VLOOKUP(G185,'Master FINAL 2024 8-19-24'!A:H,8,FALSE)))=TRUE,"",VLOOKUP(G185,'Master FINAL 2024 8-19-24'!A:H,8,FALSE))</f>
        <v>Hickory Lane #4</v>
      </c>
      <c r="J185" s="183">
        <f>IF(ISBLANK((VLOOKUP(G185,'Master FINAL 2024 8-19-24'!A:I,9,FALSE)))=TRUE,"",VLOOKUP(G185,'Master FINAL 2024 8-19-24'!A:I,9,FALSE))</f>
        <v>0.5</v>
      </c>
      <c r="K185" s="169" t="str">
        <f>VLOOKUP(G185,'Master FINAL 2024 8-19-24'!A:L,12,FALSE)</f>
        <v>U14 RF Cyclones</v>
      </c>
      <c r="L185" s="177" t="s">
        <v>849</v>
      </c>
      <c r="M185" s="177" t="str">
        <f>VLOOKUP(G185,'Master FINAL 2024 8-19-24'!A:O,15,FALSE)</f>
        <v>U14 JK Panthers</v>
      </c>
      <c r="N185" s="154" t="str">
        <f>VLOOKUP(K185,'Team Info'!J:L,3,FALSE)</f>
        <v>Prestin Graf</v>
      </c>
      <c r="O185" s="154" t="str">
        <f>VLOOKUP(K185,'Team Info'!J:M,4,FALSE)</f>
        <v>262-623-7834</v>
      </c>
      <c r="P185" s="154" t="str">
        <f>VLOOKUP(K185,'Team Info'!J:N,5,FALSE)</f>
        <v>pgraf@quad.com</v>
      </c>
      <c r="Q185" s="188" t="str">
        <f>VLOOKUP(M185,'Team Info'!J:L,3,FALSE)</f>
        <v>David Zarling</v>
      </c>
      <c r="R185" s="188" t="str">
        <f>VLOOKUP(M185,'Team Info'!J:M,4,FALSE)</f>
        <v>414-839-0094</v>
      </c>
      <c r="S185" s="188" t="str">
        <f>VLOOKUP(M185,'Team Info'!J:N,5,FALSE)</f>
        <v>david.zarling@gmail.com</v>
      </c>
      <c r="T185" t="str">
        <f t="shared" si="50"/>
        <v>45591U14 RF CyclonesU14 JK Panthers</v>
      </c>
    </row>
    <row r="186" spans="1:20" x14ac:dyDescent="0.3">
      <c r="A186" s="154" t="s">
        <v>1798</v>
      </c>
      <c r="B186" s="154" t="str">
        <f>VLOOKUP(A186,'Team Info'!E:J,6,FALSE)</f>
        <v>U14 RF Raptors</v>
      </c>
      <c r="C186" s="154" t="str">
        <f>VLOOKUP(A186,'Team Info'!E:L,8,FALSE)</f>
        <v>Benjamin Loomis</v>
      </c>
      <c r="D186" s="154" t="str">
        <f>VLOOKUP(A186,'Team Info'!E:M,9,FALSE)</f>
        <v>414-551-4782</v>
      </c>
      <c r="E186" s="154" t="str">
        <f>VLOOKUP(A186,'Team Info'!E:N,10,FALSE)</f>
        <v>bbenloomis@yahoo.com</v>
      </c>
      <c r="F186" s="180" t="str">
        <f t="shared" si="49"/>
        <v>Sat</v>
      </c>
      <c r="G186" s="180">
        <v>328</v>
      </c>
      <c r="H186" s="184">
        <f>VLOOKUP(G186,'Master FINAL 2024 8-19-24'!A:G,7,FALSE)</f>
        <v>45542</v>
      </c>
      <c r="I186" s="153" t="str">
        <f>IF(ISBLANK((VLOOKUP(G186,'Master FINAL 2024 8-19-24'!A:H,8,FALSE)))=TRUE,"",VLOOKUP(G186,'Master FINAL 2024 8-19-24'!A:H,8,FALSE))</f>
        <v>Hickory Lane #4</v>
      </c>
      <c r="J186" s="183">
        <f>IF(ISBLANK((VLOOKUP(G186,'Master FINAL 2024 8-19-24'!A:I,9,FALSE)))=TRUE,"",VLOOKUP(G186,'Master FINAL 2024 8-19-24'!A:I,9,FALSE))</f>
        <v>0.39583333333333331</v>
      </c>
      <c r="K186" s="169" t="str">
        <f>VLOOKUP(G186,'Master FINAL 2024 8-19-24'!A:L,12,FALSE)</f>
        <v>U14 RF Raptors</v>
      </c>
      <c r="L186" s="177" t="s">
        <v>849</v>
      </c>
      <c r="M186" s="177" t="str">
        <f>VLOOKUP(G186,'Master FINAL 2024 8-19-24'!A:O,15,FALSE)</f>
        <v>U14 JK Leopards</v>
      </c>
      <c r="N186" s="154" t="str">
        <f>VLOOKUP(K186,'Team Info'!J:L,3,FALSE)</f>
        <v>Benjamin Loomis</v>
      </c>
      <c r="O186" s="154" t="str">
        <f>VLOOKUP(K186,'Team Info'!J:M,4,FALSE)</f>
        <v>414-551-4782</v>
      </c>
      <c r="P186" s="154" t="str">
        <f>VLOOKUP(K186,'Team Info'!J:N,5,FALSE)</f>
        <v>bbenloomis@yahoo.com</v>
      </c>
      <c r="Q186" s="188" t="str">
        <f>VLOOKUP(M186,'Team Info'!J:L,3,FALSE)</f>
        <v>Luke Love</v>
      </c>
      <c r="R186" s="188" t="str">
        <f>VLOOKUP(M186,'Team Info'!J:M,4,FALSE)</f>
        <v>940-882-9437</v>
      </c>
      <c r="S186" s="188" t="str">
        <f>VLOOKUP(M186,'Team Info'!J:N,5,FALSE)</f>
        <v>lukemarshalove@gmail.com</v>
      </c>
      <c r="T186" t="str">
        <f t="shared" si="50"/>
        <v>45542U14 RF RaptorsU14 JK Leopards</v>
      </c>
    </row>
    <row r="187" spans="1:20" x14ac:dyDescent="0.3">
      <c r="A187" s="154" t="str">
        <f t="shared" ref="A187:A193" si="51">A186</f>
        <v>RF1134</v>
      </c>
      <c r="B187" s="154" t="str">
        <f>VLOOKUP(A187,'Team Info'!E:J,6,FALSE)</f>
        <v>U14 RF Raptors</v>
      </c>
      <c r="C187" s="154" t="str">
        <f>VLOOKUP(A187,'Team Info'!E:L,8,FALSE)</f>
        <v>Benjamin Loomis</v>
      </c>
      <c r="D187" s="154" t="str">
        <f>VLOOKUP(A187,'Team Info'!E:M,9,FALSE)</f>
        <v>414-551-4782</v>
      </c>
      <c r="E187" s="154" t="str">
        <f>VLOOKUP(A187,'Team Info'!E:N,10,FALSE)</f>
        <v>bbenloomis@yahoo.com</v>
      </c>
      <c r="F187" s="180" t="str">
        <f t="shared" si="49"/>
        <v>Sat</v>
      </c>
      <c r="G187" s="180">
        <v>336</v>
      </c>
      <c r="H187" s="184">
        <f>VLOOKUP(G187,'Master FINAL 2024 8-19-24'!A:G,7,FALSE)</f>
        <v>45549</v>
      </c>
      <c r="I187" s="153" t="str">
        <f>IF(ISBLANK((VLOOKUP(G187,'Master FINAL 2024 8-19-24'!A:H,8,FALSE)))=TRUE,"",VLOOKUP(G187,'Master FINAL 2024 8-19-24'!A:H,8,FALSE))</f>
        <v>Marie Krause U14</v>
      </c>
      <c r="J187" s="183">
        <f>IF(ISBLANK((VLOOKUP(G187,'Master FINAL 2024 8-19-24'!A:I,9,FALSE)))=TRUE,"",VLOOKUP(G187,'Master FINAL 2024 8-19-24'!A:I,9,FALSE))</f>
        <v>0.4375</v>
      </c>
      <c r="K187" s="169" t="str">
        <f>VLOOKUP(G187,'Master FINAL 2024 8-19-24'!A:L,12,FALSE)</f>
        <v>U14 RF Raptors</v>
      </c>
      <c r="L187" s="177" t="s">
        <v>849</v>
      </c>
      <c r="M187" s="177" t="str">
        <f>VLOOKUP(G187,'Master FINAL 2024 8-19-24'!A:O,15,FALSE)</f>
        <v>U14 WA Waubedonia U14 Coed</v>
      </c>
      <c r="N187" s="154" t="str">
        <f>VLOOKUP(K187,'Team Info'!J:L,3,FALSE)</f>
        <v>Benjamin Loomis</v>
      </c>
      <c r="O187" s="154" t="str">
        <f>VLOOKUP(K187,'Team Info'!J:M,4,FALSE)</f>
        <v>414-551-4782</v>
      </c>
      <c r="P187" s="154" t="str">
        <f>VLOOKUP(K187,'Team Info'!J:N,5,FALSE)</f>
        <v>bbenloomis@yahoo.com</v>
      </c>
      <c r="Q187" s="188" t="str">
        <f>VLOOKUP(M187,'Team Info'!J:L,3,FALSE)</f>
        <v>Kyle Steffen</v>
      </c>
      <c r="R187" s="188" t="str">
        <f>VLOOKUP(M187,'Team Info'!J:M,4,FALSE)</f>
        <v>262-894-1061</v>
      </c>
      <c r="S187" s="188" t="str">
        <f>VLOOKUP(M187,'Team Info'!J:N,5,FALSE)</f>
        <v>kylesteffen42@gmail.com</v>
      </c>
      <c r="T187" t="str">
        <f t="shared" si="50"/>
        <v>45549U14 RF RaptorsU14 WA Waubedonia U14 Coed</v>
      </c>
    </row>
    <row r="188" spans="1:20" x14ac:dyDescent="0.3">
      <c r="A188" s="154" t="str">
        <f t="shared" si="51"/>
        <v>RF1134</v>
      </c>
      <c r="B188" s="154" t="str">
        <f>VLOOKUP(A188,'Team Info'!E:J,6,FALSE)</f>
        <v>U14 RF Raptors</v>
      </c>
      <c r="C188" s="154" t="str">
        <f>VLOOKUP(A188,'Team Info'!E:L,8,FALSE)</f>
        <v>Benjamin Loomis</v>
      </c>
      <c r="D188" s="154" t="str">
        <f>VLOOKUP(A188,'Team Info'!E:M,9,FALSE)</f>
        <v>414-551-4782</v>
      </c>
      <c r="E188" s="154" t="str">
        <f>VLOOKUP(A188,'Team Info'!E:N,10,FALSE)</f>
        <v>bbenloomis@yahoo.com</v>
      </c>
      <c r="F188" s="180" t="str">
        <f>IF(WEEKDAY(H188)=7,"Sat",IF(WEEKDAY(H188)=6,"Fri",IF(WEEKDAY(H188)=5,"Thu",IF(WEEKDAY(H188)=4,"Wed",IF(WEEKDAY(H188)=3,"Tue",IF(WEEKDAY(H188)=2,"Mon",IF(WEEKDAY(H188)=1,"Sun")))))))</f>
        <v>Sat</v>
      </c>
      <c r="G188" s="180">
        <v>340</v>
      </c>
      <c r="H188" s="184">
        <f>VLOOKUP(G188,'Master FINAL 2024 8-19-24'!A:G,7,FALSE)</f>
        <v>45556</v>
      </c>
      <c r="I188" s="153" t="str">
        <f>IF(ISBLANK((VLOOKUP(G188,'Master FINAL 2024 8-19-24'!A:H,8,FALSE)))=TRUE,"",VLOOKUP(G188,'Master FINAL 2024 8-19-24'!A:H,8,FALSE))</f>
        <v>RF 7</v>
      </c>
      <c r="J188" s="183">
        <f>IF(ISBLANK((VLOOKUP(G188,'Master FINAL 2024 8-19-24'!A:I,9,FALSE)))=TRUE,"",VLOOKUP(G188,'Master FINAL 2024 8-19-24'!A:I,9,FALSE))</f>
        <v>0.5625</v>
      </c>
      <c r="K188" s="169" t="str">
        <f>VLOOKUP(G188,'Master FINAL 2024 8-19-24'!A:L,12,FALSE)</f>
        <v>U14 JU Juneau Rage U14</v>
      </c>
      <c r="L188" s="177" t="s">
        <v>849</v>
      </c>
      <c r="M188" s="177" t="str">
        <f>VLOOKUP(G188,'Master FINAL 2024 8-19-24'!A:O,15,FALSE)</f>
        <v>U14 RF Raptors</v>
      </c>
      <c r="N188" s="154" t="str">
        <f>VLOOKUP(K188,'Team Info'!J:L,3,FALSE)</f>
        <v>Kevin Klueger</v>
      </c>
      <c r="O188" s="154" t="str">
        <f>VLOOKUP(K188,'Team Info'!J:M,4,FALSE)</f>
        <v>920-904-2507</v>
      </c>
      <c r="P188" s="154" t="str">
        <f>VLOOKUP(K188,'Team Info'!J:N,5,FALSE)</f>
        <v>kluegerk@gmail.com</v>
      </c>
      <c r="Q188" s="188" t="str">
        <f>VLOOKUP(M188,'Team Info'!J:L,3,FALSE)</f>
        <v>Benjamin Loomis</v>
      </c>
      <c r="R188" s="188" t="str">
        <f>VLOOKUP(M188,'Team Info'!J:M,4,FALSE)</f>
        <v>414-551-4782</v>
      </c>
      <c r="S188" s="188" t="str">
        <f>VLOOKUP(M188,'Team Info'!J:N,5,FALSE)</f>
        <v>bbenloomis@yahoo.com</v>
      </c>
      <c r="T188" t="str">
        <f>H188&amp;K188&amp;M188</f>
        <v>45556U14 JU Juneau Rage U14U14 RF Raptors</v>
      </c>
    </row>
    <row r="189" spans="1:20" x14ac:dyDescent="0.3">
      <c r="A189" s="154" t="str">
        <f t="shared" si="51"/>
        <v>RF1134</v>
      </c>
      <c r="B189" s="154" t="str">
        <f>VLOOKUP(A189,'Team Info'!E:J,6,FALSE)</f>
        <v>U14 RF Raptors</v>
      </c>
      <c r="C189" s="154" t="str">
        <f>VLOOKUP(A189,'Team Info'!E:L,8,FALSE)</f>
        <v>Benjamin Loomis</v>
      </c>
      <c r="D189" s="154" t="str">
        <f>VLOOKUP(A189,'Team Info'!E:M,9,FALSE)</f>
        <v>414-551-4782</v>
      </c>
      <c r="E189" s="154" t="str">
        <f>VLOOKUP(A189,'Team Info'!E:N,10,FALSE)</f>
        <v>bbenloomis@yahoo.com</v>
      </c>
      <c r="F189" s="180" t="str">
        <f t="shared" ref="F189:F193" si="52">IF(WEEKDAY(H189)=7,"Sat",IF(WEEKDAY(H189)=6,"Fri",IF(WEEKDAY(H189)=5,"Thu",IF(WEEKDAY(H189)=4,"Wed",IF(WEEKDAY(H189)=3,"Tue",IF(WEEKDAY(H189)=2,"Mon",IF(WEEKDAY(H189)=1,"Sun")))))))</f>
        <v>Sat</v>
      </c>
      <c r="G189" s="180">
        <v>348</v>
      </c>
      <c r="H189" s="184">
        <f>VLOOKUP(G189,'Master FINAL 2024 8-19-24'!A:G,7,FALSE)</f>
        <v>45563</v>
      </c>
      <c r="I189" s="153" t="str">
        <f>IF(ISBLANK((VLOOKUP(G189,'Master FINAL 2024 8-19-24'!A:H,8,FALSE)))=TRUE,"",VLOOKUP(G189,'Master FINAL 2024 8-19-24'!A:H,8,FALSE))</f>
        <v>RF 7</v>
      </c>
      <c r="J189" s="183">
        <f>IF(ISBLANK((VLOOKUP(G189,'Master FINAL 2024 8-19-24'!A:I,9,FALSE)))=TRUE,"",VLOOKUP(G189,'Master FINAL 2024 8-19-24'!A:I,9,FALSE))</f>
        <v>0.375</v>
      </c>
      <c r="K189" s="169" t="str">
        <f>VLOOKUP(G189,'Master FINAL 2024 8-19-24'!A:L,12,FALSE)</f>
        <v>U14 RF Raptors</v>
      </c>
      <c r="L189" s="177" t="s">
        <v>849</v>
      </c>
      <c r="M189" s="177" t="str">
        <f>VLOOKUP(G189,'Master FINAL 2024 8-19-24'!A:O,15,FALSE)</f>
        <v>U14 RF Cyclones</v>
      </c>
      <c r="N189" s="154" t="str">
        <f>VLOOKUP(K189,'Team Info'!J:L,3,FALSE)</f>
        <v>Benjamin Loomis</v>
      </c>
      <c r="O189" s="154" t="str">
        <f>VLOOKUP(K189,'Team Info'!J:M,4,FALSE)</f>
        <v>414-551-4782</v>
      </c>
      <c r="P189" s="154" t="str">
        <f>VLOOKUP(K189,'Team Info'!J:N,5,FALSE)</f>
        <v>bbenloomis@yahoo.com</v>
      </c>
      <c r="Q189" s="188" t="str">
        <f>VLOOKUP(M189,'Team Info'!J:L,3,FALSE)</f>
        <v>Prestin Graf</v>
      </c>
      <c r="R189" s="188" t="str">
        <f>VLOOKUP(M189,'Team Info'!J:M,4,FALSE)</f>
        <v>262-623-7834</v>
      </c>
      <c r="S189" s="188" t="str">
        <f>VLOOKUP(M189,'Team Info'!J:N,5,FALSE)</f>
        <v>pgraf@quad.com</v>
      </c>
      <c r="T189" t="str">
        <f t="shared" ref="T189:T193" si="53">H189&amp;K189&amp;M189</f>
        <v>45563U14 RF RaptorsU14 RF Cyclones</v>
      </c>
    </row>
    <row r="190" spans="1:20" x14ac:dyDescent="0.3">
      <c r="A190" s="154" t="str">
        <f t="shared" si="51"/>
        <v>RF1134</v>
      </c>
      <c r="B190" s="154" t="str">
        <f>VLOOKUP(A190,'Team Info'!E:J,6,FALSE)</f>
        <v>U14 RF Raptors</v>
      </c>
      <c r="C190" s="154" t="str">
        <f>VLOOKUP(A190,'Team Info'!E:L,8,FALSE)</f>
        <v>Benjamin Loomis</v>
      </c>
      <c r="D190" s="154" t="str">
        <f>VLOOKUP(A190,'Team Info'!E:M,9,FALSE)</f>
        <v>414-551-4782</v>
      </c>
      <c r="E190" s="154" t="str">
        <f>VLOOKUP(A190,'Team Info'!E:N,10,FALSE)</f>
        <v>bbenloomis@yahoo.com</v>
      </c>
      <c r="F190" s="180" t="str">
        <f t="shared" si="52"/>
        <v>Sat</v>
      </c>
      <c r="G190" s="180">
        <v>353</v>
      </c>
      <c r="H190" s="184">
        <f>VLOOKUP(G190,'Master FINAL 2024 8-19-24'!A:G,7,FALSE)</f>
        <v>45570</v>
      </c>
      <c r="I190" s="153" t="str">
        <f>IF(ISBLANK((VLOOKUP(G190,'Master FINAL 2024 8-19-24'!A:H,8,FALSE)))=TRUE,"",VLOOKUP(G190,'Master FINAL 2024 8-19-24'!A:H,8,FALSE))</f>
        <v>RF 8</v>
      </c>
      <c r="J190" s="183">
        <f>IF(ISBLANK((VLOOKUP(G190,'Master FINAL 2024 8-19-24'!A:I,9,FALSE)))=TRUE,"",VLOOKUP(G190,'Master FINAL 2024 8-19-24'!A:I,9,FALSE))</f>
        <v>0.5</v>
      </c>
      <c r="K190" s="169" t="str">
        <f>VLOOKUP(G190,'Master FINAL 2024 8-19-24'!A:L,12,FALSE)</f>
        <v>U14 KW Comets</v>
      </c>
      <c r="L190" s="177" t="s">
        <v>849</v>
      </c>
      <c r="M190" s="177" t="str">
        <f>VLOOKUP(G190,'Master FINAL 2024 8-19-24'!A:O,15,FALSE)</f>
        <v>U14 RF Raptors</v>
      </c>
      <c r="N190" s="154" t="str">
        <f>VLOOKUP(K190,'Team Info'!J:L,3,FALSE)</f>
        <v>Andrea Flood</v>
      </c>
      <c r="O190" s="154" t="str">
        <f>VLOOKUP(K190,'Team Info'!J:M,4,FALSE)</f>
        <v>262-483-1142</v>
      </c>
      <c r="P190" s="154" t="str">
        <f>VLOOKUP(K190,'Team Info'!J:N,5,FALSE)</f>
        <v>annflood2008@yahoo.com</v>
      </c>
      <c r="Q190" s="188" t="str">
        <f>VLOOKUP(M190,'Team Info'!J:L,3,FALSE)</f>
        <v>Benjamin Loomis</v>
      </c>
      <c r="R190" s="188" t="str">
        <f>VLOOKUP(M190,'Team Info'!J:M,4,FALSE)</f>
        <v>414-551-4782</v>
      </c>
      <c r="S190" s="188" t="str">
        <f>VLOOKUP(M190,'Team Info'!J:N,5,FALSE)</f>
        <v>bbenloomis@yahoo.com</v>
      </c>
      <c r="T190" t="str">
        <f t="shared" si="53"/>
        <v>45570U14 KW CometsU14 RF Raptors</v>
      </c>
    </row>
    <row r="191" spans="1:20" x14ac:dyDescent="0.3">
      <c r="A191" s="154" t="str">
        <f t="shared" si="51"/>
        <v>RF1134</v>
      </c>
      <c r="B191" s="154" t="str">
        <f>VLOOKUP(A191,'Team Info'!E:J,6,FALSE)</f>
        <v>U14 RF Raptors</v>
      </c>
      <c r="C191" s="154" t="str">
        <f>VLOOKUP(A191,'Team Info'!E:L,8,FALSE)</f>
        <v>Benjamin Loomis</v>
      </c>
      <c r="D191" s="154" t="str">
        <f>VLOOKUP(A191,'Team Info'!E:M,9,FALSE)</f>
        <v>414-551-4782</v>
      </c>
      <c r="E191" s="154" t="str">
        <f>VLOOKUP(A191,'Team Info'!E:N,10,FALSE)</f>
        <v>bbenloomis@yahoo.com</v>
      </c>
      <c r="F191" s="180" t="str">
        <f t="shared" si="52"/>
        <v>Sat</v>
      </c>
      <c r="G191" s="180">
        <v>356</v>
      </c>
      <c r="H191" s="184">
        <f>VLOOKUP(G191,'Master FINAL 2024 8-19-24'!A:G,7,FALSE)</f>
        <v>45577</v>
      </c>
      <c r="I191" s="153" t="str">
        <f>IF(ISBLANK((VLOOKUP(G191,'Master FINAL 2024 8-19-24'!A:H,8,FALSE)))=TRUE,"",VLOOKUP(G191,'Master FINAL 2024 8-19-24'!A:H,8,FALSE))</f>
        <v>RF 7</v>
      </c>
      <c r="J191" s="183">
        <f>IF(ISBLANK((VLOOKUP(G191,'Master FINAL 2024 8-19-24'!A:I,9,FALSE)))=TRUE,"",VLOOKUP(G191,'Master FINAL 2024 8-19-24'!A:I,9,FALSE))</f>
        <v>0.5625</v>
      </c>
      <c r="K191" s="169" t="str">
        <f>VLOOKUP(G191,'Master FINAL 2024 8-19-24'!A:L,12,FALSE)</f>
        <v>U14 JK Panthers</v>
      </c>
      <c r="L191" s="177" t="s">
        <v>849</v>
      </c>
      <c r="M191" s="177" t="str">
        <f>VLOOKUP(G191,'Master FINAL 2024 8-19-24'!A:O,15,FALSE)</f>
        <v>U14 RF Raptors</v>
      </c>
      <c r="N191" s="154" t="str">
        <f>VLOOKUP(K191,'Team Info'!J:L,3,FALSE)</f>
        <v>David Zarling</v>
      </c>
      <c r="O191" s="154" t="str">
        <f>VLOOKUP(K191,'Team Info'!J:M,4,FALSE)</f>
        <v>414-839-0094</v>
      </c>
      <c r="P191" s="154" t="str">
        <f>VLOOKUP(K191,'Team Info'!J:N,5,FALSE)</f>
        <v>david.zarling@gmail.com</v>
      </c>
      <c r="Q191" s="188" t="str">
        <f>VLOOKUP(M191,'Team Info'!J:L,3,FALSE)</f>
        <v>Benjamin Loomis</v>
      </c>
      <c r="R191" s="188" t="str">
        <f>VLOOKUP(M191,'Team Info'!J:M,4,FALSE)</f>
        <v>414-551-4782</v>
      </c>
      <c r="S191" s="188" t="str">
        <f>VLOOKUP(M191,'Team Info'!J:N,5,FALSE)</f>
        <v>bbenloomis@yahoo.com</v>
      </c>
      <c r="T191" t="str">
        <f t="shared" si="53"/>
        <v>45577U14 JK PanthersU14 RF Raptors</v>
      </c>
    </row>
    <row r="192" spans="1:20" x14ac:dyDescent="0.3">
      <c r="A192" s="154" t="str">
        <f t="shared" si="51"/>
        <v>RF1134</v>
      </c>
      <c r="B192" s="154" t="str">
        <f>VLOOKUP(A192,'Team Info'!E:J,6,FALSE)</f>
        <v>U14 RF Raptors</v>
      </c>
      <c r="C192" s="154" t="str">
        <f>VLOOKUP(A192,'Team Info'!E:L,8,FALSE)</f>
        <v>Benjamin Loomis</v>
      </c>
      <c r="D192" s="154" t="str">
        <f>VLOOKUP(A192,'Team Info'!E:M,9,FALSE)</f>
        <v>414-551-4782</v>
      </c>
      <c r="E192" s="154" t="str">
        <f>VLOOKUP(A192,'Team Info'!E:N,10,FALSE)</f>
        <v>bbenloomis@yahoo.com</v>
      </c>
      <c r="F192" s="180" t="str">
        <f t="shared" si="52"/>
        <v>Sat</v>
      </c>
      <c r="G192" s="180">
        <v>361</v>
      </c>
      <c r="H192" s="184">
        <f>VLOOKUP(G192,'Master FINAL 2024 8-19-24'!A:G,7,FALSE)</f>
        <v>45584</v>
      </c>
      <c r="I192" s="153" t="str">
        <f>IF(ISBLANK((VLOOKUP(G192,'Master FINAL 2024 8-19-24'!A:H,8,FALSE)))=TRUE,"",VLOOKUP(G192,'Master FINAL 2024 8-19-24'!A:H,8,FALSE))</f>
        <v>RF 7</v>
      </c>
      <c r="J192" s="183">
        <f>IF(ISBLANK((VLOOKUP(G192,'Master FINAL 2024 8-19-24'!A:I,9,FALSE)))=TRUE,"",VLOOKUP(G192,'Master FINAL 2024 8-19-24'!A:I,9,FALSE))</f>
        <v>0.375</v>
      </c>
      <c r="K192" s="169" t="str">
        <f>VLOOKUP(G192,'Master FINAL 2024 8-19-24'!A:L,12,FALSE)</f>
        <v>U14 SL Wolfsburg (Vipers)</v>
      </c>
      <c r="L192" s="177" t="s">
        <v>849</v>
      </c>
      <c r="M192" s="177" t="str">
        <f>VLOOKUP(G192,'Master FINAL 2024 8-19-24'!A:O,15,FALSE)</f>
        <v>U14 RF Raptors</v>
      </c>
      <c r="N192" s="154" t="str">
        <f>VLOOKUP(K192,'Team Info'!J:L,3,FALSE)</f>
        <v>Gena Ische</v>
      </c>
      <c r="O192" s="154" t="str">
        <f>VLOOKUP(K192,'Team Info'!J:M,4,FALSE)</f>
        <v>262-391-0113</v>
      </c>
      <c r="P192" s="154" t="str">
        <f>VLOOKUP(K192,'Team Info'!J:N,5,FALSE)</f>
        <v>genaische@gmail.com</v>
      </c>
      <c r="Q192" s="188" t="str">
        <f>VLOOKUP(M192,'Team Info'!J:L,3,FALSE)</f>
        <v>Benjamin Loomis</v>
      </c>
      <c r="R192" s="188" t="str">
        <f>VLOOKUP(M192,'Team Info'!J:M,4,FALSE)</f>
        <v>414-551-4782</v>
      </c>
      <c r="S192" s="188" t="str">
        <f>VLOOKUP(M192,'Team Info'!J:N,5,FALSE)</f>
        <v>bbenloomis@yahoo.com</v>
      </c>
      <c r="T192" t="str">
        <f t="shared" si="53"/>
        <v>45584U14 SL Wolfsburg (Vipers)U14 RF Raptors</v>
      </c>
    </row>
    <row r="193" spans="1:20" x14ac:dyDescent="0.3">
      <c r="A193" s="154" t="str">
        <f t="shared" si="51"/>
        <v>RF1134</v>
      </c>
      <c r="B193" s="154" t="str">
        <f>VLOOKUP(A193,'Team Info'!E:J,6,FALSE)</f>
        <v>U14 RF Raptors</v>
      </c>
      <c r="C193" s="154" t="str">
        <f>VLOOKUP(A193,'Team Info'!E:L,8,FALSE)</f>
        <v>Benjamin Loomis</v>
      </c>
      <c r="D193" s="154" t="str">
        <f>VLOOKUP(A193,'Team Info'!E:M,9,FALSE)</f>
        <v>414-551-4782</v>
      </c>
      <c r="E193" s="154" t="str">
        <f>VLOOKUP(A193,'Team Info'!E:N,10,FALSE)</f>
        <v>bbenloomis@yahoo.com</v>
      </c>
      <c r="F193" s="180" t="str">
        <f t="shared" si="52"/>
        <v>Sat</v>
      </c>
      <c r="G193" s="180">
        <v>370</v>
      </c>
      <c r="H193" s="184">
        <f>VLOOKUP(G193,'Master FINAL 2024 8-19-24'!A:G,7,FALSE)</f>
        <v>45591</v>
      </c>
      <c r="I193" s="153" t="str">
        <f>IF(ISBLANK((VLOOKUP(G193,'Master FINAL 2024 8-19-24'!A:H,8,FALSE)))=TRUE,"",VLOOKUP(G193,'Master FINAL 2024 8-19-24'!A:H,8,FALSE))</f>
        <v>Field 4</v>
      </c>
      <c r="J193" s="183">
        <f>IF(ISBLANK((VLOOKUP(G193,'Master FINAL 2024 8-19-24'!A:I,9,FALSE)))=TRUE,"",VLOOKUP(G193,'Master FINAL 2024 8-19-24'!A:I,9,FALSE))</f>
        <v>0.41666666666666669</v>
      </c>
      <c r="K193" s="169" t="str">
        <f>VLOOKUP(G193,'Master FINAL 2024 8-19-24'!A:L,12,FALSE)</f>
        <v>U14 RF Raptors</v>
      </c>
      <c r="L193" s="177" t="s">
        <v>849</v>
      </c>
      <c r="M193" s="177" t="str">
        <f>VLOOKUP(G193,'Master FINAL 2024 8-19-24'!A:O,15,FALSE)</f>
        <v>U14 JU Juneau Rage U14</v>
      </c>
      <c r="N193" s="154" t="str">
        <f>VLOOKUP(K193,'Team Info'!J:L,3,FALSE)</f>
        <v>Benjamin Loomis</v>
      </c>
      <c r="O193" s="154" t="str">
        <f>VLOOKUP(K193,'Team Info'!J:M,4,FALSE)</f>
        <v>414-551-4782</v>
      </c>
      <c r="P193" s="154" t="str">
        <f>VLOOKUP(K193,'Team Info'!J:N,5,FALSE)</f>
        <v>bbenloomis@yahoo.com</v>
      </c>
      <c r="Q193" s="188" t="str">
        <f>VLOOKUP(M193,'Team Info'!J:L,3,FALSE)</f>
        <v>Kevin Klueger</v>
      </c>
      <c r="R193" s="188" t="str">
        <f>VLOOKUP(M193,'Team Info'!J:M,4,FALSE)</f>
        <v>920-904-2507</v>
      </c>
      <c r="S193" s="188" t="str">
        <f>VLOOKUP(M193,'Team Info'!J:N,5,FALSE)</f>
        <v>kluegerk@gmail.com</v>
      </c>
      <c r="T193" t="str">
        <f t="shared" si="53"/>
        <v>45591U14 RF RaptorsU14 JU Juneau Rage U14</v>
      </c>
    </row>
    <row r="194" spans="1:20" x14ac:dyDescent="0.3">
      <c r="T194" t="str">
        <f t="shared" ref="T194:T205" si="54">H194&amp;K194&amp;M194</f>
        <v/>
      </c>
    </row>
    <row r="195" spans="1:20" x14ac:dyDescent="0.3">
      <c r="T195" t="str">
        <f t="shared" si="54"/>
        <v/>
      </c>
    </row>
    <row r="196" spans="1:20" x14ac:dyDescent="0.3">
      <c r="T196" t="str">
        <f t="shared" si="54"/>
        <v/>
      </c>
    </row>
    <row r="197" spans="1:20" x14ac:dyDescent="0.3">
      <c r="T197" t="str">
        <f t="shared" si="54"/>
        <v/>
      </c>
    </row>
    <row r="198" spans="1:20" x14ac:dyDescent="0.3">
      <c r="T198" t="str">
        <f t="shared" si="54"/>
        <v/>
      </c>
    </row>
    <row r="199" spans="1:20" x14ac:dyDescent="0.3">
      <c r="T199" t="str">
        <f t="shared" si="54"/>
        <v/>
      </c>
    </row>
    <row r="200" spans="1:20" x14ac:dyDescent="0.3">
      <c r="T200" t="str">
        <f t="shared" si="54"/>
        <v/>
      </c>
    </row>
    <row r="201" spans="1:20" x14ac:dyDescent="0.3">
      <c r="T201" t="str">
        <f t="shared" si="54"/>
        <v/>
      </c>
    </row>
    <row r="202" spans="1:20" x14ac:dyDescent="0.3">
      <c r="T202" t="str">
        <f t="shared" si="54"/>
        <v/>
      </c>
    </row>
    <row r="203" spans="1:20" x14ac:dyDescent="0.3">
      <c r="T203" t="str">
        <f t="shared" si="54"/>
        <v/>
      </c>
    </row>
    <row r="204" spans="1:20" x14ac:dyDescent="0.3">
      <c r="T204" t="str">
        <f t="shared" si="54"/>
        <v/>
      </c>
    </row>
    <row r="205" spans="1:20" x14ac:dyDescent="0.3">
      <c r="T205" t="str">
        <f t="shared" si="54"/>
        <v/>
      </c>
    </row>
  </sheetData>
  <autoFilter ref="A1:S23" xr:uid="{ACB4E6C1-B4E3-461D-BABF-850779E8F0D2}"/>
  <sortState xmlns:xlrd2="http://schemas.microsoft.com/office/spreadsheetml/2017/richdata2" ref="A2:T205">
    <sortCondition ref="A2:A205"/>
    <sortCondition ref="H2:H205"/>
  </sortState>
  <conditionalFormatting sqref="F1:G36 F37:F50 F51:G193">
    <cfRule type="containsText" dxfId="179" priority="165" operator="containsText" text="Fri">
      <formula>NOT(ISERROR(SEARCH("Fri",F1)))</formula>
    </cfRule>
    <cfRule type="containsText" dxfId="178" priority="166" operator="containsText" text="Thu">
      <formula>NOT(ISERROR(SEARCH("Thu",F1)))</formula>
    </cfRule>
    <cfRule type="containsText" dxfId="177" priority="167" operator="containsText" text="Wed">
      <formula>NOT(ISERROR(SEARCH("Wed",F1)))</formula>
    </cfRule>
    <cfRule type="containsText" dxfId="176" priority="168" operator="containsText" text="Tue">
      <formula>NOT(ISERROR(SEARCH("Tue",F1)))</formula>
    </cfRule>
    <cfRule type="containsText" dxfId="175" priority="169" operator="containsText" text="Sun">
      <formula>NOT(ISERROR(SEARCH("Sun",F1)))</formula>
    </cfRule>
    <cfRule type="containsText" dxfId="174" priority="170" operator="containsText" text="Mon">
      <formula>NOT(ISERROR(SEARCH("Mon",F1)))</formula>
    </cfRule>
  </conditionalFormatting>
  <conditionalFormatting sqref="H1:H193">
    <cfRule type="colorScale" priority="12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93">
    <cfRule type="cellIs" dxfId="173" priority="344" operator="equal">
      <formula>"?"</formula>
    </cfRule>
  </conditionalFormatting>
  <conditionalFormatting sqref="K2:K193">
    <cfRule type="containsText" dxfId="172" priority="333" operator="containsText" text="BR ">
      <formula>NOT(ISERROR(SEARCH("BR ",K2)))</formula>
    </cfRule>
    <cfRule type="containsText" dxfId="171" priority="334" operator="containsText" text="JU">
      <formula>NOT(ISERROR(SEARCH("JU",K2)))</formula>
    </cfRule>
    <cfRule type="containsText" dxfId="170" priority="335" operator="containsText" text="ER ">
      <formula>NOT(ISERROR(SEARCH("ER ",K2)))</formula>
    </cfRule>
    <cfRule type="containsText" dxfId="169" priority="336" operator="containsText" text="HU ">
      <formula>NOT(ISERROR(SEARCH("HU ",K2)))</formula>
    </cfRule>
    <cfRule type="containsText" dxfId="168" priority="337" operator="containsText" text="RF">
      <formula>NOT(ISERROR(SEARCH("RF",K2)))</formula>
    </cfRule>
    <cfRule type="containsText" dxfId="167" priority="338" operator="containsText" text="WA ">
      <formula>NOT(ISERROR(SEARCH("WA ",K2)))</formula>
    </cfRule>
    <cfRule type="containsText" dxfId="166" priority="339" operator="containsText" text="RL">
      <formula>NOT(ISERROR(SEARCH("RL",K2)))</formula>
    </cfRule>
    <cfRule type="containsText" dxfId="165" priority="340" operator="containsText" text="JK">
      <formula>NOT(ISERROR(SEARCH("JK",K2)))</formula>
    </cfRule>
    <cfRule type="containsText" dxfId="164" priority="341" operator="containsText" text="KW">
      <formula>NOT(ISERROR(SEARCH("KW",K2)))</formula>
    </cfRule>
    <cfRule type="containsText" dxfId="163" priority="342" operator="containsText" text="HT ">
      <formula>NOT(ISERROR(SEARCH("HT ",K2)))</formula>
    </cfRule>
    <cfRule type="containsText" dxfId="162" priority="343" operator="containsText" text="SL">
      <formula>NOT(ISERROR(SEARCH("SL",K2)))</formula>
    </cfRule>
  </conditionalFormatting>
  <conditionalFormatting sqref="L1:M193">
    <cfRule type="containsText" dxfId="161" priority="33" operator="containsText" text="BR ">
      <formula>NOT(ISERROR(SEARCH("BR ",L1)))</formula>
    </cfRule>
    <cfRule type="containsText" dxfId="160" priority="320" operator="containsText" text="WA ">
      <formula>NOT(ISERROR(SEARCH("WA ",L1)))</formula>
    </cfRule>
    <cfRule type="containsText" dxfId="159" priority="321" operator="containsText" text="RL">
      <formula>NOT(ISERROR(SEARCH("RL",L1)))</formula>
    </cfRule>
    <cfRule type="containsText" dxfId="158" priority="322" operator="containsText" text="JK">
      <formula>NOT(ISERROR(SEARCH("JK",L1)))</formula>
    </cfRule>
    <cfRule type="containsText" dxfId="157" priority="323" operator="containsText" text="KW">
      <formula>NOT(ISERROR(SEARCH("KW",L1)))</formula>
    </cfRule>
    <cfRule type="containsText" dxfId="156" priority="324" operator="containsText" text="HT ">
      <formula>NOT(ISERROR(SEARCH("HT ",L1)))</formula>
    </cfRule>
    <cfRule type="containsText" dxfId="155" priority="325" operator="containsText" text="SL">
      <formula>NOT(ISERROR(SEARCH("SL",L1)))</formula>
    </cfRule>
  </conditionalFormatting>
  <conditionalFormatting sqref="M1:M193">
    <cfRule type="containsText" dxfId="154" priority="316" operator="containsText" text="JU">
      <formula>NOT(ISERROR(SEARCH("JU",M1)))</formula>
    </cfRule>
    <cfRule type="containsText" dxfId="153" priority="317" operator="containsText" text="ER ">
      <formula>NOT(ISERROR(SEARCH("ER ",M1)))</formula>
    </cfRule>
    <cfRule type="containsText" dxfId="152" priority="318" operator="containsText" text="HU ">
      <formula>NOT(ISERROR(SEARCH("HU ",M1)))</formula>
    </cfRule>
    <cfRule type="containsText" dxfId="151" priority="319" operator="containsText" text="RF">
      <formula>NOT(ISERROR(SEARCH("RF",M1)))</formula>
    </cfRule>
  </conditionalFormatting>
  <conditionalFormatting sqref="T2:T205">
    <cfRule type="duplicateValues" dxfId="150" priority="12886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91418-6A36-4CC3-BA51-924F5ED9E3D6}">
  <sheetPr codeName="Sheet33">
    <tabColor rgb="FFC00000"/>
  </sheetPr>
  <dimension ref="A1:T186"/>
  <sheetViews>
    <sheetView zoomScale="85" zoomScaleNormal="85" workbookViewId="0">
      <pane xSplit="2" ySplit="1" topLeftCell="C129" activePane="bottomRight" state="frozen"/>
      <selection pane="topRight" activeCell="C1" sqref="C1"/>
      <selection pane="bottomLeft" activeCell="A2" sqref="A2"/>
      <selection pane="bottomRight" activeCell="K77" sqref="K77"/>
    </sheetView>
  </sheetViews>
  <sheetFormatPr defaultRowHeight="14.4" x14ac:dyDescent="0.3"/>
  <cols>
    <col min="1" max="1" width="12" customWidth="1"/>
    <col min="2" max="2" width="33.109375" customWidth="1"/>
    <col min="3" max="3" width="23.6640625" bestFit="1" customWidth="1"/>
    <col min="4" max="4" width="15.109375" bestFit="1" customWidth="1"/>
    <col min="5" max="5" width="31.33203125" bestFit="1" customWidth="1"/>
    <col min="6" max="7" width="9.5546875" bestFit="1" customWidth="1"/>
    <col min="8" max="8" width="10.33203125" customWidth="1"/>
    <col min="9" max="9" width="25.109375" bestFit="1" customWidth="1"/>
    <col min="10" max="10" width="10.44140625" bestFit="1" customWidth="1"/>
    <col min="11" max="11" width="31.44140625" customWidth="1"/>
    <col min="12" max="12" width="5.6640625" bestFit="1" customWidth="1"/>
    <col min="13" max="13" width="42.109375" customWidth="1"/>
    <col min="14" max="14" width="20.88671875" bestFit="1" customWidth="1"/>
    <col min="15" max="15" width="18.33203125" bestFit="1" customWidth="1"/>
    <col min="16" max="16" width="32.5546875" bestFit="1" customWidth="1"/>
    <col min="17" max="17" width="19.33203125" bestFit="1" customWidth="1"/>
    <col min="18" max="18" width="18.6640625" bestFit="1" customWidth="1"/>
    <col min="19" max="19" width="32.109375" bestFit="1" customWidth="1"/>
    <col min="20" max="20" width="50.8867187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1799</v>
      </c>
      <c r="B2" s="154" t="str">
        <f>VLOOKUP(A2,'Team Info'!E:J,6,FALSE)</f>
        <v>U-8 SL Bayern Munich (Asteroids)</v>
      </c>
      <c r="C2" s="154" t="str">
        <f>VLOOKUP(A2,'Team Info'!E:L,8,FALSE)</f>
        <v>TJ Sands</v>
      </c>
      <c r="D2" s="154" t="str">
        <f>VLOOKUP(A2,'Team Info'!E:M,9,FALSE)</f>
        <v>262-343-4783</v>
      </c>
      <c r="E2" s="154" t="str">
        <f>VLOOKUP(A2,'Team Info'!E:N,10,FALSE)</f>
        <v>timothysands12@gmail.com</v>
      </c>
      <c r="F2" s="180" t="str">
        <f t="shared" ref="F2:F64" si="0">IF(WEEKDAY(H2)=7,"Sat",IF(WEEKDAY(H2)=6,"Fri",IF(WEEKDAY(H2)=5,"Thu",IF(WEEKDAY(H2)=4,"Wed",IF(WEEKDAY(H2)=3,"Tue",IF(WEEKDAY(H2)=2,"Mon",IF(WEEKDAY(H2)=1,"Sun")))))))</f>
        <v>Sat</v>
      </c>
      <c r="G2" s="180">
        <v>120</v>
      </c>
      <c r="H2" s="184">
        <f>VLOOKUP(G2,'Master FINAL 2024 8-19-24'!A:G,7,FALSE)</f>
        <v>45542</v>
      </c>
      <c r="I2" s="153">
        <f>IF(ISBLANK((VLOOKUP(G2,'Master FINAL 2024 8-19-24'!A:H,8,FALSE)))=TRUE,"",VLOOKUP(G2,'Master FINAL 2024 8-19-24'!A:H,8,FALSE))</f>
        <v>4</v>
      </c>
      <c r="J2" s="183">
        <f>IF(ISBLANK((VLOOKUP(G2,'Master FINAL 2024 8-19-24'!A:I,9,FALSE)))=TRUE,"",VLOOKUP(G2,'Master FINAL 2024 8-19-24'!A:I,9,FALSE))</f>
        <v>0.45833333333333331</v>
      </c>
      <c r="K2" s="169" t="str">
        <f>VLOOKUP(G2,'Master FINAL 2024 8-19-24'!A:L,12,FALSE)</f>
        <v>U-8 RF Bullseyes</v>
      </c>
      <c r="L2" s="177" t="s">
        <v>849</v>
      </c>
      <c r="M2" s="177" t="str">
        <f>VLOOKUP(G2,'Master FINAL 2024 8-19-24'!A:O,15,FALSE)</f>
        <v>U-8 SL Bayern Munich (Asteroids)</v>
      </c>
      <c r="N2" s="154" t="str">
        <f>VLOOKUP(K2,'Team Info'!J:L,3,FALSE)</f>
        <v>Matthew Stater</v>
      </c>
      <c r="O2" s="154" t="str">
        <f>VLOOKUP(K2,'Team Info'!J:M,4,FALSE)</f>
        <v>262-384-1580</v>
      </c>
      <c r="P2" s="154" t="str">
        <f>VLOOKUP(K2,'Team Info'!J:N,5,FALSE)</f>
        <v>coachstater@gmail.com</v>
      </c>
      <c r="Q2" s="188" t="str">
        <f>VLOOKUP(M2,'Team Info'!J:L,3,FALSE)</f>
        <v>TJ Sands</v>
      </c>
      <c r="R2" s="188" t="str">
        <f>VLOOKUP(M2,'Team Info'!J:M,4,FALSE)</f>
        <v>262-343-4783</v>
      </c>
      <c r="S2" s="188" t="str">
        <f>VLOOKUP(M2,'Team Info'!J:N,5,FALSE)</f>
        <v>timothysands12@gmail.com</v>
      </c>
      <c r="T2" t="str">
        <f t="shared" ref="T2:T64" si="1">H2&amp;K2&amp;M2</f>
        <v>45542U-8 RF BullseyesU-8 SL Bayern Munich (Asteroids)</v>
      </c>
    </row>
    <row r="3" spans="1:20" x14ac:dyDescent="0.3">
      <c r="A3" s="154" t="str">
        <f t="shared" ref="A3:A9" si="2">A2</f>
        <v>SL1135</v>
      </c>
      <c r="B3" s="154" t="str">
        <f>VLOOKUP(A3,'Team Info'!E:J,6,FALSE)</f>
        <v>U-8 SL Bayern Munich (Asteroids)</v>
      </c>
      <c r="C3" s="154" t="str">
        <f>VLOOKUP(A3,'Team Info'!E:L,8,FALSE)</f>
        <v>TJ Sands</v>
      </c>
      <c r="D3" s="154" t="str">
        <f>VLOOKUP(A3,'Team Info'!E:M,9,FALSE)</f>
        <v>262-343-4783</v>
      </c>
      <c r="E3" s="154" t="str">
        <f>VLOOKUP(A3,'Team Info'!E:N,10,FALSE)</f>
        <v>timothysands12@gmail.com</v>
      </c>
      <c r="F3" s="180" t="str">
        <f t="shared" si="0"/>
        <v>Sat</v>
      </c>
      <c r="G3" s="180">
        <v>124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KW 1</v>
      </c>
      <c r="J3" s="183">
        <f>IF(ISBLANK((VLOOKUP(G3,'Master FINAL 2024 8-19-24'!A:I,9,FALSE)))=TRUE,"",VLOOKUP(G3,'Master FINAL 2024 8-19-24'!A:I,9,FALSE))</f>
        <v>0.41666666666666669</v>
      </c>
      <c r="K3" s="169" t="str">
        <f>VLOOKUP(G3,'Master FINAL 2024 8-19-24'!A:L,12,FALSE)</f>
        <v>U-8 SL Bayern Munich (Asteroids)</v>
      </c>
      <c r="L3" s="177" t="s">
        <v>849</v>
      </c>
      <c r="M3" s="177" t="str">
        <f>VLOOKUP(G3,'Master FINAL 2024 8-19-24'!A:O,15,FALSE)</f>
        <v>U-8 KW Avalanche</v>
      </c>
      <c r="N3" s="154" t="str">
        <f>VLOOKUP(K3,'Team Info'!J:L,3,FALSE)</f>
        <v>TJ Sands</v>
      </c>
      <c r="O3" s="154" t="str">
        <f>VLOOKUP(K3,'Team Info'!J:M,4,FALSE)</f>
        <v>262-343-4783</v>
      </c>
      <c r="P3" s="154" t="str">
        <f>VLOOKUP(K3,'Team Info'!J:N,5,FALSE)</f>
        <v>timothysands12@gmail.com</v>
      </c>
      <c r="Q3" s="188" t="str">
        <f>VLOOKUP(M3,'Team Info'!J:L,3,FALSE)</f>
        <v>Abby Watzlawick</v>
      </c>
      <c r="R3" s="188" t="str">
        <f>VLOOKUP(M3,'Team Info'!J:M,4,FALSE)</f>
        <v>414-412-2424</v>
      </c>
      <c r="S3" s="188" t="str">
        <f>VLOOKUP(M3,'Team Info'!J:N,5,FALSE)</f>
        <v>abbywatzlawick@gmail.com</v>
      </c>
      <c r="T3" t="str">
        <f t="shared" si="1"/>
        <v>45549U-8 SL Bayern Munich (Asteroids)U-8 KW Avalanche</v>
      </c>
    </row>
    <row r="4" spans="1:20" x14ac:dyDescent="0.3">
      <c r="A4" s="154" t="str">
        <f t="shared" si="2"/>
        <v>SL1135</v>
      </c>
      <c r="B4" s="154" t="str">
        <f>VLOOKUP(A4,'Team Info'!E:J,6,FALSE)</f>
        <v>U-8 SL Bayern Munich (Asteroids)</v>
      </c>
      <c r="C4" s="154" t="str">
        <f>VLOOKUP(A4,'Team Info'!E:L,8,FALSE)</f>
        <v>TJ Sands</v>
      </c>
      <c r="D4" s="154" t="str">
        <f>VLOOKUP(A4,'Team Info'!E:M,9,FALSE)</f>
        <v>262-343-4783</v>
      </c>
      <c r="E4" s="154" t="str">
        <f>VLOOKUP(A4,'Team Info'!E:N,10,FALSE)</f>
        <v>timothysands12@gmail.com</v>
      </c>
      <c r="F4" s="180" t="str">
        <f>IF(WEEKDAY(H4)=7,"Sat",IF(WEEKDAY(H4)=6,"Fri",IF(WEEKDAY(H4)=5,"Thu",IF(WEEKDAY(H4)=4,"Wed",IF(WEEKDAY(H4)=3,"Tue",IF(WEEKDAY(H4)=2,"Mon",IF(WEEKDAY(H4)=1,"Sun")))))))</f>
        <v>Sat</v>
      </c>
      <c r="G4" s="180">
        <v>129</v>
      </c>
      <c r="H4" s="184">
        <f>VLOOKUP(G4,'Master FINAL 2024 8-19-24'!A:G,7,FALSE)</f>
        <v>45556</v>
      </c>
      <c r="I4" s="153">
        <f>IF(ISBLANK((VLOOKUP(G4,'Master FINAL 2024 8-19-24'!A:H,8,FALSE)))=TRUE,"",VLOOKUP(G4,'Master FINAL 2024 8-19-24'!A:H,8,FALSE))</f>
        <v>4</v>
      </c>
      <c r="J4" s="183">
        <f>IF(ISBLANK((VLOOKUP(G4,'Master FINAL 2024 8-19-24'!A:I,9,FALSE)))=TRUE,"",VLOOKUP(G4,'Master FINAL 2024 8-19-24'!A:I,9,FALSE))</f>
        <v>0.375</v>
      </c>
      <c r="K4" s="169" t="str">
        <f>VLOOKUP(G4,'Master FINAL 2024 8-19-24'!A:L,12,FALSE)</f>
        <v>U-8 ER Shamrocks</v>
      </c>
      <c r="L4" s="177" t="s">
        <v>849</v>
      </c>
      <c r="M4" s="177" t="str">
        <f>VLOOKUP(G4,'Master FINAL 2024 8-19-24'!A:O,15,FALSE)</f>
        <v>U-8 SL Bayern Munich (Asteroids)</v>
      </c>
      <c r="N4" s="154" t="str">
        <f>VLOOKUP(K4,'Team Info'!J:L,3,FALSE)</f>
        <v>Tony Johnson</v>
      </c>
      <c r="O4" s="154">
        <f>VLOOKUP(K4,'Team Info'!J:M,4,FALSE)</f>
        <v>0</v>
      </c>
      <c r="P4" s="154" t="str">
        <f>VLOOKUP(K4,'Team Info'!J:N,5,FALSE)</f>
        <v>tjohnson@aquapoly.com</v>
      </c>
      <c r="Q4" s="188" t="str">
        <f>VLOOKUP(M4,'Team Info'!J:L,3,FALSE)</f>
        <v>TJ Sands</v>
      </c>
      <c r="R4" s="188" t="str">
        <f>VLOOKUP(M4,'Team Info'!J:M,4,FALSE)</f>
        <v>262-343-4783</v>
      </c>
      <c r="S4" s="188" t="str">
        <f>VLOOKUP(M4,'Team Info'!J:N,5,FALSE)</f>
        <v>timothysands12@gmail.com</v>
      </c>
      <c r="T4" t="str">
        <f>H4&amp;K4&amp;M4</f>
        <v>45556U-8 ER ShamrocksU-8 SL Bayern Munich (Asteroids)</v>
      </c>
    </row>
    <row r="5" spans="1:20" x14ac:dyDescent="0.3">
      <c r="A5" s="154" t="str">
        <f t="shared" si="2"/>
        <v>SL1135</v>
      </c>
      <c r="B5" s="154" t="str">
        <f>VLOOKUP(A5,'Team Info'!E:J,6,FALSE)</f>
        <v>U-8 SL Bayern Munich (Asteroids)</v>
      </c>
      <c r="C5" s="154" t="str">
        <f>VLOOKUP(A5,'Team Info'!E:L,8,FALSE)</f>
        <v>TJ Sands</v>
      </c>
      <c r="D5" s="154" t="str">
        <f>VLOOKUP(A5,'Team Info'!E:M,9,FALSE)</f>
        <v>262-343-4783</v>
      </c>
      <c r="E5" s="154" t="str">
        <f>VLOOKUP(A5,'Team Info'!E:N,10,FALSE)</f>
        <v>timothysands12@gmail.com</v>
      </c>
      <c r="F5" s="180" t="str">
        <f t="shared" si="0"/>
        <v>Sat</v>
      </c>
      <c r="G5" s="180">
        <v>134</v>
      </c>
      <c r="H5" s="184">
        <f>VLOOKUP(G5,'Master FINAL 2024 8-19-24'!A:G,7,FALSE)</f>
        <v>45563</v>
      </c>
      <c r="I5" s="153" t="str">
        <f>IF(ISBLANK((VLOOKUP(G5,'Master FINAL 2024 8-19-24'!A:H,8,FALSE)))=TRUE,"",VLOOKUP(G5,'Master FINAL 2024 8-19-24'!A:H,8,FALSE))</f>
        <v>HT #3A</v>
      </c>
      <c r="J5" s="183">
        <f>IF(ISBLANK((VLOOKUP(G5,'Master FINAL 2024 8-19-24'!A:I,9,FALSE)))=TRUE,"",VLOOKUP(G5,'Master FINAL 2024 8-19-24'!A:I,9,FALSE))</f>
        <v>0.54166666666666663</v>
      </c>
      <c r="K5" s="169" t="str">
        <f>VLOOKUP(G5,'Master FINAL 2024 8-19-24'!A:L,12,FALSE)</f>
        <v>U-8 SL Bayern Munich (Asteroids)</v>
      </c>
      <c r="L5" s="177" t="s">
        <v>849</v>
      </c>
      <c r="M5" s="177" t="str">
        <f>VLOOKUP(G5,'Master FINAL 2024 8-19-24'!A:O,15,FALSE)</f>
        <v>U-8 HT Sharks</v>
      </c>
      <c r="N5" s="154" t="str">
        <f>VLOOKUP(K5,'Team Info'!J:L,3,FALSE)</f>
        <v>TJ Sands</v>
      </c>
      <c r="O5" s="154" t="str">
        <f>VLOOKUP(K5,'Team Info'!J:M,4,FALSE)</f>
        <v>262-343-4783</v>
      </c>
      <c r="P5" s="154" t="str">
        <f>VLOOKUP(K5,'Team Info'!J:N,5,FALSE)</f>
        <v>timothysands12@gmail.com</v>
      </c>
      <c r="Q5" s="188" t="str">
        <f>VLOOKUP(M5,'Team Info'!J:L,3,FALSE)</f>
        <v>Harley Truse</v>
      </c>
      <c r="R5" s="188" t="str">
        <f>VLOOKUP(M5,'Team Info'!J:M,4,FALSE)</f>
        <v>262 707 2344</v>
      </c>
      <c r="S5" s="188" t="str">
        <f>VLOOKUP(M5,'Team Info'!J:N,5,FALSE)</f>
        <v>htruse@hotmail.com</v>
      </c>
      <c r="T5" t="str">
        <f t="shared" si="1"/>
        <v>45563U-8 SL Bayern Munich (Asteroids)U-8 HT Sharks</v>
      </c>
    </row>
    <row r="6" spans="1:20" x14ac:dyDescent="0.3">
      <c r="A6" s="154" t="str">
        <f t="shared" si="2"/>
        <v>SL1135</v>
      </c>
      <c r="B6" s="154" t="str">
        <f>VLOOKUP(A6,'Team Info'!E:J,6,FALSE)</f>
        <v>U-8 SL Bayern Munich (Asteroids)</v>
      </c>
      <c r="C6" s="154" t="str">
        <f>VLOOKUP(A6,'Team Info'!E:L,8,FALSE)</f>
        <v>TJ Sands</v>
      </c>
      <c r="D6" s="154" t="str">
        <f>VLOOKUP(A6,'Team Info'!E:M,9,FALSE)</f>
        <v>262-343-4783</v>
      </c>
      <c r="E6" s="154" t="str">
        <f>VLOOKUP(A6,'Team Info'!E:N,10,FALSE)</f>
        <v>timothysands12@gmail.com</v>
      </c>
      <c r="F6" s="180" t="str">
        <f>IF(WEEKDAY(H6)=7,"Sat",IF(WEEKDAY(H6)=6,"Fri",IF(WEEKDAY(H6)=5,"Thu",IF(WEEKDAY(H6)=4,"Wed",IF(WEEKDAY(H6)=3,"Tue",IF(WEEKDAY(H6)=2,"Mon",IF(WEEKDAY(H6)=1,"Sun")))))))</f>
        <v>Sat</v>
      </c>
      <c r="G6" s="180">
        <v>140</v>
      </c>
      <c r="H6" s="184">
        <f>VLOOKUP(G6,'Master FINAL 2024 8-19-24'!A:G,7,FALSE)</f>
        <v>45570</v>
      </c>
      <c r="I6" s="153" t="str">
        <f>IF(ISBLANK((VLOOKUP(G6,'Master FINAL 2024 8-19-24'!A:H,8,FALSE)))=TRUE,"",VLOOKUP(G6,'Master FINAL 2024 8-19-24'!A:H,8,FALSE))</f>
        <v>Field #3</v>
      </c>
      <c r="J6" s="183">
        <f>IF(ISBLANK((VLOOKUP(G6,'Master FINAL 2024 8-19-24'!A:I,9,FALSE)))=TRUE,"",VLOOKUP(G6,'Master FINAL 2024 8-19-24'!A:I,9,FALSE))</f>
        <v>0.5</v>
      </c>
      <c r="K6" s="169" t="str">
        <f>VLOOKUP(G6,'Master FINAL 2024 8-19-24'!A:L,12,FALSE)</f>
        <v>U-8 SL Bayern Munich (Asteroids)</v>
      </c>
      <c r="L6" s="177" t="s">
        <v>849</v>
      </c>
      <c r="M6" s="177" t="str">
        <f>VLOOKUP(G6,'Master FINAL 2024 8-19-24'!A:O,15,FALSE)</f>
        <v>U-8 HU Vipers</v>
      </c>
      <c r="N6" s="154" t="str">
        <f>VLOOKUP(K6,'Team Info'!J:L,3,FALSE)</f>
        <v>TJ Sands</v>
      </c>
      <c r="O6" s="154" t="str">
        <f>VLOOKUP(K6,'Team Info'!J:M,4,FALSE)</f>
        <v>262-343-4783</v>
      </c>
      <c r="P6" s="154" t="str">
        <f>VLOOKUP(K6,'Team Info'!J:N,5,FALSE)</f>
        <v>timothysands12@gmail.com</v>
      </c>
      <c r="Q6" s="188" t="str">
        <f>VLOOKUP(M6,'Team Info'!J:L,3,FALSE)</f>
        <v>Terry Fies</v>
      </c>
      <c r="R6" s="188" t="str">
        <f>VLOOKUP(M6,'Team Info'!J:M,4,FALSE)</f>
        <v>262-483-5467</v>
      </c>
      <c r="S6" s="188" t="str">
        <f>VLOOKUP(M6,'Team Info'!J:N,5,FALSE)</f>
        <v>tnfies@gmail.com</v>
      </c>
      <c r="T6" t="str">
        <f>H6&amp;K6&amp;M6</f>
        <v>45570U-8 SL Bayern Munich (Asteroids)U-8 HU Vipers</v>
      </c>
    </row>
    <row r="7" spans="1:20" x14ac:dyDescent="0.3">
      <c r="A7" s="154" t="str">
        <f t="shared" si="2"/>
        <v>SL1135</v>
      </c>
      <c r="B7" s="154" t="str">
        <f>VLOOKUP(A7,'Team Info'!E:J,6,FALSE)</f>
        <v>U-8 SL Bayern Munich (Asteroids)</v>
      </c>
      <c r="C7" s="154" t="str">
        <f>VLOOKUP(A7,'Team Info'!E:L,8,FALSE)</f>
        <v>TJ Sands</v>
      </c>
      <c r="D7" s="154" t="str">
        <f>VLOOKUP(A7,'Team Info'!E:M,9,FALSE)</f>
        <v>262-343-4783</v>
      </c>
      <c r="E7" s="154" t="str">
        <f>VLOOKUP(A7,'Team Info'!E:N,10,FALSE)</f>
        <v>timothysands12@gmail.com</v>
      </c>
      <c r="F7" s="180" t="str">
        <f t="shared" si="0"/>
        <v>Sat</v>
      </c>
      <c r="G7" s="180">
        <v>143</v>
      </c>
      <c r="H7" s="184">
        <f>VLOOKUP(G7,'Master FINAL 2024 8-19-24'!A:G,7,FALSE)</f>
        <v>45577</v>
      </c>
      <c r="I7" s="153">
        <f>IF(ISBLANK((VLOOKUP(G7,'Master FINAL 2024 8-19-24'!A:H,8,FALSE)))=TRUE,"",VLOOKUP(G7,'Master FINAL 2024 8-19-24'!A:H,8,FALSE))</f>
        <v>4</v>
      </c>
      <c r="J7" s="183">
        <f>IF(ISBLANK((VLOOKUP(G7,'Master FINAL 2024 8-19-24'!A:I,9,FALSE)))=TRUE,"",VLOOKUP(G7,'Master FINAL 2024 8-19-24'!A:I,9,FALSE))</f>
        <v>0.54166666666666663</v>
      </c>
      <c r="K7" s="169" t="str">
        <f>VLOOKUP(G7,'Master FINAL 2024 8-19-24'!A:L,12,FALSE)</f>
        <v>U-8 WB Stars</v>
      </c>
      <c r="L7" s="177" t="s">
        <v>849</v>
      </c>
      <c r="M7" s="177" t="str">
        <f>VLOOKUP(G7,'Master FINAL 2024 8-19-24'!A:O,15,FALSE)</f>
        <v>U-8 SL Bayern Munich (Asteroids)</v>
      </c>
      <c r="N7" s="154" t="str">
        <f>VLOOKUP(K7,'Team Info'!J:L,3,FALSE)</f>
        <v>Brittany Boyer (Director)</v>
      </c>
      <c r="O7" s="154" t="str">
        <f>VLOOKUP(K7,'Team Info'!J:M,4,FALSE)</f>
        <v>262-247-1029</v>
      </c>
      <c r="P7" s="154" t="str">
        <f>VLOOKUP(K7,'Team Info'!J:N,5,FALSE)</f>
        <v>bboyer@kmymca.org</v>
      </c>
      <c r="Q7" s="188" t="str">
        <f>VLOOKUP(M7,'Team Info'!J:L,3,FALSE)</f>
        <v>TJ Sands</v>
      </c>
      <c r="R7" s="188" t="str">
        <f>VLOOKUP(M7,'Team Info'!J:M,4,FALSE)</f>
        <v>262-343-4783</v>
      </c>
      <c r="S7" s="188" t="str">
        <f>VLOOKUP(M7,'Team Info'!J:N,5,FALSE)</f>
        <v>timothysands12@gmail.com</v>
      </c>
      <c r="T7" t="str">
        <f t="shared" si="1"/>
        <v>45577U-8 WB StarsU-8 SL Bayern Munich (Asteroids)</v>
      </c>
    </row>
    <row r="8" spans="1:20" x14ac:dyDescent="0.3">
      <c r="A8" s="154" t="str">
        <f t="shared" si="2"/>
        <v>SL1135</v>
      </c>
      <c r="B8" s="154" t="str">
        <f>VLOOKUP(A8,'Team Info'!E:J,6,FALSE)</f>
        <v>U-8 SL Bayern Munich (Asteroids)</v>
      </c>
      <c r="C8" s="154" t="str">
        <f>VLOOKUP(A8,'Team Info'!E:L,8,FALSE)</f>
        <v>TJ Sands</v>
      </c>
      <c r="D8" s="154" t="str">
        <f>VLOOKUP(A8,'Team Info'!E:M,9,FALSE)</f>
        <v>262-343-4783</v>
      </c>
      <c r="E8" s="154" t="str">
        <f>VLOOKUP(A8,'Team Info'!E:N,10,FALSE)</f>
        <v>timothysands12@gmail.com</v>
      </c>
      <c r="F8" s="180" t="str">
        <f t="shared" si="0"/>
        <v>Sat</v>
      </c>
      <c r="G8" s="180">
        <v>148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Field 1</v>
      </c>
      <c r="J8" s="183">
        <f>IF(ISBLANK((VLOOKUP(G8,'Master FINAL 2024 8-19-24'!A:I,9,FALSE)))=TRUE,"",VLOOKUP(G8,'Master FINAL 2024 8-19-24'!A:I,9,FALSE))</f>
        <v>0.375</v>
      </c>
      <c r="K8" s="169" t="str">
        <f>VLOOKUP(G8,'Master FINAL 2024 8-19-24'!A:L,12,FALSE)</f>
        <v>U-8 SL Bayern Munich (Asteroids)</v>
      </c>
      <c r="L8" s="177" t="s">
        <v>849</v>
      </c>
      <c r="M8" s="177" t="str">
        <f>VLOOKUP(G8,'Master FINAL 2024 8-19-24'!A:O,15,FALSE)</f>
        <v>U-8 JU Juneau Rage U8</v>
      </c>
      <c r="N8" s="154" t="str">
        <f>VLOOKUP(K8,'Team Info'!J:L,3,FALSE)</f>
        <v>TJ Sands</v>
      </c>
      <c r="O8" s="154" t="str">
        <f>VLOOKUP(K8,'Team Info'!J:M,4,FALSE)</f>
        <v>262-343-4783</v>
      </c>
      <c r="P8" s="154" t="str">
        <f>VLOOKUP(K8,'Team Info'!J:N,5,FALSE)</f>
        <v>timothysands12@gmail.com</v>
      </c>
      <c r="Q8" s="188" t="str">
        <f>VLOOKUP(M8,'Team Info'!J:L,3,FALSE)</f>
        <v>Tom Miller</v>
      </c>
      <c r="R8" s="188" t="str">
        <f>VLOOKUP(M8,'Team Info'!J:M,4,FALSE)</f>
        <v>920-904-2507</v>
      </c>
      <c r="S8" s="188" t="str">
        <f>VLOOKUP(M8,'Team Info'!J:N,5,FALSE)</f>
        <v>millertd87@outlook.com</v>
      </c>
      <c r="T8" t="str">
        <f t="shared" si="1"/>
        <v>45584U-8 SL Bayern Munich (Asteroids)U-8 JU Juneau Rage U8</v>
      </c>
    </row>
    <row r="9" spans="1:20" x14ac:dyDescent="0.3">
      <c r="A9" s="154" t="str">
        <f t="shared" si="2"/>
        <v>SL1135</v>
      </c>
      <c r="B9" s="154" t="str">
        <f>VLOOKUP(A9,'Team Info'!E:J,6,FALSE)</f>
        <v>U-8 SL Bayern Munich (Asteroids)</v>
      </c>
      <c r="C9" s="154" t="str">
        <f>VLOOKUP(A9,'Team Info'!E:L,8,FALSE)</f>
        <v>TJ Sands</v>
      </c>
      <c r="D9" s="154" t="str">
        <f>VLOOKUP(A9,'Team Info'!E:M,9,FALSE)</f>
        <v>262-343-4783</v>
      </c>
      <c r="E9" s="154" t="str">
        <f>VLOOKUP(A9,'Team Info'!E:N,10,FALSE)</f>
        <v>timothysands12@gmail.com</v>
      </c>
      <c r="F9" s="180" t="str">
        <f t="shared" si="0"/>
        <v>Sat</v>
      </c>
      <c r="G9" s="180">
        <v>154</v>
      </c>
      <c r="H9" s="184">
        <f>VLOOKUP(G9,'Master FINAL 2024 8-19-24'!A:G,7,FALSE)</f>
        <v>45591</v>
      </c>
      <c r="I9" s="153">
        <f>IF(ISBLANK((VLOOKUP(G9,'Master FINAL 2024 8-19-24'!A:H,8,FALSE)))=TRUE,"",VLOOKUP(G9,'Master FINAL 2024 8-19-24'!A:H,8,FALSE))</f>
        <v>4</v>
      </c>
      <c r="J9" s="183">
        <f>IF(ISBLANK((VLOOKUP(G9,'Master FINAL 2024 8-19-24'!A:I,9,FALSE)))=TRUE,"",VLOOKUP(G9,'Master FINAL 2024 8-19-24'!A:I,9,FALSE))</f>
        <v>0.54166666666666663</v>
      </c>
      <c r="K9" s="169" t="str">
        <f>VLOOKUP(G9,'Master FINAL 2024 8-19-24'!A:L,12,FALSE)</f>
        <v>U-8 KW Avalanche</v>
      </c>
      <c r="L9" s="177" t="s">
        <v>849</v>
      </c>
      <c r="M9" s="177" t="str">
        <f>VLOOKUP(G9,'Master FINAL 2024 8-19-24'!A:O,15,FALSE)</f>
        <v>U-8 SL Bayern Munich (Asteroids)</v>
      </c>
      <c r="N9" s="154" t="str">
        <f>VLOOKUP(K9,'Team Info'!J:L,3,FALSE)</f>
        <v>Abby Watzlawick</v>
      </c>
      <c r="O9" s="154" t="str">
        <f>VLOOKUP(K9,'Team Info'!J:M,4,FALSE)</f>
        <v>414-412-2424</v>
      </c>
      <c r="P9" s="154" t="str">
        <f>VLOOKUP(K9,'Team Info'!J:N,5,FALSE)</f>
        <v>abbywatzlawick@gmail.com</v>
      </c>
      <c r="Q9" s="188" t="str">
        <f>VLOOKUP(M9,'Team Info'!J:L,3,FALSE)</f>
        <v>TJ Sands</v>
      </c>
      <c r="R9" s="188" t="str">
        <f>VLOOKUP(M9,'Team Info'!J:M,4,FALSE)</f>
        <v>262-343-4783</v>
      </c>
      <c r="S9" s="188" t="str">
        <f>VLOOKUP(M9,'Team Info'!J:N,5,FALSE)</f>
        <v>timothysands12@gmail.com</v>
      </c>
      <c r="T9" t="str">
        <f t="shared" si="1"/>
        <v>45591U-8 KW AvalancheU-8 SL Bayern Munich (Asteroids)</v>
      </c>
    </row>
    <row r="10" spans="1:20" x14ac:dyDescent="0.3">
      <c r="A10" s="154" t="s">
        <v>1800</v>
      </c>
      <c r="B10" s="154" t="str">
        <f>VLOOKUP(A10,'Team Info'!E:J,6,FALSE)</f>
        <v>U-8 SL Wrexham</v>
      </c>
      <c r="C10" s="154" t="str">
        <f>VLOOKUP(A10,'Team Info'!E:L,8,FALSE)</f>
        <v>Scott Dauphinais</v>
      </c>
      <c r="D10" s="154" t="str">
        <f>VLOOKUP(A10,'Team Info'!E:M,9,FALSE)</f>
        <v>262-229-1073</v>
      </c>
      <c r="E10" s="154" t="str">
        <f>VLOOKUP(A10,'Team Info'!E:N,10,FALSE)</f>
        <v>scottdauph@yahoo.com</v>
      </c>
      <c r="F10" s="180" t="str">
        <f t="shared" si="0"/>
        <v>Sat</v>
      </c>
      <c r="G10" s="180">
        <v>160</v>
      </c>
      <c r="H10" s="184">
        <f>VLOOKUP(G10,'Master FINAL 2024 8-19-24'!A:G,7,FALSE)</f>
        <v>45542</v>
      </c>
      <c r="I10" s="153">
        <f>IF(ISBLANK((VLOOKUP(G10,'Master FINAL 2024 8-19-24'!A:H,8,FALSE)))=TRUE,"",VLOOKUP(G10,'Master FINAL 2024 8-19-24'!A:H,8,FALSE))</f>
        <v>4</v>
      </c>
      <c r="J10" s="183">
        <f>IF(ISBLANK((VLOOKUP(G10,'Master FINAL 2024 8-19-24'!A:I,9,FALSE)))=TRUE,"",VLOOKUP(G10,'Master FINAL 2024 8-19-24'!A:I,9,FALSE))</f>
        <v>0.41666666666666669</v>
      </c>
      <c r="K10" s="169" t="str">
        <f>VLOOKUP(G10,'Master FINAL 2024 8-19-24'!A:L,12,FALSE)</f>
        <v>U-8 RF Challengers</v>
      </c>
      <c r="L10" s="177" t="s">
        <v>849</v>
      </c>
      <c r="M10" s="177" t="str">
        <f>VLOOKUP(G10,'Master FINAL 2024 8-19-24'!A:O,15,FALSE)</f>
        <v>U-8 SL Wrexham</v>
      </c>
      <c r="N10" s="154" t="str">
        <f>VLOOKUP(K10,'Team Info'!J:L,3,FALSE)</f>
        <v>John Bourque</v>
      </c>
      <c r="O10" s="154" t="str">
        <f>VLOOKUP(K10,'Team Info'!J:M,4,FALSE)</f>
        <v>414-305-0871</v>
      </c>
      <c r="P10" s="154" t="str">
        <f>VLOOKUP(K10,'Team Info'!J:N,5,FALSE)</f>
        <v>j2bourque@gmail.com</v>
      </c>
      <c r="Q10" s="188" t="str">
        <f>VLOOKUP(M10,'Team Info'!J:L,3,FALSE)</f>
        <v>Scott Dauphinais</v>
      </c>
      <c r="R10" s="188" t="str">
        <f>VLOOKUP(M10,'Team Info'!J:M,4,FALSE)</f>
        <v>262-229-1073</v>
      </c>
      <c r="S10" s="188" t="str">
        <f>VLOOKUP(M10,'Team Info'!J:N,5,FALSE)</f>
        <v>scottdauph@yahoo.com</v>
      </c>
      <c r="T10" t="str">
        <f t="shared" si="1"/>
        <v>45542U-8 RF ChallengersU-8 SL Wrexham</v>
      </c>
    </row>
    <row r="11" spans="1:20" x14ac:dyDescent="0.3">
      <c r="A11" s="154" t="str">
        <f t="shared" ref="A11:A17" si="3">A10</f>
        <v>SL1136</v>
      </c>
      <c r="B11" s="154" t="str">
        <f>VLOOKUP(A11,'Team Info'!E:J,6,FALSE)</f>
        <v>U-8 SL Wrexham</v>
      </c>
      <c r="C11" s="154" t="str">
        <f>VLOOKUP(A11,'Team Info'!E:L,8,FALSE)</f>
        <v>Scott Dauphinais</v>
      </c>
      <c r="D11" s="154" t="str">
        <f>VLOOKUP(A11,'Team Info'!E:M,9,FALSE)</f>
        <v>262-229-1073</v>
      </c>
      <c r="E11" s="154" t="str">
        <f>VLOOKUP(A11,'Team Info'!E:N,10,FALSE)</f>
        <v>scottdauph@yahoo.com</v>
      </c>
      <c r="F11" s="180" t="str">
        <f t="shared" si="0"/>
        <v>Sat</v>
      </c>
      <c r="G11" s="180">
        <v>165</v>
      </c>
      <c r="H11" s="184">
        <f>VLOOKUP(G11,'Master FINAL 2024 8-19-24'!A:G,7,FALSE)</f>
        <v>45549</v>
      </c>
      <c r="I11" s="153">
        <f>IF(ISBLANK((VLOOKUP(G11,'Master FINAL 2024 8-19-24'!A:H,8,FALSE)))=TRUE,"",VLOOKUP(G11,'Master FINAL 2024 8-19-24'!A:H,8,FALSE))</f>
        <v>4</v>
      </c>
      <c r="J11" s="183">
        <f>IF(ISBLANK((VLOOKUP(G11,'Master FINAL 2024 8-19-24'!A:I,9,FALSE)))=TRUE,"",VLOOKUP(G11,'Master FINAL 2024 8-19-24'!A:I,9,FALSE))</f>
        <v>0.45833333333333331</v>
      </c>
      <c r="K11" s="169" t="str">
        <f>VLOOKUP(G11,'Master FINAL 2024 8-19-24'!A:L,12,FALSE)</f>
        <v>U-8 SL Wrexham</v>
      </c>
      <c r="L11" s="177" t="s">
        <v>849</v>
      </c>
      <c r="M11" s="177" t="str">
        <f>VLOOKUP(G11,'Master FINAL 2024 8-19-24'!A:O,15,FALSE)</f>
        <v>U-8 SL Volcanoes</v>
      </c>
      <c r="N11" s="154" t="str">
        <f>VLOOKUP(K11,'Team Info'!J:L,3,FALSE)</f>
        <v>Scott Dauphinais</v>
      </c>
      <c r="O11" s="154" t="str">
        <f>VLOOKUP(K11,'Team Info'!J:M,4,FALSE)</f>
        <v>262-229-1073</v>
      </c>
      <c r="P11" s="154" t="str">
        <f>VLOOKUP(K11,'Team Info'!J:N,5,FALSE)</f>
        <v>scottdauph@yahoo.com</v>
      </c>
      <c r="Q11" s="188" t="str">
        <f>VLOOKUP(M11,'Team Info'!J:L,3,FALSE)</f>
        <v>Peter Nichols</v>
      </c>
      <c r="R11" s="188" t="str">
        <f>VLOOKUP(M11,'Team Info'!J:M,4,FALSE)</f>
        <v>262-617-6831</v>
      </c>
      <c r="S11" s="188" t="str">
        <f>VLOOKUP(M11,'Team Info'!J:N,5,FALSE)</f>
        <v>pete@statzrestoration.com</v>
      </c>
      <c r="T11" t="str">
        <f t="shared" si="1"/>
        <v>45549U-8 SL WrexhamU-8 SL Volcanoes</v>
      </c>
    </row>
    <row r="12" spans="1:20" x14ac:dyDescent="0.3">
      <c r="A12" s="154" t="str">
        <f t="shared" si="3"/>
        <v>SL1136</v>
      </c>
      <c r="B12" s="154" t="str">
        <f>VLOOKUP(A12,'Team Info'!E:J,6,FALSE)</f>
        <v>U-8 SL Wrexham</v>
      </c>
      <c r="C12" s="154" t="str">
        <f>VLOOKUP(A12,'Team Info'!E:L,8,FALSE)</f>
        <v>Scott Dauphinais</v>
      </c>
      <c r="D12" s="154" t="str">
        <f>VLOOKUP(A12,'Team Info'!E:M,9,FALSE)</f>
        <v>262-229-1073</v>
      </c>
      <c r="E12" s="154" t="str">
        <f>VLOOKUP(A12,'Team Info'!E:N,10,FALSE)</f>
        <v>scottdauph@yahoo.com</v>
      </c>
      <c r="F12" s="180" t="str">
        <f t="shared" si="0"/>
        <v>Sat</v>
      </c>
      <c r="G12" s="180">
        <v>171</v>
      </c>
      <c r="H12" s="184">
        <f>VLOOKUP(G12,'Master FINAL 2024 8-19-24'!A:G,7,FALSE)</f>
        <v>45556</v>
      </c>
      <c r="I12" s="153" t="str">
        <f>IF(ISBLANK((VLOOKUP(G12,'Master FINAL 2024 8-19-24'!A:H,8,FALSE)))=TRUE,"",VLOOKUP(G12,'Master FINAL 2024 8-19-24'!A:H,8,FALSE))</f>
        <v>KW 2</v>
      </c>
      <c r="J12" s="183">
        <f>IF(ISBLANK((VLOOKUP(G12,'Master FINAL 2024 8-19-24'!A:I,9,FALSE)))=TRUE,"",VLOOKUP(G12,'Master FINAL 2024 8-19-24'!A:I,9,FALSE))</f>
        <v>0.4375</v>
      </c>
      <c r="K12" s="169" t="str">
        <f>VLOOKUP(G12,'Master FINAL 2024 8-19-24'!A:L,12,FALSE)</f>
        <v>U-8 SL Wrexham</v>
      </c>
      <c r="L12" s="177" t="s">
        <v>849</v>
      </c>
      <c r="M12" s="177" t="str">
        <f>VLOOKUP(G12,'Master FINAL 2024 8-19-24'!A:O,15,FALSE)</f>
        <v>U-8 KW Inferno</v>
      </c>
      <c r="N12" s="154" t="str">
        <f>VLOOKUP(K12,'Team Info'!J:L,3,FALSE)</f>
        <v>Scott Dauphinais</v>
      </c>
      <c r="O12" s="154" t="str">
        <f>VLOOKUP(K12,'Team Info'!J:M,4,FALSE)</f>
        <v>262-229-1073</v>
      </c>
      <c r="P12" s="154" t="str">
        <f>VLOOKUP(K12,'Team Info'!J:N,5,FALSE)</f>
        <v>scottdauph@yahoo.com</v>
      </c>
      <c r="Q12" s="188" t="str">
        <f>VLOOKUP(M12,'Team Info'!J:L,3,FALSE)</f>
        <v>Maggie Lijewski</v>
      </c>
      <c r="R12" s="188" t="str">
        <f>VLOOKUP(M12,'Team Info'!J:M,4,FALSE)</f>
        <v>262-707-5948</v>
      </c>
      <c r="S12" s="188" t="str">
        <f>VLOOKUP(M12,'Team Info'!J:N,5,FALSE)</f>
        <v>drlijewskidc@gmail.com</v>
      </c>
      <c r="T12" t="str">
        <f t="shared" si="1"/>
        <v>45556U-8 SL WrexhamU-8 KW Inferno</v>
      </c>
    </row>
    <row r="13" spans="1:20" x14ac:dyDescent="0.3">
      <c r="A13" s="154" t="str">
        <f t="shared" si="3"/>
        <v>SL1136</v>
      </c>
      <c r="B13" s="154" t="str">
        <f>VLOOKUP(A13,'Team Info'!E:J,6,FALSE)</f>
        <v>U-8 SL Wrexham</v>
      </c>
      <c r="C13" s="154" t="str">
        <f>VLOOKUP(A13,'Team Info'!E:L,8,FALSE)</f>
        <v>Scott Dauphinais</v>
      </c>
      <c r="D13" s="154" t="str">
        <f>VLOOKUP(A13,'Team Info'!E:M,9,FALSE)</f>
        <v>262-229-1073</v>
      </c>
      <c r="E13" s="154" t="str">
        <f>VLOOKUP(A13,'Team Info'!E:N,10,FALSE)</f>
        <v>scottdauph@yahoo.com</v>
      </c>
      <c r="F13" s="180" t="str">
        <f>IF(WEEKDAY(H13)=7,"Sat",IF(WEEKDAY(H13)=6,"Fri",IF(WEEKDAY(H13)=5,"Thu",IF(WEEKDAY(H13)=4,"Wed",IF(WEEKDAY(H13)=3,"Tue",IF(WEEKDAY(H13)=2,"Mon",IF(WEEKDAY(H13)=1,"Sun")))))))</f>
        <v>Sat</v>
      </c>
      <c r="G13" s="180">
        <v>173</v>
      </c>
      <c r="H13" s="184">
        <f>VLOOKUP(G13,'Master FINAL 2024 8-19-24'!A:G,7,FALSE)</f>
        <v>45563</v>
      </c>
      <c r="I13" s="153" t="str">
        <f>IF(ISBLANK((VLOOKUP(G13,'Master FINAL 2024 8-19-24'!A:H,8,FALSE)))=TRUE,"",VLOOKUP(G13,'Master FINAL 2024 8-19-24'!A:H,8,FALSE))</f>
        <v>HT #3B</v>
      </c>
      <c r="J13" s="183">
        <f>IF(ISBLANK((VLOOKUP(G13,'Master FINAL 2024 8-19-24'!A:I,9,FALSE)))=TRUE,"",VLOOKUP(G13,'Master FINAL 2024 8-19-24'!A:I,9,FALSE))</f>
        <v>0.375</v>
      </c>
      <c r="K13" s="169" t="str">
        <f>VLOOKUP(G13,'Master FINAL 2024 8-19-24'!A:L,12,FALSE)</f>
        <v>U-8 SL Wrexham</v>
      </c>
      <c r="L13" s="177" t="s">
        <v>849</v>
      </c>
      <c r="M13" s="177" t="str">
        <f>VLOOKUP(G13,'Master FINAL 2024 8-19-24'!A:O,15,FALSE)</f>
        <v>U-8 HT Goal Diggers</v>
      </c>
      <c r="N13" s="154" t="str">
        <f>VLOOKUP(K13,'Team Info'!J:L,3,FALSE)</f>
        <v>Scott Dauphinais</v>
      </c>
      <c r="O13" s="154" t="str">
        <f>VLOOKUP(K13,'Team Info'!J:M,4,FALSE)</f>
        <v>262-229-1073</v>
      </c>
      <c r="P13" s="154" t="str">
        <f>VLOOKUP(K13,'Team Info'!J:N,5,FALSE)</f>
        <v>scottdauph@yahoo.com</v>
      </c>
      <c r="Q13" s="188" t="str">
        <f>VLOOKUP(M13,'Team Info'!J:L,3,FALSE)</f>
        <v>Ben Serwe</v>
      </c>
      <c r="R13" s="188" t="str">
        <f>VLOOKUP(M13,'Team Info'!J:M,4,FALSE)</f>
        <v>414-640-9202</v>
      </c>
      <c r="S13" s="188" t="str">
        <f>VLOOKUP(M13,'Team Info'!J:N,5,FALSE)</f>
        <v>dbserwe@gmail.com</v>
      </c>
      <c r="T13" t="str">
        <f>H13&amp;K13&amp;M13</f>
        <v>45563U-8 SL WrexhamU-8 HT Goal Diggers</v>
      </c>
    </row>
    <row r="14" spans="1:20" x14ac:dyDescent="0.3">
      <c r="A14" s="154" t="str">
        <f t="shared" si="3"/>
        <v>SL1136</v>
      </c>
      <c r="B14" s="154" t="str">
        <f>VLOOKUP(A14,'Team Info'!E:J,6,FALSE)</f>
        <v>U-8 SL Wrexham</v>
      </c>
      <c r="C14" s="154" t="str">
        <f>VLOOKUP(A14,'Team Info'!E:L,8,FALSE)</f>
        <v>Scott Dauphinais</v>
      </c>
      <c r="D14" s="154" t="str">
        <f>VLOOKUP(A14,'Team Info'!E:M,9,FALSE)</f>
        <v>262-229-1073</v>
      </c>
      <c r="E14" s="154" t="str">
        <f>VLOOKUP(A14,'Team Info'!E:N,10,FALSE)</f>
        <v>scottdauph@yahoo.com</v>
      </c>
      <c r="F14" s="180" t="str">
        <f t="shared" si="0"/>
        <v>Sat</v>
      </c>
      <c r="G14" s="180">
        <v>177</v>
      </c>
      <c r="H14" s="184">
        <f>VLOOKUP(G14,'Master FINAL 2024 8-19-24'!A:G,7,FALSE)</f>
        <v>45570</v>
      </c>
      <c r="I14" s="153">
        <f>IF(ISBLANK((VLOOKUP(G14,'Master FINAL 2024 8-19-24'!A:H,8,FALSE)))=TRUE,"",VLOOKUP(G14,'Master FINAL 2024 8-19-24'!A:H,8,FALSE))</f>
        <v>4</v>
      </c>
      <c r="J14" s="183">
        <f>IF(ISBLANK((VLOOKUP(G14,'Master FINAL 2024 8-19-24'!A:I,9,FALSE)))=TRUE,"",VLOOKUP(G14,'Master FINAL 2024 8-19-24'!A:I,9,FALSE))</f>
        <v>0.54166666666666663</v>
      </c>
      <c r="K14" s="169" t="str">
        <f>VLOOKUP(G14,'Master FINAL 2024 8-19-24'!A:L,12,FALSE)</f>
        <v>U-8 JU Juneau Rage U8 Purple</v>
      </c>
      <c r="L14" s="177" t="s">
        <v>849</v>
      </c>
      <c r="M14" s="177" t="str">
        <f>VLOOKUP(G14,'Master FINAL 2024 8-19-24'!A:O,15,FALSE)</f>
        <v>U-8 SL Wrexham</v>
      </c>
      <c r="N14" s="154" t="str">
        <f>VLOOKUP(K14,'Team Info'!J:L,3,FALSE)</f>
        <v>Kevin Klueger</v>
      </c>
      <c r="O14" s="154" t="str">
        <f>VLOOKUP(K14,'Team Info'!J:M,4,FALSE)</f>
        <v>920-960-0192</v>
      </c>
      <c r="P14" s="154" t="str">
        <f>VLOOKUP(K14,'Team Info'!J:N,5,FALSE)</f>
        <v>kluegerk@gmail.com</v>
      </c>
      <c r="Q14" s="188" t="str">
        <f>VLOOKUP(M14,'Team Info'!J:L,3,FALSE)</f>
        <v>Scott Dauphinais</v>
      </c>
      <c r="R14" s="188" t="str">
        <f>VLOOKUP(M14,'Team Info'!J:M,4,FALSE)</f>
        <v>262-229-1073</v>
      </c>
      <c r="S14" s="188" t="str">
        <f>VLOOKUP(M14,'Team Info'!J:N,5,FALSE)</f>
        <v>scottdauph@yahoo.com</v>
      </c>
      <c r="T14" t="str">
        <f t="shared" si="1"/>
        <v>45570U-8 JU Juneau Rage U8 PurpleU-8 SL Wrexham</v>
      </c>
    </row>
    <row r="15" spans="1:20" x14ac:dyDescent="0.3">
      <c r="A15" s="154" t="str">
        <f t="shared" si="3"/>
        <v>SL1136</v>
      </c>
      <c r="B15" s="154" t="str">
        <f>VLOOKUP(A15,'Team Info'!E:J,6,FALSE)</f>
        <v>U-8 SL Wrexham</v>
      </c>
      <c r="C15" s="154" t="str">
        <f>VLOOKUP(A15,'Team Info'!E:L,8,FALSE)</f>
        <v>Scott Dauphinais</v>
      </c>
      <c r="D15" s="154" t="str">
        <f>VLOOKUP(A15,'Team Info'!E:M,9,FALSE)</f>
        <v>262-229-1073</v>
      </c>
      <c r="E15" s="154" t="str">
        <f>VLOOKUP(A15,'Team Info'!E:N,10,FALSE)</f>
        <v>scottdauph@yahoo.com</v>
      </c>
      <c r="F15" s="180" t="str">
        <f t="shared" si="0"/>
        <v>Sat</v>
      </c>
      <c r="G15" s="180">
        <v>185</v>
      </c>
      <c r="H15" s="184">
        <f>VLOOKUP(G15,'Master FINAL 2024 8-19-24'!A:G,7,FALSE)</f>
        <v>45577</v>
      </c>
      <c r="I15" s="153">
        <f>IF(ISBLANK((VLOOKUP(G15,'Master FINAL 2024 8-19-24'!A:H,8,FALSE)))=TRUE,"",VLOOKUP(G15,'Master FINAL 2024 8-19-24'!A:H,8,FALSE))</f>
        <v>4</v>
      </c>
      <c r="J15" s="183">
        <f>IF(ISBLANK((VLOOKUP(G15,'Master FINAL 2024 8-19-24'!A:I,9,FALSE)))=TRUE,"",VLOOKUP(G15,'Master FINAL 2024 8-19-24'!A:I,9,FALSE))</f>
        <v>0.45833333333333331</v>
      </c>
      <c r="K15" s="169" t="str">
        <f>VLOOKUP(G15,'Master FINAL 2024 8-19-24'!A:L,12,FALSE)</f>
        <v>U-8 SL Cyclones</v>
      </c>
      <c r="L15" s="177" t="s">
        <v>849</v>
      </c>
      <c r="M15" s="177" t="str">
        <f>VLOOKUP(G15,'Master FINAL 2024 8-19-24'!A:O,15,FALSE)</f>
        <v>U-8 SL Wrexham</v>
      </c>
      <c r="N15" s="154" t="str">
        <f>VLOOKUP(K15,'Team Info'!J:L,3,FALSE)</f>
        <v>Cyle Schneider</v>
      </c>
      <c r="O15" s="154" t="str">
        <f>VLOOKUP(K15,'Team Info'!J:M,4,FALSE)</f>
        <v>920-428-2739</v>
      </c>
      <c r="P15" s="154" t="str">
        <f>VLOOKUP(K15,'Team Info'!J:N,5,FALSE)</f>
        <v>cyle.schneider@gmail.com</v>
      </c>
      <c r="Q15" s="188" t="str">
        <f>VLOOKUP(M15,'Team Info'!J:L,3,FALSE)</f>
        <v>Scott Dauphinais</v>
      </c>
      <c r="R15" s="188" t="str">
        <f>VLOOKUP(M15,'Team Info'!J:M,4,FALSE)</f>
        <v>262-229-1073</v>
      </c>
      <c r="S15" s="188" t="str">
        <f>VLOOKUP(M15,'Team Info'!J:N,5,FALSE)</f>
        <v>scottdauph@yahoo.com</v>
      </c>
      <c r="T15" t="str">
        <f t="shared" si="1"/>
        <v>45577U-8 SL CyclonesU-8 SL Wrexham</v>
      </c>
    </row>
    <row r="16" spans="1:20" x14ac:dyDescent="0.3">
      <c r="A16" s="154" t="str">
        <f t="shared" si="3"/>
        <v>SL1136</v>
      </c>
      <c r="B16" s="154" t="str">
        <f>VLOOKUP(A16,'Team Info'!E:J,6,FALSE)</f>
        <v>U-8 SL Wrexham</v>
      </c>
      <c r="C16" s="154" t="str">
        <f>VLOOKUP(A16,'Team Info'!E:L,8,FALSE)</f>
        <v>Scott Dauphinais</v>
      </c>
      <c r="D16" s="154" t="str">
        <f>VLOOKUP(A16,'Team Info'!E:M,9,FALSE)</f>
        <v>262-229-1073</v>
      </c>
      <c r="E16" s="154" t="str">
        <f>VLOOKUP(A16,'Team Info'!E:N,10,FALSE)</f>
        <v>scottdauph@yahoo.com</v>
      </c>
      <c r="F16" s="180" t="str">
        <f t="shared" si="0"/>
        <v>Sat</v>
      </c>
      <c r="G16" s="180">
        <v>187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Hickory Lane #1A</v>
      </c>
      <c r="J16" s="183">
        <f>IF(ISBLANK((VLOOKUP(G16,'Master FINAL 2024 8-19-24'!A:I,9,FALSE)))=TRUE,"",VLOOKUP(G16,'Master FINAL 2024 8-19-24'!A:I,9,FALSE))</f>
        <v>0.375</v>
      </c>
      <c r="K16" s="169" t="str">
        <f>VLOOKUP(G16,'Master FINAL 2024 8-19-24'!A:L,12,FALSE)</f>
        <v>U-8 SL Wrexham</v>
      </c>
      <c r="L16" s="177" t="s">
        <v>849</v>
      </c>
      <c r="M16" s="177" t="str">
        <f>VLOOKUP(G16,'Master FINAL 2024 8-19-24'!A:O,15,FALSE)</f>
        <v>U-8 JK Spurs</v>
      </c>
      <c r="N16" s="154" t="str">
        <f>VLOOKUP(K16,'Team Info'!J:L,3,FALSE)</f>
        <v>Scott Dauphinais</v>
      </c>
      <c r="O16" s="154" t="str">
        <f>VLOOKUP(K16,'Team Info'!J:M,4,FALSE)</f>
        <v>262-229-1073</v>
      </c>
      <c r="P16" s="154" t="str">
        <f>VLOOKUP(K16,'Team Info'!J:N,5,FALSE)</f>
        <v>scottdauph@yahoo.com</v>
      </c>
      <c r="Q16" s="188" t="str">
        <f>VLOOKUP(M16,'Team Info'!J:L,3,FALSE)</f>
        <v>Katie Puestow</v>
      </c>
      <c r="R16" s="188" t="str">
        <f>VLOOKUP(M16,'Team Info'!J:M,4,FALSE)</f>
        <v>262-689-9822</v>
      </c>
      <c r="S16" s="188" t="str">
        <f>VLOOKUP(M16,'Team Info'!J:N,5,FALSE)</f>
        <v>kpuestow10@outlook.com</v>
      </c>
      <c r="T16" t="str">
        <f t="shared" si="1"/>
        <v>45584U-8 SL WrexhamU-8 JK Spurs</v>
      </c>
    </row>
    <row r="17" spans="1:20" x14ac:dyDescent="0.3">
      <c r="A17" s="154" t="str">
        <f t="shared" si="3"/>
        <v>SL1136</v>
      </c>
      <c r="B17" s="154" t="str">
        <f>VLOOKUP(A17,'Team Info'!E:J,6,FALSE)</f>
        <v>U-8 SL Wrexham</v>
      </c>
      <c r="C17" s="154" t="str">
        <f>VLOOKUP(A17,'Team Info'!E:L,8,FALSE)</f>
        <v>Scott Dauphinais</v>
      </c>
      <c r="D17" s="154" t="str">
        <f>VLOOKUP(A17,'Team Info'!E:M,9,FALSE)</f>
        <v>262-229-1073</v>
      </c>
      <c r="E17" s="154" t="str">
        <f>VLOOKUP(A17,'Team Info'!E:N,10,FALSE)</f>
        <v>scottdauph@yahoo.com</v>
      </c>
      <c r="F17" s="180" t="str">
        <f t="shared" si="0"/>
        <v>Sat</v>
      </c>
      <c r="G17" s="180">
        <v>193</v>
      </c>
      <c r="H17" s="184">
        <f>VLOOKUP(G17,'Master FINAL 2024 8-19-24'!A:G,7,FALSE)</f>
        <v>45591</v>
      </c>
      <c r="I17" s="153">
        <f>IF(ISBLANK((VLOOKUP(G17,'Master FINAL 2024 8-19-24'!A:H,8,FALSE)))=TRUE,"",VLOOKUP(G17,'Master FINAL 2024 8-19-24'!A:H,8,FALSE))</f>
        <v>4</v>
      </c>
      <c r="J17" s="183">
        <f>IF(ISBLANK((VLOOKUP(G17,'Master FINAL 2024 8-19-24'!A:I,9,FALSE)))=TRUE,"",VLOOKUP(G17,'Master FINAL 2024 8-19-24'!A:I,9,FALSE))</f>
        <v>0.375</v>
      </c>
      <c r="K17" s="169" t="str">
        <f>VLOOKUP(G17,'Master FINAL 2024 8-19-24'!A:L,12,FALSE)</f>
        <v>U-8 HT Goal Diggers</v>
      </c>
      <c r="L17" s="177" t="s">
        <v>849</v>
      </c>
      <c r="M17" s="177" t="str">
        <f>VLOOKUP(G17,'Master FINAL 2024 8-19-24'!A:O,15,FALSE)</f>
        <v>U-8 SL Wrexham</v>
      </c>
      <c r="N17" s="154" t="str">
        <f>VLOOKUP(K17,'Team Info'!J:L,3,FALSE)</f>
        <v>Ben Serwe</v>
      </c>
      <c r="O17" s="154" t="str">
        <f>VLOOKUP(K17,'Team Info'!J:M,4,FALSE)</f>
        <v>414-640-9202</v>
      </c>
      <c r="P17" s="154" t="str">
        <f>VLOOKUP(K17,'Team Info'!J:N,5,FALSE)</f>
        <v>dbserwe@gmail.com</v>
      </c>
      <c r="Q17" s="188" t="str">
        <f>VLOOKUP(M17,'Team Info'!J:L,3,FALSE)</f>
        <v>Scott Dauphinais</v>
      </c>
      <c r="R17" s="188" t="str">
        <f>VLOOKUP(M17,'Team Info'!J:M,4,FALSE)</f>
        <v>262-229-1073</v>
      </c>
      <c r="S17" s="188" t="str">
        <f>VLOOKUP(M17,'Team Info'!J:N,5,FALSE)</f>
        <v>scottdauph@yahoo.com</v>
      </c>
      <c r="T17" t="str">
        <f t="shared" si="1"/>
        <v>45591U-8 HT Goal DiggersU-8 SL Wrexham</v>
      </c>
    </row>
    <row r="18" spans="1:20" x14ac:dyDescent="0.3">
      <c r="A18" s="154" t="s">
        <v>1801</v>
      </c>
      <c r="B18" s="154" t="str">
        <f>VLOOKUP(A18,'Team Info'!E:J,6,FALSE)</f>
        <v>U-8 SL Valencia (Bolts)</v>
      </c>
      <c r="C18" s="154" t="str">
        <f>VLOOKUP(A18,'Team Info'!E:L,8,FALSE)</f>
        <v>Eric Tabaska</v>
      </c>
      <c r="D18" s="154" t="str">
        <f>VLOOKUP(A18,'Team Info'!E:M,9,FALSE)</f>
        <v>414-416-5186</v>
      </c>
      <c r="E18" s="154" t="str">
        <f>VLOOKUP(A18,'Team Info'!E:N,10,FALSE)</f>
        <v>eman53132@gmail.com</v>
      </c>
      <c r="F18" s="180" t="str">
        <f t="shared" si="0"/>
        <v>Sat</v>
      </c>
      <c r="G18" s="170">
        <v>200</v>
      </c>
      <c r="H18" s="184">
        <f>VLOOKUP(G18,'Master FINAL 2024 8-19-24'!A:G,7,FALSE)</f>
        <v>45542</v>
      </c>
      <c r="I18" s="153" t="str">
        <f>IF(ISBLANK((VLOOKUP(G18,'Master FINAL 2024 8-19-24'!A:H,8,FALSE)))=TRUE,"",VLOOKUP(G18,'Master FINAL 2024 8-19-24'!A:H,8,FALSE))</f>
        <v>KW 2</v>
      </c>
      <c r="J18" s="183">
        <f>IF(ISBLANK((VLOOKUP(G18,'Master FINAL 2024 8-19-24'!A:I,9,FALSE)))=TRUE,"",VLOOKUP(G18,'Master FINAL 2024 8-19-24'!A:I,9,FALSE))</f>
        <v>0.5</v>
      </c>
      <c r="K18" s="169" t="str">
        <f>VLOOKUP(G18,'Master FINAL 2024 8-19-24'!A:L,12,FALSE)</f>
        <v>U-8 SL Valencia (Bolts)</v>
      </c>
      <c r="L18" s="177" t="s">
        <v>849</v>
      </c>
      <c r="M18" s="177" t="str">
        <f>VLOOKUP(G18,'Master FINAL 2024 8-19-24'!A:O,15,FALSE)</f>
        <v>U-8 KW Thunderhawks</v>
      </c>
      <c r="N18" s="154" t="str">
        <f>VLOOKUP(K18,'Team Info'!J:L,3,FALSE)</f>
        <v>Eric Tabaska</v>
      </c>
      <c r="O18" s="154" t="str">
        <f>VLOOKUP(K18,'Team Info'!J:M,4,FALSE)</f>
        <v>414-416-5186</v>
      </c>
      <c r="P18" s="154" t="str">
        <f>VLOOKUP(K18,'Team Info'!J:N,5,FALSE)</f>
        <v>eman53132@gmail.com</v>
      </c>
      <c r="Q18" s="188" t="str">
        <f>VLOOKUP(M18,'Team Info'!J:L,3,FALSE)</f>
        <v>Angela Behnke</v>
      </c>
      <c r="R18" s="188" t="str">
        <f>VLOOKUP(M18,'Team Info'!J:M,4,FALSE)</f>
        <v>262-224-1288</v>
      </c>
      <c r="S18" s="188" t="str">
        <f>VLOOKUP(M18,'Team Info'!J:N,5,FALSE)</f>
        <v>angelabehnke@hotmail.com</v>
      </c>
      <c r="T18" t="str">
        <f t="shared" si="1"/>
        <v>45542U-8 SL Valencia (Bolts)U-8 KW Thunderhawks</v>
      </c>
    </row>
    <row r="19" spans="1:20" x14ac:dyDescent="0.3">
      <c r="A19" s="154" t="str">
        <f t="shared" ref="A19:A25" si="4">A18</f>
        <v>SL1137</v>
      </c>
      <c r="B19" s="154" t="str">
        <f>VLOOKUP(A19,'Team Info'!E:J,6,FALSE)</f>
        <v>U-8 SL Valencia (Bolts)</v>
      </c>
      <c r="C19" s="154" t="str">
        <f>VLOOKUP(A19,'Team Info'!E:L,8,FALSE)</f>
        <v>Eric Tabaska</v>
      </c>
      <c r="D19" s="154" t="str">
        <f>VLOOKUP(A19,'Team Info'!E:M,9,FALSE)</f>
        <v>414-416-5186</v>
      </c>
      <c r="E19" s="154" t="str">
        <f>VLOOKUP(A19,'Team Info'!E:N,10,FALSE)</f>
        <v>eman53132@gmail.com</v>
      </c>
      <c r="F19" s="180" t="str">
        <f>IF(WEEKDAY(H19)=7,"Sat",IF(WEEKDAY(H19)=6,"Fri",IF(WEEKDAY(H19)=5,"Thu",IF(WEEKDAY(H19)=4,"Wed",IF(WEEKDAY(H19)=3,"Tue",IF(WEEKDAY(H19)=2,"Mon",IF(WEEKDAY(H19)=1,"Sun")))))))</f>
        <v>Sat</v>
      </c>
      <c r="G19" s="170">
        <v>203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KW 1</v>
      </c>
      <c r="J19" s="183">
        <f>IF(ISBLANK((VLOOKUP(G19,'Master FINAL 2024 8-19-24'!A:I,9,FALSE)))=TRUE,"",VLOOKUP(G19,'Master FINAL 2024 8-19-24'!A:I,9,FALSE))</f>
        <v>0.375</v>
      </c>
      <c r="K19" s="169" t="str">
        <f>VLOOKUP(G19,'Master FINAL 2024 8-19-24'!A:L,12,FALSE)</f>
        <v>U-8 SL Valencia (Bolts)</v>
      </c>
      <c r="L19" s="177" t="s">
        <v>849</v>
      </c>
      <c r="M19" s="177" t="str">
        <f>VLOOKUP(G19,'Master FINAL 2024 8-19-24'!A:O,15,FALSE)</f>
        <v>U-8 KW Skyhawks</v>
      </c>
      <c r="N19" s="154" t="str">
        <f>VLOOKUP(K19,'Team Info'!J:L,3,FALSE)</f>
        <v>Eric Tabaska</v>
      </c>
      <c r="O19" s="154" t="str">
        <f>VLOOKUP(K19,'Team Info'!J:M,4,FALSE)</f>
        <v>414-416-5186</v>
      </c>
      <c r="P19" s="154" t="str">
        <f>VLOOKUP(K19,'Team Info'!J:N,5,FALSE)</f>
        <v>eman53132@gmail.com</v>
      </c>
      <c r="Q19" s="188" t="str">
        <f>VLOOKUP(M19,'Team Info'!J:L,3,FALSE)</f>
        <v>Tristan Hayes</v>
      </c>
      <c r="R19" s="188" t="str">
        <f>VLOOKUP(M19,'Team Info'!J:M,4,FALSE)</f>
        <v>920-979-8009</v>
      </c>
      <c r="S19" s="188" t="str">
        <f>VLOOKUP(M19,'Team Info'!J:N,5,FALSE)</f>
        <v>tristan.hayes@gmail.com</v>
      </c>
      <c r="T19" t="str">
        <f>H19&amp;K19&amp;M19</f>
        <v>45549U-8 SL Valencia (Bolts)U-8 KW Skyhawks</v>
      </c>
    </row>
    <row r="20" spans="1:20" x14ac:dyDescent="0.3">
      <c r="A20" s="154" t="str">
        <f t="shared" si="4"/>
        <v>SL1137</v>
      </c>
      <c r="B20" s="154" t="str">
        <f>VLOOKUP(A20,'Team Info'!E:J,6,FALSE)</f>
        <v>U-8 SL Valencia (Bolts)</v>
      </c>
      <c r="C20" s="154" t="str">
        <f>VLOOKUP(A20,'Team Info'!E:L,8,FALSE)</f>
        <v>Eric Tabaska</v>
      </c>
      <c r="D20" s="154" t="str">
        <f>VLOOKUP(A20,'Team Info'!E:M,9,FALSE)</f>
        <v>414-416-5186</v>
      </c>
      <c r="E20" s="154" t="str">
        <f>VLOOKUP(A20,'Team Info'!E:N,10,FALSE)</f>
        <v>eman53132@gmail.com</v>
      </c>
      <c r="F20" s="180" t="str">
        <f t="shared" si="0"/>
        <v>Sat</v>
      </c>
      <c r="G20" s="170">
        <v>208</v>
      </c>
      <c r="H20" s="184">
        <f>VLOOKUP(G20,'Master FINAL 2024 8-19-24'!A:G,7,FALSE)</f>
        <v>45556</v>
      </c>
      <c r="I20" s="153">
        <f>IF(ISBLANK((VLOOKUP(G20,'Master FINAL 2024 8-19-24'!A:H,8,FALSE)))=TRUE,"",VLOOKUP(G20,'Master FINAL 2024 8-19-24'!A:H,8,FALSE))</f>
        <v>4</v>
      </c>
      <c r="J20" s="183">
        <f>IF(ISBLANK((VLOOKUP(G20,'Master FINAL 2024 8-19-24'!A:I,9,FALSE)))=TRUE,"",VLOOKUP(G20,'Master FINAL 2024 8-19-24'!A:I,9,FALSE))</f>
        <v>0.54166666666666663</v>
      </c>
      <c r="K20" s="169" t="str">
        <f>VLOOKUP(G20,'Master FINAL 2024 8-19-24'!A:L,12,FALSE)</f>
        <v>U-8 RF Dynamite</v>
      </c>
      <c r="L20" s="177" t="s">
        <v>849</v>
      </c>
      <c r="M20" s="177" t="str">
        <f>VLOOKUP(G20,'Master FINAL 2024 8-19-24'!A:O,15,FALSE)</f>
        <v>U-8 SL Valencia (Bolts)</v>
      </c>
      <c r="N20" s="154" t="str">
        <f>VLOOKUP(K20,'Team Info'!J:L,3,FALSE)</f>
        <v>Rachel Chapman</v>
      </c>
      <c r="O20" s="154" t="str">
        <f>VLOOKUP(K20,'Team Info'!J:M,4,FALSE)</f>
        <v>262-424-1613</v>
      </c>
      <c r="P20" s="154" t="str">
        <f>VLOOKUP(K20,'Team Info'!J:N,5,FALSE)</f>
        <v>rpatti425@yahoo.com</v>
      </c>
      <c r="Q20" s="188" t="str">
        <f>VLOOKUP(M20,'Team Info'!J:L,3,FALSE)</f>
        <v>Eric Tabaska</v>
      </c>
      <c r="R20" s="188" t="str">
        <f>VLOOKUP(M20,'Team Info'!J:M,4,FALSE)</f>
        <v>414-416-5186</v>
      </c>
      <c r="S20" s="188" t="str">
        <f>VLOOKUP(M20,'Team Info'!J:N,5,FALSE)</f>
        <v>eman53132@gmail.com</v>
      </c>
      <c r="T20" t="str">
        <f t="shared" si="1"/>
        <v>45556U-8 RF DynamiteU-8 SL Valencia (Bolts)</v>
      </c>
    </row>
    <row r="21" spans="1:20" x14ac:dyDescent="0.3">
      <c r="A21" s="154" t="str">
        <f t="shared" si="4"/>
        <v>SL1137</v>
      </c>
      <c r="B21" s="154" t="str">
        <f>VLOOKUP(A21,'Team Info'!E:J,6,FALSE)</f>
        <v>U-8 SL Valencia (Bolts)</v>
      </c>
      <c r="C21" s="154" t="str">
        <f>VLOOKUP(A21,'Team Info'!E:L,8,FALSE)</f>
        <v>Eric Tabaska</v>
      </c>
      <c r="D21" s="154" t="str">
        <f>VLOOKUP(A21,'Team Info'!E:M,9,FALSE)</f>
        <v>414-416-5186</v>
      </c>
      <c r="E21" s="154" t="str">
        <f>VLOOKUP(A21,'Team Info'!E:N,10,FALSE)</f>
        <v>eman53132@gmail.com</v>
      </c>
      <c r="F21" s="180" t="str">
        <f t="shared" si="0"/>
        <v>Sat</v>
      </c>
      <c r="G21" s="170">
        <v>212</v>
      </c>
      <c r="H21" s="184">
        <f>VLOOKUP(G21,'Master FINAL 2024 8-19-24'!A:G,7,FALSE)</f>
        <v>45563</v>
      </c>
      <c r="I21" s="153" t="str">
        <f>IF(ISBLANK((VLOOKUP(G21,'Master FINAL 2024 8-19-24'!A:H,8,FALSE)))=TRUE,"",VLOOKUP(G21,'Master FINAL 2024 8-19-24'!A:H,8,FALSE))</f>
        <v>Hickory Lane #1A</v>
      </c>
      <c r="J21" s="183">
        <f>IF(ISBLANK((VLOOKUP(G21,'Master FINAL 2024 8-19-24'!A:I,9,FALSE)))=TRUE,"",VLOOKUP(G21,'Master FINAL 2024 8-19-24'!A:I,9,FALSE))</f>
        <v>0.45833333333333331</v>
      </c>
      <c r="K21" s="169" t="str">
        <f>VLOOKUP(G21,'Master FINAL 2024 8-19-24'!A:L,12,FALSE)</f>
        <v>U-8 SL Valencia (Bolts)</v>
      </c>
      <c r="L21" s="177" t="s">
        <v>849</v>
      </c>
      <c r="M21" s="177" t="str">
        <f>VLOOKUP(G21,'Master FINAL 2024 8-19-24'!A:O,15,FALSE)</f>
        <v>U-8 JK The Sky Blues</v>
      </c>
      <c r="N21" s="154" t="str">
        <f>VLOOKUP(K21,'Team Info'!J:L,3,FALSE)</f>
        <v>Eric Tabaska</v>
      </c>
      <c r="O21" s="154" t="str">
        <f>VLOOKUP(K21,'Team Info'!J:M,4,FALSE)</f>
        <v>414-416-5186</v>
      </c>
      <c r="P21" s="154" t="str">
        <f>VLOOKUP(K21,'Team Info'!J:N,5,FALSE)</f>
        <v>eman53132@gmail.com</v>
      </c>
      <c r="Q21" s="188" t="str">
        <f>VLOOKUP(M21,'Team Info'!J:L,3,FALSE)</f>
        <v>Josh Boeldt</v>
      </c>
      <c r="R21" s="188" t="str">
        <f>VLOOKUP(M21,'Team Info'!J:M,4,FALSE)</f>
        <v>262-707-7185</v>
      </c>
      <c r="S21" s="188" t="str">
        <f>VLOOKUP(M21,'Team Info'!J:N,5,FALSE)</f>
        <v>joshua.boeldt@gmail.com</v>
      </c>
      <c r="T21" t="str">
        <f t="shared" si="1"/>
        <v>45563U-8 SL Valencia (Bolts)U-8 JK The Sky Blues</v>
      </c>
    </row>
    <row r="22" spans="1:20" x14ac:dyDescent="0.3">
      <c r="A22" s="154" t="str">
        <f t="shared" si="4"/>
        <v>SL1137</v>
      </c>
      <c r="B22" s="154" t="str">
        <f>VLOOKUP(A22,'Team Info'!E:J,6,FALSE)</f>
        <v>U-8 SL Valencia (Bolts)</v>
      </c>
      <c r="C22" s="154" t="str">
        <f>VLOOKUP(A22,'Team Info'!E:L,8,FALSE)</f>
        <v>Eric Tabaska</v>
      </c>
      <c r="D22" s="154" t="str">
        <f>VLOOKUP(A22,'Team Info'!E:M,9,FALSE)</f>
        <v>414-416-5186</v>
      </c>
      <c r="E22" s="154" t="str">
        <f>VLOOKUP(A22,'Team Info'!E:N,10,FALSE)</f>
        <v>eman53132@gmail.com</v>
      </c>
      <c r="F22" s="180" t="str">
        <f t="shared" si="0"/>
        <v>Sat</v>
      </c>
      <c r="G22" s="170">
        <v>215</v>
      </c>
      <c r="H22" s="184">
        <f>VLOOKUP(G22,'Master FINAL 2024 8-19-24'!A:G,7,FALSE)</f>
        <v>45570</v>
      </c>
      <c r="I22" s="153">
        <f>IF(ISBLANK((VLOOKUP(G22,'Master FINAL 2024 8-19-24'!A:H,8,FALSE)))=TRUE,"",VLOOKUP(G22,'Master FINAL 2024 8-19-24'!A:H,8,FALSE))</f>
        <v>4</v>
      </c>
      <c r="J22" s="183">
        <f>IF(ISBLANK((VLOOKUP(G22,'Master FINAL 2024 8-19-24'!A:I,9,FALSE)))=TRUE,"",VLOOKUP(G22,'Master FINAL 2024 8-19-24'!A:I,9,FALSE))</f>
        <v>0.5</v>
      </c>
      <c r="K22" s="169" t="str">
        <f>VLOOKUP(G22,'Master FINAL 2024 8-19-24'!A:L,12,FALSE)</f>
        <v>U-8 JK The Reds</v>
      </c>
      <c r="L22" s="177" t="s">
        <v>849</v>
      </c>
      <c r="M22" s="177" t="str">
        <f>VLOOKUP(G22,'Master FINAL 2024 8-19-24'!A:O,15,FALSE)</f>
        <v>U-8 SL Valencia (Bolts)</v>
      </c>
      <c r="N22" s="154" t="str">
        <f>VLOOKUP(K22,'Team Info'!J:L,3,FALSE)</f>
        <v>Benjamin Ludy</v>
      </c>
      <c r="O22" s="154" t="str">
        <f>VLOOKUP(K22,'Team Info'!J:M,4,FALSE)</f>
        <v>414-374-6506</v>
      </c>
      <c r="P22" s="154" t="str">
        <f>VLOOKUP(K22,'Team Info'!J:N,5,FALSE)</f>
        <v>benludy@gmail.com</v>
      </c>
      <c r="Q22" s="188" t="str">
        <f>VLOOKUP(M22,'Team Info'!J:L,3,FALSE)</f>
        <v>Eric Tabaska</v>
      </c>
      <c r="R22" s="188" t="str">
        <f>VLOOKUP(M22,'Team Info'!J:M,4,FALSE)</f>
        <v>414-416-5186</v>
      </c>
      <c r="S22" s="188" t="str">
        <f>VLOOKUP(M22,'Team Info'!J:N,5,FALSE)</f>
        <v>eman53132@gmail.com</v>
      </c>
      <c r="T22" t="str">
        <f t="shared" si="1"/>
        <v>45570U-8 JK The RedsU-8 SL Valencia (Bolts)</v>
      </c>
    </row>
    <row r="23" spans="1:20" x14ac:dyDescent="0.3">
      <c r="A23" s="154" t="str">
        <f t="shared" si="4"/>
        <v>SL1137</v>
      </c>
      <c r="B23" s="154" t="str">
        <f>VLOOKUP(A23,'Team Info'!E:J,6,FALSE)</f>
        <v>U-8 SL Valencia (Bolts)</v>
      </c>
      <c r="C23" s="154" t="str">
        <f>VLOOKUP(A23,'Team Info'!E:L,8,FALSE)</f>
        <v>Eric Tabaska</v>
      </c>
      <c r="D23" s="154" t="str">
        <f>VLOOKUP(A23,'Team Info'!E:M,9,FALSE)</f>
        <v>414-416-5186</v>
      </c>
      <c r="E23" s="154" t="str">
        <f>VLOOKUP(A23,'Team Info'!E:N,10,FALSE)</f>
        <v>eman53132@gmail.com</v>
      </c>
      <c r="F23" s="180" t="str">
        <f t="shared" ref="F23:F29" si="5">IF(WEEKDAY(H23)=7,"Sat",IF(WEEKDAY(H23)=6,"Fri",IF(WEEKDAY(H23)=5,"Thu",IF(WEEKDAY(H23)=4,"Wed",IF(WEEKDAY(H23)=3,"Tue",IF(WEEKDAY(H23)=2,"Mon",IF(WEEKDAY(H23)=1,"Sun")))))))</f>
        <v>Sat</v>
      </c>
      <c r="G23" s="170">
        <v>218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HT #3A</v>
      </c>
      <c r="J23" s="183">
        <f>IF(ISBLANK((VLOOKUP(G23,'Master FINAL 2024 8-19-24'!A:I,9,FALSE)))=TRUE,"",VLOOKUP(G23,'Master FINAL 2024 8-19-24'!A:I,9,FALSE))</f>
        <v>0.45833333333333331</v>
      </c>
      <c r="K23" s="169" t="str">
        <f>VLOOKUP(G23,'Master FINAL 2024 8-19-24'!A:L,12,FALSE)</f>
        <v>U-8 SL Valencia (Bolts)</v>
      </c>
      <c r="L23" s="177" t="s">
        <v>849</v>
      </c>
      <c r="M23" s="177" t="str">
        <f>VLOOKUP(G23,'Master FINAL 2024 8-19-24'!A:O,15,FALSE)</f>
        <v>U-8 HT Heroes</v>
      </c>
      <c r="N23" s="154" t="str">
        <f>VLOOKUP(K23,'Team Info'!J:L,3,FALSE)</f>
        <v>Eric Tabaska</v>
      </c>
      <c r="O23" s="154" t="str">
        <f>VLOOKUP(K23,'Team Info'!J:M,4,FALSE)</f>
        <v>414-416-5186</v>
      </c>
      <c r="P23" s="154" t="str">
        <f>VLOOKUP(K23,'Team Info'!J:N,5,FALSE)</f>
        <v>eman53132@gmail.com</v>
      </c>
      <c r="Q23" s="188" t="str">
        <f>VLOOKUP(M23,'Team Info'!J:L,3,FALSE)</f>
        <v>Bill Hartzel</v>
      </c>
      <c r="R23" s="188" t="str">
        <f>VLOOKUP(M23,'Team Info'!J:M,4,FALSE)</f>
        <v>414-588-3058</v>
      </c>
      <c r="S23" s="188" t="str">
        <f>VLOOKUP(M23,'Team Info'!J:N,5,FALSE)</f>
        <v>bill@hartzelandsons.com</v>
      </c>
      <c r="T23" t="str">
        <f t="shared" ref="T23:T29" si="6">H23&amp;K23&amp;M23</f>
        <v>45577U-8 SL Valencia (Bolts)U-8 HT Heroes</v>
      </c>
    </row>
    <row r="24" spans="1:20" x14ac:dyDescent="0.3">
      <c r="A24" s="154" t="str">
        <f t="shared" si="4"/>
        <v>SL1137</v>
      </c>
      <c r="B24" s="154" t="str">
        <f>VLOOKUP(A24,'Team Info'!E:J,6,FALSE)</f>
        <v>U-8 SL Valencia (Bolts)</v>
      </c>
      <c r="C24" s="154" t="str">
        <f>VLOOKUP(A24,'Team Info'!E:L,8,FALSE)</f>
        <v>Eric Tabaska</v>
      </c>
      <c r="D24" s="154" t="str">
        <f>VLOOKUP(A24,'Team Info'!E:M,9,FALSE)</f>
        <v>414-416-5186</v>
      </c>
      <c r="E24" s="154" t="str">
        <f>VLOOKUP(A24,'Team Info'!E:N,10,FALSE)</f>
        <v>eman53132@gmail.com</v>
      </c>
      <c r="F24" s="180" t="str">
        <f t="shared" si="5"/>
        <v>Sat</v>
      </c>
      <c r="G24" s="170">
        <v>221</v>
      </c>
      <c r="H24" s="184">
        <f>VLOOKUP(G24,'Master FINAL 2024 8-19-24'!A:G,7,FALSE)</f>
        <v>45584</v>
      </c>
      <c r="I24" s="153">
        <f>IF(ISBLANK((VLOOKUP(G24,'Master FINAL 2024 8-19-24'!A:H,8,FALSE)))=TRUE,"",VLOOKUP(G24,'Master FINAL 2024 8-19-24'!A:H,8,FALSE))</f>
        <v>4</v>
      </c>
      <c r="J24" s="183">
        <f>IF(ISBLANK((VLOOKUP(G24,'Master FINAL 2024 8-19-24'!A:I,9,FALSE)))=TRUE,"",VLOOKUP(G24,'Master FINAL 2024 8-19-24'!A:I,9,FALSE))</f>
        <v>0.5</v>
      </c>
      <c r="K24" s="169" t="str">
        <f>VLOOKUP(G24,'Master FINAL 2024 8-19-24'!A:L,12,FALSE)</f>
        <v>U-8 HT Goal Getters</v>
      </c>
      <c r="L24" s="177" t="s">
        <v>849</v>
      </c>
      <c r="M24" s="177" t="str">
        <f>VLOOKUP(G24,'Master FINAL 2024 8-19-24'!A:O,15,FALSE)</f>
        <v>U-8 SL Valencia (Bolts)</v>
      </c>
      <c r="N24" s="154" t="str">
        <f>VLOOKUP(K24,'Team Info'!J:L,3,FALSE)</f>
        <v>Kari Wheaton</v>
      </c>
      <c r="O24" s="154" t="str">
        <f>VLOOKUP(K24,'Team Info'!J:M,4,FALSE)</f>
        <v>262-443-1647</v>
      </c>
      <c r="P24" s="154" t="str">
        <f>VLOOKUP(K24,'Team Info'!J:N,5,FALSE)</f>
        <v>kari.wheaton3@gmail.com</v>
      </c>
      <c r="Q24" s="188" t="str">
        <f>VLOOKUP(M24,'Team Info'!J:L,3,FALSE)</f>
        <v>Eric Tabaska</v>
      </c>
      <c r="R24" s="188" t="str">
        <f>VLOOKUP(M24,'Team Info'!J:M,4,FALSE)</f>
        <v>414-416-5186</v>
      </c>
      <c r="S24" s="188" t="str">
        <f>VLOOKUP(M24,'Team Info'!J:N,5,FALSE)</f>
        <v>eman53132@gmail.com</v>
      </c>
      <c r="T24" t="str">
        <f t="shared" si="6"/>
        <v>45584U-8 HT Goal GettersU-8 SL Valencia (Bolts)</v>
      </c>
    </row>
    <row r="25" spans="1:20" x14ac:dyDescent="0.3">
      <c r="A25" s="154" t="str">
        <f t="shared" si="4"/>
        <v>SL1137</v>
      </c>
      <c r="B25" s="154" t="str">
        <f>VLOOKUP(A25,'Team Info'!E:J,6,FALSE)</f>
        <v>U-8 SL Valencia (Bolts)</v>
      </c>
      <c r="C25" s="154" t="str">
        <f>VLOOKUP(A25,'Team Info'!E:L,8,FALSE)</f>
        <v>Eric Tabaska</v>
      </c>
      <c r="D25" s="154" t="str">
        <f>VLOOKUP(A25,'Team Info'!E:M,9,FALSE)</f>
        <v>414-416-5186</v>
      </c>
      <c r="E25" s="154" t="str">
        <f>VLOOKUP(A25,'Team Info'!E:N,10,FALSE)</f>
        <v>eman53132@gmail.com</v>
      </c>
      <c r="F25" s="180" t="str">
        <f>IF(WEEKDAY(H25)=7,"Sat",IF(WEEKDAY(H25)=6,"Fri",IF(WEEKDAY(H25)=5,"Thu",IF(WEEKDAY(H25)=4,"Wed",IF(WEEKDAY(H25)=3,"Tue",IF(WEEKDAY(H25)=2,"Mon",IF(WEEKDAY(H25)=1,"Sun")))))))</f>
        <v>Sat</v>
      </c>
      <c r="G25" s="170">
        <v>228</v>
      </c>
      <c r="H25" s="184">
        <f>VLOOKUP(G25,'Master FINAL 2024 8-19-24'!A:G,7,FALSE)</f>
        <v>45591</v>
      </c>
      <c r="I25" s="153">
        <f>IF(ISBLANK((VLOOKUP(G25,'Master FINAL 2024 8-19-24'!A:H,8,FALSE)))=TRUE,"",VLOOKUP(G25,'Master FINAL 2024 8-19-24'!A:H,8,FALSE))</f>
        <v>4</v>
      </c>
      <c r="J25" s="183">
        <f>IF(ISBLANK((VLOOKUP(G25,'Master FINAL 2024 8-19-24'!A:I,9,FALSE)))=TRUE,"",VLOOKUP(G25,'Master FINAL 2024 8-19-24'!A:I,9,FALSE))</f>
        <v>0.41666666666666669</v>
      </c>
      <c r="K25" s="169" t="str">
        <f>VLOOKUP(G25,'Master FINAL 2024 8-19-24'!A:L,12,FALSE)</f>
        <v>U-8 JK The Sky Blues</v>
      </c>
      <c r="L25" s="177" t="s">
        <v>849</v>
      </c>
      <c r="M25" s="177" t="str">
        <f>VLOOKUP(G25,'Master FINAL 2024 8-19-24'!A:O,15,FALSE)</f>
        <v>U-8 SL Valencia (Bolts)</v>
      </c>
      <c r="N25" s="154" t="str">
        <f>VLOOKUP(K25,'Team Info'!J:L,3,FALSE)</f>
        <v>Josh Boeldt</v>
      </c>
      <c r="O25" s="154" t="str">
        <f>VLOOKUP(K25,'Team Info'!J:M,4,FALSE)</f>
        <v>262-707-7185</v>
      </c>
      <c r="P25" s="154" t="str">
        <f>VLOOKUP(K25,'Team Info'!J:N,5,FALSE)</f>
        <v>joshua.boeldt@gmail.com</v>
      </c>
      <c r="Q25" s="188" t="str">
        <f>VLOOKUP(M25,'Team Info'!J:L,3,FALSE)</f>
        <v>Eric Tabaska</v>
      </c>
      <c r="R25" s="188" t="str">
        <f>VLOOKUP(M25,'Team Info'!J:M,4,FALSE)</f>
        <v>414-416-5186</v>
      </c>
      <c r="S25" s="188" t="str">
        <f>VLOOKUP(M25,'Team Info'!J:N,5,FALSE)</f>
        <v>eman53132@gmail.com</v>
      </c>
      <c r="T25" t="str">
        <f>H25&amp;K25&amp;M25</f>
        <v>45591U-8 JK The Sky BluesU-8 SL Valencia (Bolts)</v>
      </c>
    </row>
    <row r="26" spans="1:20" x14ac:dyDescent="0.3">
      <c r="A26" s="154" t="s">
        <v>1802</v>
      </c>
      <c r="B26" s="154" t="str">
        <f>VLOOKUP(A26,'Team Info'!E:J,6,FALSE)</f>
        <v>U-8 SL Blizzards</v>
      </c>
      <c r="C26" s="154" t="str">
        <f>VLOOKUP(A26,'Team Info'!E:L,8,FALSE)</f>
        <v>Andrew Gradisher</v>
      </c>
      <c r="D26" s="154" t="str">
        <f>VLOOKUP(A26,'Team Info'!E:M,9,FALSE)</f>
        <v>262-388-1879</v>
      </c>
      <c r="E26" s="154" t="str">
        <f>VLOOKUP(A26,'Team Info'!E:N,10,FALSE)</f>
        <v>fishsfd@gmail.com</v>
      </c>
      <c r="F26" s="180" t="str">
        <f t="shared" si="5"/>
        <v>Sat</v>
      </c>
      <c r="G26" s="180">
        <v>231</v>
      </c>
      <c r="H26" s="184">
        <f>VLOOKUP(G26,'Master FINAL 2024 8-19-24'!A:G,7,FALSE)</f>
        <v>45542</v>
      </c>
      <c r="I26" s="153">
        <f>IF(ISBLANK((VLOOKUP(G26,'Master FINAL 2024 8-19-24'!A:H,8,FALSE)))=TRUE,"",VLOOKUP(G26,'Master FINAL 2024 8-19-24'!A:H,8,FALSE))</f>
        <v>4</v>
      </c>
      <c r="J26" s="183">
        <f>IF(ISBLANK((VLOOKUP(G26,'Master FINAL 2024 8-19-24'!A:I,9,FALSE)))=TRUE,"",VLOOKUP(G26,'Master FINAL 2024 8-19-24'!A:I,9,FALSE))</f>
        <v>0.54166666666666663</v>
      </c>
      <c r="K26" s="169" t="str">
        <f>VLOOKUP(G26,'Master FINAL 2024 8-19-24'!A:L,12,FALSE)</f>
        <v>U-8 RF Rich City</v>
      </c>
      <c r="L26" s="177" t="s">
        <v>849</v>
      </c>
      <c r="M26" s="177" t="str">
        <f>VLOOKUP(G26,'Master FINAL 2024 8-19-24'!A:O,15,FALSE)</f>
        <v>U-8 SL Blizzards</v>
      </c>
      <c r="N26" s="154" t="str">
        <f>VLOOKUP(K26,'Team Info'!J:L,3,FALSE)</f>
        <v>Brad Peterson</v>
      </c>
      <c r="O26" s="154" t="str">
        <f>VLOOKUP(K26,'Team Info'!J:M,4,FALSE)</f>
        <v>920-217-6792</v>
      </c>
      <c r="P26" s="154" t="str">
        <f>VLOOKUP(K26,'Team Info'!J:N,5,FALSE)</f>
        <v>bradpeterson27@gmail.com</v>
      </c>
      <c r="Q26" s="188" t="str">
        <f>VLOOKUP(M26,'Team Info'!J:L,3,FALSE)</f>
        <v>Andrew Gradisher</v>
      </c>
      <c r="R26" s="188" t="str">
        <f>VLOOKUP(M26,'Team Info'!J:M,4,FALSE)</f>
        <v>262-388-1879</v>
      </c>
      <c r="S26" s="188" t="str">
        <f>VLOOKUP(M26,'Team Info'!J:N,5,FALSE)</f>
        <v>fishsfd@gmail.com</v>
      </c>
      <c r="T26" t="str">
        <f t="shared" si="6"/>
        <v>45542U-8 RF Rich CityU-8 SL Blizzards</v>
      </c>
    </row>
    <row r="27" spans="1:20" x14ac:dyDescent="0.3">
      <c r="A27" s="154" t="str">
        <f t="shared" ref="A27:A33" si="7">A26</f>
        <v>SL1138</v>
      </c>
      <c r="B27" s="154" t="str">
        <f>VLOOKUP(A27,'Team Info'!E:J,6,FALSE)</f>
        <v>U-8 SL Blizzards</v>
      </c>
      <c r="C27" s="154" t="str">
        <f>VLOOKUP(A27,'Team Info'!E:L,8,FALSE)</f>
        <v>Andrew Gradisher</v>
      </c>
      <c r="D27" s="154" t="str">
        <f>VLOOKUP(A27,'Team Info'!E:M,9,FALSE)</f>
        <v>262-388-1879</v>
      </c>
      <c r="E27" s="154" t="str">
        <f>VLOOKUP(A27,'Team Info'!E:N,10,FALSE)</f>
        <v>fishsfd@gmail.com</v>
      </c>
      <c r="F27" s="180" t="str">
        <f>IF(WEEKDAY(H27)=7,"Sat",IF(WEEKDAY(H27)=6,"Fri",IF(WEEKDAY(H27)=5,"Thu",IF(WEEKDAY(H27)=4,"Wed",IF(WEEKDAY(H27)=3,"Tue",IF(WEEKDAY(H27)=2,"Mon",IF(WEEKDAY(H27)=1,"Sun")))))))</f>
        <v>Sat</v>
      </c>
      <c r="G27" s="180">
        <v>236</v>
      </c>
      <c r="H27" s="184">
        <f>VLOOKUP(G27,'Master FINAL 2024 8-19-24'!A:G,7,FALSE)</f>
        <v>45549</v>
      </c>
      <c r="I27" s="153" t="str">
        <f>IF(ISBLANK((VLOOKUP(G27,'Master FINAL 2024 8-19-24'!A:H,8,FALSE)))=TRUE,"",VLOOKUP(G27,'Master FINAL 2024 8-19-24'!A:H,8,FALSE))</f>
        <v>RF 3</v>
      </c>
      <c r="J27" s="183">
        <f>IF(ISBLANK((VLOOKUP(G27,'Master FINAL 2024 8-19-24'!A:I,9,FALSE)))=TRUE,"",VLOOKUP(G27,'Master FINAL 2024 8-19-24'!A:I,9,FALSE))</f>
        <v>0.5</v>
      </c>
      <c r="K27" s="169" t="str">
        <f>VLOOKUP(G27,'Master FINAL 2024 8-19-24'!A:L,12,FALSE)</f>
        <v>U-8 SL Blizzards</v>
      </c>
      <c r="L27" s="177" t="s">
        <v>849</v>
      </c>
      <c r="M27" s="177" t="str">
        <f>VLOOKUP(G27,'Master FINAL 2024 8-19-24'!A:O,15,FALSE)</f>
        <v>U-8 RF Hornets</v>
      </c>
      <c r="N27" s="154" t="str">
        <f>VLOOKUP(K27,'Team Info'!J:L,3,FALSE)</f>
        <v>Andrew Gradisher</v>
      </c>
      <c r="O27" s="154" t="str">
        <f>VLOOKUP(K27,'Team Info'!J:M,4,FALSE)</f>
        <v>262-388-1879</v>
      </c>
      <c r="P27" s="154" t="str">
        <f>VLOOKUP(K27,'Team Info'!J:N,5,FALSE)</f>
        <v>fishsfd@gmail.com</v>
      </c>
      <c r="Q27" s="188" t="str">
        <f>VLOOKUP(M27,'Team Info'!J:L,3,FALSE)</f>
        <v>Andrew Bindl</v>
      </c>
      <c r="R27" s="188" t="str">
        <f>VLOOKUP(M27,'Team Info'!J:M,4,FALSE)</f>
        <v>303-505-8409</v>
      </c>
      <c r="S27" s="188" t="str">
        <f>VLOOKUP(M27,'Team Info'!J:N,5,FALSE)</f>
        <v>coloradobindls@gmail.com</v>
      </c>
      <c r="T27" t="str">
        <f>H27&amp;K27&amp;M27</f>
        <v>45549U-8 SL BlizzardsU-8 RF Hornets</v>
      </c>
    </row>
    <row r="28" spans="1:20" x14ac:dyDescent="0.3">
      <c r="A28" s="154" t="str">
        <f>A29</f>
        <v>SL1138</v>
      </c>
      <c r="B28" s="154" t="str">
        <f>VLOOKUP(A28,'Team Info'!E:J,6,FALSE)</f>
        <v>U-8 SL Blizzards</v>
      </c>
      <c r="C28" s="154" t="str">
        <f>VLOOKUP(A28,'Team Info'!E:L,8,FALSE)</f>
        <v>Andrew Gradisher</v>
      </c>
      <c r="D28" s="154" t="str">
        <f>VLOOKUP(A28,'Team Info'!E:M,9,FALSE)</f>
        <v>262-388-1879</v>
      </c>
      <c r="E28" s="154" t="str">
        <f>VLOOKUP(A28,'Team Info'!E:N,10,FALSE)</f>
        <v>fishsfd@gmail.com</v>
      </c>
      <c r="F28" s="180" t="str">
        <f>IF(WEEKDAY(H28)=7,"Sat",IF(WEEKDAY(H28)=6,"Fri",IF(WEEKDAY(H28)=5,"Thu",IF(WEEKDAY(H28)=4,"Wed",IF(WEEKDAY(H28)=3,"Tue",IF(WEEKDAY(H28)=2,"Mon",IF(WEEKDAY(H28)=1,"Sun")))))))</f>
        <v>Wed</v>
      </c>
      <c r="G28" s="180">
        <v>251</v>
      </c>
      <c r="H28" s="184">
        <f>VLOOKUP(G28,'Master FINAL 2024 8-19-24'!A:G,7,FALSE)</f>
        <v>45553</v>
      </c>
      <c r="I28" s="153" t="str">
        <f>IF(ISBLANK((VLOOKUP(G28,'Master FINAL 2024 8-19-24'!A:H,8,FALSE)))=TRUE,"",VLOOKUP(G28,'Master FINAL 2024 8-19-24'!A:H,8,FALSE))</f>
        <v>RF 1</v>
      </c>
      <c r="J28" s="183">
        <f>IF(ISBLANK((VLOOKUP(G28,'Master FINAL 2024 8-19-24'!A:I,9,FALSE)))=TRUE,"",VLOOKUP(G28,'Master FINAL 2024 8-19-24'!A:I,9,FALSE))</f>
        <v>0.73958333333333337</v>
      </c>
      <c r="K28" s="169" t="str">
        <f>VLOOKUP(G28,'Master FINAL 2024 8-19-24'!A:L,12,FALSE)</f>
        <v>U-8 SL Blizzards</v>
      </c>
      <c r="L28" s="177" t="s">
        <v>849</v>
      </c>
      <c r="M28" s="177" t="str">
        <f>VLOOKUP(G28,'Master FINAL 2024 8-19-24'!A:O,15,FALSE)</f>
        <v>U-8 RF Rich City</v>
      </c>
      <c r="N28" s="154" t="str">
        <f>VLOOKUP(K28,'Team Info'!J:L,3,FALSE)</f>
        <v>Andrew Gradisher</v>
      </c>
      <c r="O28" s="154" t="str">
        <f>VLOOKUP(K28,'Team Info'!J:M,4,FALSE)</f>
        <v>262-388-1879</v>
      </c>
      <c r="P28" s="154" t="str">
        <f>VLOOKUP(K28,'Team Info'!J:N,5,FALSE)</f>
        <v>fishsfd@gmail.com</v>
      </c>
      <c r="Q28" s="188" t="str">
        <f>VLOOKUP(M28,'Team Info'!J:L,3,FALSE)</f>
        <v>Brad Peterson</v>
      </c>
      <c r="R28" s="188" t="str">
        <f>VLOOKUP(M28,'Team Info'!J:M,4,FALSE)</f>
        <v>920-217-6792</v>
      </c>
      <c r="S28" s="188" t="str">
        <f>VLOOKUP(M28,'Team Info'!J:N,5,FALSE)</f>
        <v>bradpeterson27@gmail.com</v>
      </c>
      <c r="T28" t="str">
        <f>H28&amp;K28&amp;M28</f>
        <v>45553U-8 SL BlizzardsU-8 RF Rich City</v>
      </c>
    </row>
    <row r="29" spans="1:20" x14ac:dyDescent="0.3">
      <c r="A29" s="154" t="str">
        <f>A27</f>
        <v>SL1138</v>
      </c>
      <c r="B29" s="154" t="str">
        <f>VLOOKUP(A29,'Team Info'!E:J,6,FALSE)</f>
        <v>U-8 SL Blizzards</v>
      </c>
      <c r="C29" s="154" t="str">
        <f>VLOOKUP(A29,'Team Info'!E:L,8,FALSE)</f>
        <v>Andrew Gradisher</v>
      </c>
      <c r="D29" s="154" t="str">
        <f>VLOOKUP(A29,'Team Info'!E:M,9,FALSE)</f>
        <v>262-388-1879</v>
      </c>
      <c r="E29" s="154" t="str">
        <f>VLOOKUP(A29,'Team Info'!E:N,10,FALSE)</f>
        <v>fishsfd@gmail.com</v>
      </c>
      <c r="F29" s="180" t="str">
        <f t="shared" si="5"/>
        <v>Sat</v>
      </c>
      <c r="G29" s="180">
        <v>240</v>
      </c>
      <c r="H29" s="184">
        <f>VLOOKUP(G29,'Master FINAL 2024 8-19-24'!A:G,7,FALSE)</f>
        <v>45556</v>
      </c>
      <c r="I29" s="153">
        <f>IF(ISBLANK((VLOOKUP(G29,'Master FINAL 2024 8-19-24'!A:H,8,FALSE)))=TRUE,"",VLOOKUP(G29,'Master FINAL 2024 8-19-24'!A:H,8,FALSE))</f>
        <v>4</v>
      </c>
      <c r="J29" s="183">
        <f>IF(ISBLANK((VLOOKUP(G29,'Master FINAL 2024 8-19-24'!A:I,9,FALSE)))=TRUE,"",VLOOKUP(G29,'Master FINAL 2024 8-19-24'!A:I,9,FALSE))</f>
        <v>0.41666666666666669</v>
      </c>
      <c r="K29" s="169" t="str">
        <f>VLOOKUP(G29,'Master FINAL 2024 8-19-24'!A:L,12,FALSE)</f>
        <v>U-8 SL Blizzards</v>
      </c>
      <c r="L29" s="177" t="s">
        <v>849</v>
      </c>
      <c r="M29" s="177" t="str">
        <f>VLOOKUP(G29,'Master FINAL 2024 8-19-24'!A:O,15,FALSE)</f>
        <v>U-8 SL Hurricanes</v>
      </c>
      <c r="N29" s="154" t="str">
        <f>VLOOKUP(K29,'Team Info'!J:L,3,FALSE)</f>
        <v>Andrew Gradisher</v>
      </c>
      <c r="O29" s="154" t="str">
        <f>VLOOKUP(K29,'Team Info'!J:M,4,FALSE)</f>
        <v>262-388-1879</v>
      </c>
      <c r="P29" s="154" t="str">
        <f>VLOOKUP(K29,'Team Info'!J:N,5,FALSE)</f>
        <v>fishsfd@gmail.com</v>
      </c>
      <c r="Q29" s="188" t="str">
        <f>VLOOKUP(M29,'Team Info'!J:L,3,FALSE)</f>
        <v>Kale Wenzel</v>
      </c>
      <c r="R29" s="188" t="str">
        <f>VLOOKUP(M29,'Team Info'!J:M,4,FALSE)</f>
        <v>262-891-2731</v>
      </c>
      <c r="S29" s="188" t="str">
        <f>VLOOKUP(M29,'Team Info'!J:N,5,FALSE)</f>
        <v>Kalewenzel@gmail.com</v>
      </c>
      <c r="T29" t="str">
        <f t="shared" si="6"/>
        <v>45556U-8 SL BlizzardsU-8 SL Hurricanes</v>
      </c>
    </row>
    <row r="30" spans="1:20" x14ac:dyDescent="0.3">
      <c r="A30" s="154" t="str">
        <f>A28</f>
        <v>SL1138</v>
      </c>
      <c r="B30" s="154" t="str">
        <f>VLOOKUP(A30,'Team Info'!E:J,6,FALSE)</f>
        <v>U-8 SL Blizzards</v>
      </c>
      <c r="C30" s="154" t="str">
        <f>VLOOKUP(A30,'Team Info'!E:L,8,FALSE)</f>
        <v>Andrew Gradisher</v>
      </c>
      <c r="D30" s="154" t="str">
        <f>VLOOKUP(A30,'Team Info'!E:M,9,FALSE)</f>
        <v>262-388-1879</v>
      </c>
      <c r="E30" s="154" t="str">
        <f>VLOOKUP(A30,'Team Info'!E:N,10,FALSE)</f>
        <v>fishsfd@gmail.com</v>
      </c>
      <c r="F30" s="180" t="str">
        <f t="shared" si="0"/>
        <v>Sat</v>
      </c>
      <c r="G30" s="180">
        <v>248</v>
      </c>
      <c r="H30" s="184">
        <f>VLOOKUP(G30,'Master FINAL 2024 8-19-24'!A:G,7,FALSE)</f>
        <v>45570</v>
      </c>
      <c r="I30" s="153">
        <f>IF(ISBLANK((VLOOKUP(G30,'Master FINAL 2024 8-19-24'!A:H,8,FALSE)))=TRUE,"",VLOOKUP(G30,'Master FINAL 2024 8-19-24'!A:H,8,FALSE))</f>
        <v>4</v>
      </c>
      <c r="J30" s="183">
        <f>IF(ISBLANK((VLOOKUP(G30,'Master FINAL 2024 8-19-24'!A:I,9,FALSE)))=TRUE,"",VLOOKUP(G30,'Master FINAL 2024 8-19-24'!A:I,9,FALSE))</f>
        <v>0.41666666666666669</v>
      </c>
      <c r="K30" s="169" t="str">
        <f>VLOOKUP(G30,'Master FINAL 2024 8-19-24'!A:L,12,FALSE)</f>
        <v>U-8 KW Vortex</v>
      </c>
      <c r="L30" s="177" t="s">
        <v>849</v>
      </c>
      <c r="M30" s="177" t="str">
        <f>VLOOKUP(G30,'Master FINAL 2024 8-19-24'!A:O,15,FALSE)</f>
        <v>U-8 SL Blizzards</v>
      </c>
      <c r="N30" s="154" t="str">
        <f>VLOOKUP(K30,'Team Info'!J:L,3,FALSE)</f>
        <v>Lindsay Mirsberger</v>
      </c>
      <c r="O30" s="154" t="str">
        <f>VLOOKUP(K30,'Team Info'!J:M,4,FALSE)</f>
        <v>414-530-3489</v>
      </c>
      <c r="P30" s="154" t="str">
        <f>VLOOKUP(K30,'Team Info'!J:N,5,FALSE)</f>
        <v>lindsay.mirsberger@outlook.com</v>
      </c>
      <c r="Q30" s="188" t="str">
        <f>VLOOKUP(M30,'Team Info'!J:L,3,FALSE)</f>
        <v>Andrew Gradisher</v>
      </c>
      <c r="R30" s="188" t="str">
        <f>VLOOKUP(M30,'Team Info'!J:M,4,FALSE)</f>
        <v>262-388-1879</v>
      </c>
      <c r="S30" s="188" t="str">
        <f>VLOOKUP(M30,'Team Info'!J:N,5,FALSE)</f>
        <v>fishsfd@gmail.com</v>
      </c>
      <c r="T30" t="str">
        <f t="shared" si="1"/>
        <v>45570U-8 KW VortexU-8 SL Blizzards</v>
      </c>
    </row>
    <row r="31" spans="1:20" x14ac:dyDescent="0.3">
      <c r="A31" s="154" t="str">
        <f t="shared" si="7"/>
        <v>SL1138</v>
      </c>
      <c r="B31" s="154" t="str">
        <f>VLOOKUP(A31,'Team Info'!E:J,6,FALSE)</f>
        <v>U-8 SL Blizzards</v>
      </c>
      <c r="C31" s="154" t="str">
        <f>VLOOKUP(A31,'Team Info'!E:L,8,FALSE)</f>
        <v>Andrew Gradisher</v>
      </c>
      <c r="D31" s="154" t="str">
        <f>VLOOKUP(A31,'Team Info'!E:M,9,FALSE)</f>
        <v>262-388-1879</v>
      </c>
      <c r="E31" s="154" t="str">
        <f>VLOOKUP(A31,'Team Info'!E:N,10,FALSE)</f>
        <v>fishsfd@gmail.com</v>
      </c>
      <c r="F31" s="180" t="str">
        <f t="shared" si="0"/>
        <v>Sat</v>
      </c>
      <c r="G31" s="180">
        <v>249</v>
      </c>
      <c r="H31" s="184">
        <f>VLOOKUP(G31,'Master FINAL 2024 8-19-24'!A:G,7,FALSE)</f>
        <v>45577</v>
      </c>
      <c r="I31" s="153">
        <f>IF(ISBLANK((VLOOKUP(G31,'Master FINAL 2024 8-19-24'!A:H,8,FALSE)))=TRUE,"",VLOOKUP(G31,'Master FINAL 2024 8-19-24'!A:H,8,FALSE))</f>
        <v>4</v>
      </c>
      <c r="J31" s="183">
        <f>IF(ISBLANK((VLOOKUP(G31,'Master FINAL 2024 8-19-24'!A:I,9,FALSE)))=TRUE,"",VLOOKUP(G31,'Master FINAL 2024 8-19-24'!A:I,9,FALSE))</f>
        <v>0.5</v>
      </c>
      <c r="K31" s="169" t="str">
        <f>VLOOKUP(G31,'Master FINAL 2024 8-19-24'!A:L,12,FALSE)</f>
        <v>U-8 HT Lions</v>
      </c>
      <c r="L31" s="177" t="s">
        <v>849</v>
      </c>
      <c r="M31" s="177" t="str">
        <f>VLOOKUP(G31,'Master FINAL 2024 8-19-24'!A:O,15,FALSE)</f>
        <v>U-8 SL Blizzards</v>
      </c>
      <c r="N31" s="154" t="str">
        <f>VLOOKUP(K31,'Team Info'!J:L,3,FALSE)</f>
        <v>Bernardo Lezama</v>
      </c>
      <c r="O31" s="154" t="str">
        <f>VLOOKUP(K31,'Team Info'!J:M,4,FALSE)</f>
        <v>262-365-3089</v>
      </c>
      <c r="P31" s="154" t="str">
        <f>VLOOKUP(K31,'Team Info'!J:N,5,FALSE)</f>
        <v>ber10lezama@gmail.com</v>
      </c>
      <c r="Q31" s="188" t="str">
        <f>VLOOKUP(M31,'Team Info'!J:L,3,FALSE)</f>
        <v>Andrew Gradisher</v>
      </c>
      <c r="R31" s="188" t="str">
        <f>VLOOKUP(M31,'Team Info'!J:M,4,FALSE)</f>
        <v>262-388-1879</v>
      </c>
      <c r="S31" s="188" t="str">
        <f>VLOOKUP(M31,'Team Info'!J:N,5,FALSE)</f>
        <v>fishsfd@gmail.com</v>
      </c>
      <c r="T31" t="str">
        <f t="shared" si="1"/>
        <v>45577U-8 HT LionsU-8 SL Blizzards</v>
      </c>
    </row>
    <row r="32" spans="1:20" x14ac:dyDescent="0.3">
      <c r="A32" s="154" t="str">
        <f t="shared" si="7"/>
        <v>SL1138</v>
      </c>
      <c r="B32" s="154" t="str">
        <f>VLOOKUP(A32,'Team Info'!E:J,6,FALSE)</f>
        <v>U-8 SL Blizzards</v>
      </c>
      <c r="C32" s="154" t="str">
        <f>VLOOKUP(A32,'Team Info'!E:L,8,FALSE)</f>
        <v>Andrew Gradisher</v>
      </c>
      <c r="D32" s="154" t="str">
        <f>VLOOKUP(A32,'Team Info'!E:M,9,FALSE)</f>
        <v>262-388-1879</v>
      </c>
      <c r="E32" s="154" t="str">
        <f>VLOOKUP(A32,'Team Info'!E:N,10,FALSE)</f>
        <v>fishsfd@gmail.com</v>
      </c>
      <c r="F32" s="180" t="str">
        <f>IF(WEEKDAY(H32)=7,"Sat",IF(WEEKDAY(H32)=6,"Fri",IF(WEEKDAY(H32)=5,"Thu",IF(WEEKDAY(H32)=4,"Wed",IF(WEEKDAY(H32)=3,"Tue",IF(WEEKDAY(H32)=2,"Mon",IF(WEEKDAY(H32)=1,"Sun")))))))</f>
        <v>Sat</v>
      </c>
      <c r="G32" s="180">
        <v>254</v>
      </c>
      <c r="H32" s="184">
        <f>VLOOKUP(G32,'Master FINAL 2024 8-19-24'!A:G,7,FALSE)</f>
        <v>45584</v>
      </c>
      <c r="I32" s="153" t="str">
        <f>IF(ISBLANK((VLOOKUP(G32,'Master FINAL 2024 8-19-24'!A:H,8,FALSE)))=TRUE,"",VLOOKUP(G32,'Master FINAL 2024 8-19-24'!A:H,8,FALSE))</f>
        <v>Field #3</v>
      </c>
      <c r="J32" s="183">
        <f>IF(ISBLANK((VLOOKUP(G32,'Master FINAL 2024 8-19-24'!A:I,9,FALSE)))=TRUE,"",VLOOKUP(G32,'Master FINAL 2024 8-19-24'!A:I,9,FALSE))</f>
        <v>0.375</v>
      </c>
      <c r="K32" s="169" t="str">
        <f>VLOOKUP(G32,'Master FINAL 2024 8-19-24'!A:L,12,FALSE)</f>
        <v>U-8 SL Blizzards</v>
      </c>
      <c r="L32" s="177" t="s">
        <v>849</v>
      </c>
      <c r="M32" s="177" t="str">
        <f>VLOOKUP(G32,'Master FINAL 2024 8-19-24'!A:O,15,FALSE)</f>
        <v>U-8 HU Lightning</v>
      </c>
      <c r="N32" s="154" t="str">
        <f>VLOOKUP(K32,'Team Info'!J:L,3,FALSE)</f>
        <v>Andrew Gradisher</v>
      </c>
      <c r="O32" s="154" t="str">
        <f>VLOOKUP(K32,'Team Info'!J:M,4,FALSE)</f>
        <v>262-388-1879</v>
      </c>
      <c r="P32" s="154" t="str">
        <f>VLOOKUP(K32,'Team Info'!J:N,5,FALSE)</f>
        <v>fishsfd@gmail.com</v>
      </c>
      <c r="Q32" s="188" t="str">
        <f>VLOOKUP(M32,'Team Info'!J:L,3,FALSE)</f>
        <v>Tanya Wyse</v>
      </c>
      <c r="R32" s="188" t="str">
        <f>VLOOKUP(M32,'Team Info'!J:M,4,FALSE)</f>
        <v>920-285-0509</v>
      </c>
      <c r="S32" s="188" t="str">
        <f>VLOOKUP(M32,'Team Info'!J:N,5,FALSE)</f>
        <v>urban24educator@hotmail.com</v>
      </c>
      <c r="T32" t="str">
        <f>H32&amp;K32&amp;M32</f>
        <v>45584U-8 SL BlizzardsU-8 HU Lightning</v>
      </c>
    </row>
    <row r="33" spans="1:20" x14ac:dyDescent="0.3">
      <c r="A33" s="154" t="str">
        <f t="shared" si="7"/>
        <v>SL1138</v>
      </c>
      <c r="B33" s="154" t="str">
        <f>VLOOKUP(A33,'Team Info'!E:J,6,FALSE)</f>
        <v>U-8 SL Blizzards</v>
      </c>
      <c r="C33" s="154" t="str">
        <f>VLOOKUP(A33,'Team Info'!E:L,8,FALSE)</f>
        <v>Andrew Gradisher</v>
      </c>
      <c r="D33" s="154" t="str">
        <f>VLOOKUP(A33,'Team Info'!E:M,9,FALSE)</f>
        <v>262-388-1879</v>
      </c>
      <c r="E33" s="154" t="str">
        <f>VLOOKUP(A33,'Team Info'!E:N,10,FALSE)</f>
        <v>fishsfd@gmail.com</v>
      </c>
      <c r="F33" s="180" t="str">
        <f t="shared" si="0"/>
        <v>Sat</v>
      </c>
      <c r="G33" s="180">
        <v>260</v>
      </c>
      <c r="H33" s="184">
        <f>VLOOKUP(G33,'Master FINAL 2024 8-19-24'!A:G,7,FALSE)</f>
        <v>45591</v>
      </c>
      <c r="I33" s="153">
        <f>IF(ISBLANK((VLOOKUP(G33,'Master FINAL 2024 8-19-24'!A:H,8,FALSE)))=TRUE,"",VLOOKUP(G33,'Master FINAL 2024 8-19-24'!A:H,8,FALSE))</f>
        <v>4</v>
      </c>
      <c r="J33" s="183">
        <f>IF(ISBLANK((VLOOKUP(G33,'Master FINAL 2024 8-19-24'!A:I,9,FALSE)))=TRUE,"",VLOOKUP(G33,'Master FINAL 2024 8-19-24'!A:I,9,FALSE))</f>
        <v>0.58333333333333337</v>
      </c>
      <c r="K33" s="169" t="str">
        <f>VLOOKUP(G33,'Master FINAL 2024 8-19-24'!A:L,12,FALSE)</f>
        <v>U-8 RF Hornets</v>
      </c>
      <c r="L33" s="177" t="s">
        <v>849</v>
      </c>
      <c r="M33" s="177" t="str">
        <f>VLOOKUP(G33,'Master FINAL 2024 8-19-24'!A:O,15,FALSE)</f>
        <v>U-8 SL Blizzards</v>
      </c>
      <c r="N33" s="154" t="str">
        <f>VLOOKUP(K33,'Team Info'!J:L,3,FALSE)</f>
        <v>Andrew Bindl</v>
      </c>
      <c r="O33" s="154" t="str">
        <f>VLOOKUP(K33,'Team Info'!J:M,4,FALSE)</f>
        <v>303-505-8409</v>
      </c>
      <c r="P33" s="154" t="str">
        <f>VLOOKUP(K33,'Team Info'!J:N,5,FALSE)</f>
        <v>coloradobindls@gmail.com</v>
      </c>
      <c r="Q33" s="188" t="str">
        <f>VLOOKUP(M33,'Team Info'!J:L,3,FALSE)</f>
        <v>Andrew Gradisher</v>
      </c>
      <c r="R33" s="188" t="str">
        <f>VLOOKUP(M33,'Team Info'!J:M,4,FALSE)</f>
        <v>262-388-1879</v>
      </c>
      <c r="S33" s="188" t="str">
        <f>VLOOKUP(M33,'Team Info'!J:N,5,FALSE)</f>
        <v>fishsfd@gmail.com</v>
      </c>
      <c r="T33" t="str">
        <f t="shared" si="1"/>
        <v>45591U-8 RF HornetsU-8 SL Blizzards</v>
      </c>
    </row>
    <row r="34" spans="1:20" x14ac:dyDescent="0.3">
      <c r="A34" s="154" t="s">
        <v>1803</v>
      </c>
      <c r="B34" s="154" t="str">
        <f>VLOOKUP(A34,'Team Info'!E:J,6,FALSE)</f>
        <v>U-8 SL Hurricanes</v>
      </c>
      <c r="C34" s="154" t="str">
        <f>VLOOKUP(A34,'Team Info'!E:L,8,FALSE)</f>
        <v>Kale Wenzel</v>
      </c>
      <c r="D34" s="154" t="str">
        <f>VLOOKUP(A34,'Team Info'!E:M,9,FALSE)</f>
        <v>262-891-2731</v>
      </c>
      <c r="E34" s="154" t="str">
        <f>VLOOKUP(A34,'Team Info'!E:N,10,FALSE)</f>
        <v>Kalewenzel@gmail.com</v>
      </c>
      <c r="F34" s="180" t="str">
        <f t="shared" si="0"/>
        <v>Sat</v>
      </c>
      <c r="G34" s="180">
        <v>232</v>
      </c>
      <c r="H34" s="184">
        <f>VLOOKUP(G34,'Master FINAL 2024 8-19-24'!A:G,7,FALSE)</f>
        <v>45542</v>
      </c>
      <c r="I34" s="153" t="str">
        <f>IF(ISBLANK((VLOOKUP(G34,'Master FINAL 2024 8-19-24'!A:H,8,FALSE)))=TRUE,"",VLOOKUP(G34,'Master FINAL 2024 8-19-24'!A:H,8,FALSE))</f>
        <v>RF 2</v>
      </c>
      <c r="J34" s="183">
        <f>IF(ISBLANK((VLOOKUP(G34,'Master FINAL 2024 8-19-24'!A:I,9,FALSE)))=TRUE,"",VLOOKUP(G34,'Master FINAL 2024 8-19-24'!A:I,9,FALSE))</f>
        <v>0.41666666666666669</v>
      </c>
      <c r="K34" s="169" t="str">
        <f>VLOOKUP(G34,'Master FINAL 2024 8-19-24'!A:L,12,FALSE)</f>
        <v>U-8 SL Hurricanes</v>
      </c>
      <c r="L34" s="177" t="s">
        <v>849</v>
      </c>
      <c r="M34" s="177" t="str">
        <f>VLOOKUP(G34,'Master FINAL 2024 8-19-24'!A:O,15,FALSE)</f>
        <v>U-8 RF Hornets</v>
      </c>
      <c r="N34" s="154" t="str">
        <f>VLOOKUP(K34,'Team Info'!J:L,3,FALSE)</f>
        <v>Kale Wenzel</v>
      </c>
      <c r="O34" s="154" t="str">
        <f>VLOOKUP(K34,'Team Info'!J:M,4,FALSE)</f>
        <v>262-891-2731</v>
      </c>
      <c r="P34" s="154" t="str">
        <f>VLOOKUP(K34,'Team Info'!J:N,5,FALSE)</f>
        <v>Kalewenzel@gmail.com</v>
      </c>
      <c r="Q34" s="188" t="str">
        <f>VLOOKUP(M34,'Team Info'!J:L,3,FALSE)</f>
        <v>Andrew Bindl</v>
      </c>
      <c r="R34" s="188" t="str">
        <f>VLOOKUP(M34,'Team Info'!J:M,4,FALSE)</f>
        <v>303-505-8409</v>
      </c>
      <c r="S34" s="188" t="str">
        <f>VLOOKUP(M34,'Team Info'!J:N,5,FALSE)</f>
        <v>coloradobindls@gmail.com</v>
      </c>
      <c r="T34" t="str">
        <f t="shared" si="1"/>
        <v>45542U-8 SL HurricanesU-8 RF Hornets</v>
      </c>
    </row>
    <row r="35" spans="1:20" x14ac:dyDescent="0.3">
      <c r="A35" s="154" t="str">
        <f t="shared" ref="A35:A41" si="8">A34</f>
        <v>SL1139</v>
      </c>
      <c r="B35" s="154" t="str">
        <f>VLOOKUP(A35,'Team Info'!E:J,6,FALSE)</f>
        <v>U-8 SL Hurricanes</v>
      </c>
      <c r="C35" s="154" t="str">
        <f>VLOOKUP(A35,'Team Info'!E:L,8,FALSE)</f>
        <v>Kale Wenzel</v>
      </c>
      <c r="D35" s="154" t="str">
        <f>VLOOKUP(A35,'Team Info'!E:M,9,FALSE)</f>
        <v>262-891-2731</v>
      </c>
      <c r="E35" s="154" t="str">
        <f>VLOOKUP(A35,'Team Info'!E:N,10,FALSE)</f>
        <v>Kalewenzel@gmail.com</v>
      </c>
      <c r="F35" s="180" t="str">
        <f t="shared" si="0"/>
        <v>Sat</v>
      </c>
      <c r="G35" s="180">
        <v>235</v>
      </c>
      <c r="H35" s="184">
        <f>VLOOKUP(G35,'Master FINAL 2024 8-19-24'!A:G,7,FALSE)</f>
        <v>45549</v>
      </c>
      <c r="I35" s="153" t="str">
        <f>IF(ISBLANK((VLOOKUP(G35,'Master FINAL 2024 8-19-24'!A:H,8,FALSE)))=TRUE,"",VLOOKUP(G35,'Master FINAL 2024 8-19-24'!A:H,8,FALSE))</f>
        <v>RF 3</v>
      </c>
      <c r="J35" s="183">
        <f>IF(ISBLANK((VLOOKUP(G35,'Master FINAL 2024 8-19-24'!A:I,9,FALSE)))=TRUE,"",VLOOKUP(G35,'Master FINAL 2024 8-19-24'!A:I,9,FALSE))</f>
        <v>0.5625</v>
      </c>
      <c r="K35" s="169" t="str">
        <f>VLOOKUP(G35,'Master FINAL 2024 8-19-24'!A:L,12,FALSE)</f>
        <v>U-8 SL Hurricanes</v>
      </c>
      <c r="L35" s="177" t="s">
        <v>849</v>
      </c>
      <c r="M35" s="177" t="str">
        <f>VLOOKUP(G35,'Master FINAL 2024 8-19-24'!A:O,15,FALSE)</f>
        <v>U-8 RF Rich City</v>
      </c>
      <c r="N35" s="154" t="str">
        <f>VLOOKUP(K35,'Team Info'!J:L,3,FALSE)</f>
        <v>Kale Wenzel</v>
      </c>
      <c r="O35" s="154" t="str">
        <f>VLOOKUP(K35,'Team Info'!J:M,4,FALSE)</f>
        <v>262-891-2731</v>
      </c>
      <c r="P35" s="154" t="str">
        <f>VLOOKUP(K35,'Team Info'!J:N,5,FALSE)</f>
        <v>Kalewenzel@gmail.com</v>
      </c>
      <c r="Q35" s="188" t="str">
        <f>VLOOKUP(M35,'Team Info'!J:L,3,FALSE)</f>
        <v>Brad Peterson</v>
      </c>
      <c r="R35" s="188" t="str">
        <f>VLOOKUP(M35,'Team Info'!J:M,4,FALSE)</f>
        <v>920-217-6792</v>
      </c>
      <c r="S35" s="188" t="str">
        <f>VLOOKUP(M35,'Team Info'!J:N,5,FALSE)</f>
        <v>bradpeterson27@gmail.com</v>
      </c>
      <c r="T35" t="str">
        <f t="shared" si="1"/>
        <v>45549U-8 SL HurricanesU-8 RF Rich City</v>
      </c>
    </row>
    <row r="36" spans="1:20" x14ac:dyDescent="0.3">
      <c r="A36" s="154" t="str">
        <f>A38</f>
        <v>SL1139</v>
      </c>
      <c r="B36" s="154" t="str">
        <f>VLOOKUP(A36,'Team Info'!E:J,6,FALSE)</f>
        <v>U-8 SL Hurricanes</v>
      </c>
      <c r="C36" s="154" t="str">
        <f>VLOOKUP(A36,'Team Info'!E:L,8,FALSE)</f>
        <v>Kale Wenzel</v>
      </c>
      <c r="D36" s="154" t="str">
        <f>VLOOKUP(A36,'Team Info'!E:M,9,FALSE)</f>
        <v>262-891-2731</v>
      </c>
      <c r="E36" s="154" t="str">
        <f>VLOOKUP(A36,'Team Info'!E:N,10,FALSE)</f>
        <v>Kalewenzel@gmail.com</v>
      </c>
      <c r="F36" s="180" t="str">
        <f>IF(WEEKDAY(H36)=7,"Sat",IF(WEEKDAY(H36)=6,"Fri",IF(WEEKDAY(H36)=5,"Thu",IF(WEEKDAY(H36)=4,"Wed",IF(WEEKDAY(H36)=3,"Tue",IF(WEEKDAY(H36)=2,"Mon",IF(WEEKDAY(H36)=1,"Sun")))))))</f>
        <v>Wed</v>
      </c>
      <c r="G36" s="180">
        <v>238</v>
      </c>
      <c r="H36" s="184">
        <f>VLOOKUP(G36,'Master FINAL 2024 8-19-24'!A:G,7,FALSE)</f>
        <v>45553</v>
      </c>
      <c r="I36" s="153">
        <f>IF(ISBLANK((VLOOKUP(G36,'Master FINAL 2024 8-19-24'!A:H,8,FALSE)))=TRUE,"",VLOOKUP(G36,'Master FINAL 2024 8-19-24'!A:H,8,FALSE))</f>
        <v>4</v>
      </c>
      <c r="J36" s="183">
        <f>IF(ISBLANK((VLOOKUP(G36,'Master FINAL 2024 8-19-24'!A:I,9,FALSE)))=TRUE,"",VLOOKUP(G36,'Master FINAL 2024 8-19-24'!A:I,9,FALSE))</f>
        <v>0.73958333333333337</v>
      </c>
      <c r="K36" s="169" t="str">
        <f>VLOOKUP(G36,'Master FINAL 2024 8-19-24'!A:L,12,FALSE)</f>
        <v>U-8 KW Vortex</v>
      </c>
      <c r="L36" s="177" t="s">
        <v>849</v>
      </c>
      <c r="M36" s="177" t="str">
        <f>VLOOKUP(G36,'Master FINAL 2024 8-19-24'!A:O,15,FALSE)</f>
        <v>U-8 SL Hurricanes</v>
      </c>
      <c r="N36" s="154" t="str">
        <f>VLOOKUP(K36,'Team Info'!J:L,3,FALSE)</f>
        <v>Lindsay Mirsberger</v>
      </c>
      <c r="O36" s="154" t="str">
        <f>VLOOKUP(K36,'Team Info'!J:M,4,FALSE)</f>
        <v>414-530-3489</v>
      </c>
      <c r="P36" s="154" t="str">
        <f>VLOOKUP(K36,'Team Info'!J:N,5,FALSE)</f>
        <v>lindsay.mirsberger@outlook.com</v>
      </c>
      <c r="Q36" s="188" t="str">
        <f>VLOOKUP(M36,'Team Info'!J:L,3,FALSE)</f>
        <v>Kale Wenzel</v>
      </c>
      <c r="R36" s="188" t="str">
        <f>VLOOKUP(M36,'Team Info'!J:M,4,FALSE)</f>
        <v>262-891-2731</v>
      </c>
      <c r="S36" s="188" t="str">
        <f>VLOOKUP(M36,'Team Info'!J:N,5,FALSE)</f>
        <v>Kalewenzel@gmail.com</v>
      </c>
      <c r="T36" t="str">
        <f>H36&amp;K36&amp;M36</f>
        <v>45553U-8 KW VortexU-8 SL Hurricanes</v>
      </c>
    </row>
    <row r="37" spans="1:20" x14ac:dyDescent="0.3">
      <c r="A37" s="154" t="str">
        <f>A35</f>
        <v>SL1139</v>
      </c>
      <c r="B37" s="154" t="str">
        <f>VLOOKUP(A37,'Team Info'!E:J,6,FALSE)</f>
        <v>U-8 SL Hurricanes</v>
      </c>
      <c r="C37" s="154" t="str">
        <f>VLOOKUP(A37,'Team Info'!E:L,8,FALSE)</f>
        <v>Kale Wenzel</v>
      </c>
      <c r="D37" s="154" t="str">
        <f>VLOOKUP(A37,'Team Info'!E:M,9,FALSE)</f>
        <v>262-891-2731</v>
      </c>
      <c r="E37" s="154" t="str">
        <f>VLOOKUP(A37,'Team Info'!E:N,10,FALSE)</f>
        <v>Kalewenzel@gmail.com</v>
      </c>
      <c r="F37" s="180" t="str">
        <f t="shared" si="0"/>
        <v>Sat</v>
      </c>
      <c r="G37" s="180">
        <v>240</v>
      </c>
      <c r="H37" s="184">
        <f>VLOOKUP(G37,'Master FINAL 2024 8-19-24'!A:G,7,FALSE)</f>
        <v>45556</v>
      </c>
      <c r="I37" s="153">
        <f>IF(ISBLANK((VLOOKUP(G37,'Master FINAL 2024 8-19-24'!A:H,8,FALSE)))=TRUE,"",VLOOKUP(G37,'Master FINAL 2024 8-19-24'!A:H,8,FALSE))</f>
        <v>4</v>
      </c>
      <c r="J37" s="183">
        <f>IF(ISBLANK((VLOOKUP(G37,'Master FINAL 2024 8-19-24'!A:I,9,FALSE)))=TRUE,"",VLOOKUP(G37,'Master FINAL 2024 8-19-24'!A:I,9,FALSE))</f>
        <v>0.41666666666666669</v>
      </c>
      <c r="K37" s="169" t="str">
        <f>VLOOKUP(G37,'Master FINAL 2024 8-19-24'!A:L,12,FALSE)</f>
        <v>U-8 SL Blizzards</v>
      </c>
      <c r="L37" s="177" t="s">
        <v>849</v>
      </c>
      <c r="M37" s="177" t="str">
        <f>VLOOKUP(G37,'Master FINAL 2024 8-19-24'!A:O,15,FALSE)</f>
        <v>U-8 SL Hurricanes</v>
      </c>
      <c r="N37" s="154" t="str">
        <f>VLOOKUP(K37,'Team Info'!J:L,3,FALSE)</f>
        <v>Andrew Gradisher</v>
      </c>
      <c r="O37" s="154" t="str">
        <f>VLOOKUP(K37,'Team Info'!J:M,4,FALSE)</f>
        <v>262-388-1879</v>
      </c>
      <c r="P37" s="154" t="str">
        <f>VLOOKUP(K37,'Team Info'!J:N,5,FALSE)</f>
        <v>fishsfd@gmail.com</v>
      </c>
      <c r="Q37" s="188" t="str">
        <f>VLOOKUP(M37,'Team Info'!J:L,3,FALSE)</f>
        <v>Kale Wenzel</v>
      </c>
      <c r="R37" s="188" t="str">
        <f>VLOOKUP(M37,'Team Info'!J:M,4,FALSE)</f>
        <v>262-891-2731</v>
      </c>
      <c r="S37" s="188" t="str">
        <f>VLOOKUP(M37,'Team Info'!J:N,5,FALSE)</f>
        <v>Kalewenzel@gmail.com</v>
      </c>
      <c r="T37" t="str">
        <f t="shared" si="1"/>
        <v>45556U-8 SL BlizzardsU-8 SL Hurricanes</v>
      </c>
    </row>
    <row r="38" spans="1:20" x14ac:dyDescent="0.3">
      <c r="A38" s="154" t="str">
        <f t="shared" si="8"/>
        <v>SL1139</v>
      </c>
      <c r="B38" s="154" t="str">
        <f>VLOOKUP(A38,'Team Info'!E:J,6,FALSE)</f>
        <v>U-8 SL Hurricanes</v>
      </c>
      <c r="C38" s="154" t="str">
        <f>VLOOKUP(A38,'Team Info'!E:L,8,FALSE)</f>
        <v>Kale Wenzel</v>
      </c>
      <c r="D38" s="154" t="str">
        <f>VLOOKUP(A38,'Team Info'!E:M,9,FALSE)</f>
        <v>262-891-2731</v>
      </c>
      <c r="E38" s="154" t="str">
        <f>VLOOKUP(A38,'Team Info'!E:N,10,FALSE)</f>
        <v>Kalewenzel@gmail.com</v>
      </c>
      <c r="F38" s="180" t="str">
        <f t="shared" si="0"/>
        <v>Sat</v>
      </c>
      <c r="G38" s="180">
        <v>244</v>
      </c>
      <c r="H38" s="184">
        <f>VLOOKUP(G38,'Master FINAL 2024 8-19-24'!A:G,7,FALSE)</f>
        <v>45563</v>
      </c>
      <c r="I38" s="153" t="str">
        <f>IF(ISBLANK((VLOOKUP(G38,'Master FINAL 2024 8-19-24'!A:H,8,FALSE)))=TRUE,"",VLOOKUP(G38,'Master FINAL 2024 8-19-24'!A:H,8,FALSE))</f>
        <v>KW 2</v>
      </c>
      <c r="J38" s="183">
        <f>IF(ISBLANK((VLOOKUP(G38,'Master FINAL 2024 8-19-24'!A:I,9,FALSE)))=TRUE,"",VLOOKUP(G38,'Master FINAL 2024 8-19-24'!A:I,9,FALSE))</f>
        <v>0.5</v>
      </c>
      <c r="K38" s="169" t="str">
        <f>VLOOKUP(G38,'Master FINAL 2024 8-19-24'!A:L,12,FALSE)</f>
        <v>U-8 SL Hurricanes</v>
      </c>
      <c r="L38" s="177" t="s">
        <v>849</v>
      </c>
      <c r="M38" s="177" t="str">
        <f>VLOOKUP(G38,'Master FINAL 2024 8-19-24'!A:O,15,FALSE)</f>
        <v>U-8 KW Vortex</v>
      </c>
      <c r="N38" s="154" t="str">
        <f>VLOOKUP(K38,'Team Info'!J:L,3,FALSE)</f>
        <v>Kale Wenzel</v>
      </c>
      <c r="O38" s="154" t="str">
        <f>VLOOKUP(K38,'Team Info'!J:M,4,FALSE)</f>
        <v>262-891-2731</v>
      </c>
      <c r="P38" s="154" t="str">
        <f>VLOOKUP(K38,'Team Info'!J:N,5,FALSE)</f>
        <v>Kalewenzel@gmail.com</v>
      </c>
      <c r="Q38" s="188" t="str">
        <f>VLOOKUP(M38,'Team Info'!J:L,3,FALSE)</f>
        <v>Lindsay Mirsberger</v>
      </c>
      <c r="R38" s="188" t="str">
        <f>VLOOKUP(M38,'Team Info'!J:M,4,FALSE)</f>
        <v>414-530-3489</v>
      </c>
      <c r="S38" s="188" t="str">
        <f>VLOOKUP(M38,'Team Info'!J:N,5,FALSE)</f>
        <v>lindsay.mirsberger@outlook.com</v>
      </c>
      <c r="T38" t="str">
        <f t="shared" si="1"/>
        <v>45563U-8 SL HurricanesU-8 KW Vortex</v>
      </c>
    </row>
    <row r="39" spans="1:20" x14ac:dyDescent="0.3">
      <c r="A39" s="154" t="str">
        <f>A36</f>
        <v>SL1139</v>
      </c>
      <c r="B39" s="154" t="str">
        <f>VLOOKUP(A39,'Team Info'!E:J,6,FALSE)</f>
        <v>U-8 SL Hurricanes</v>
      </c>
      <c r="C39" s="154" t="str">
        <f>VLOOKUP(A39,'Team Info'!E:L,8,FALSE)</f>
        <v>Kale Wenzel</v>
      </c>
      <c r="D39" s="154" t="str">
        <f>VLOOKUP(A39,'Team Info'!E:M,9,FALSE)</f>
        <v>262-891-2731</v>
      </c>
      <c r="E39" s="154" t="str">
        <f>VLOOKUP(A39,'Team Info'!E:N,10,FALSE)</f>
        <v>Kalewenzel@gmail.com</v>
      </c>
      <c r="F39" s="180" t="str">
        <f t="shared" si="0"/>
        <v>Sat</v>
      </c>
      <c r="G39" s="180">
        <v>250</v>
      </c>
      <c r="H39" s="184">
        <f>VLOOKUP(G39,'Master FINAL 2024 8-19-24'!A:G,7,FALSE)</f>
        <v>45577</v>
      </c>
      <c r="I39" s="153">
        <f>IF(ISBLANK((VLOOKUP(G39,'Master FINAL 2024 8-19-24'!A:H,8,FALSE)))=TRUE,"",VLOOKUP(G39,'Master FINAL 2024 8-19-24'!A:H,8,FALSE))</f>
        <v>4</v>
      </c>
      <c r="J39" s="183">
        <f>IF(ISBLANK((VLOOKUP(G39,'Master FINAL 2024 8-19-24'!A:I,9,FALSE)))=TRUE,"",VLOOKUP(G39,'Master FINAL 2024 8-19-24'!A:I,9,FALSE))</f>
        <v>0.625</v>
      </c>
      <c r="K39" s="169" t="str">
        <f>VLOOKUP(G39,'Master FINAL 2024 8-19-24'!A:L,12,FALSE)</f>
        <v>U-8 HU Lightning</v>
      </c>
      <c r="L39" s="177" t="s">
        <v>849</v>
      </c>
      <c r="M39" s="177" t="str">
        <f>VLOOKUP(G39,'Master FINAL 2024 8-19-24'!A:O,15,FALSE)</f>
        <v>U-8 SL Hurricanes</v>
      </c>
      <c r="N39" s="154" t="str">
        <f>VLOOKUP(K39,'Team Info'!J:L,3,FALSE)</f>
        <v>Tanya Wyse</v>
      </c>
      <c r="O39" s="154" t="str">
        <f>VLOOKUP(K39,'Team Info'!J:M,4,FALSE)</f>
        <v>920-285-0509</v>
      </c>
      <c r="P39" s="154" t="str">
        <f>VLOOKUP(K39,'Team Info'!J:N,5,FALSE)</f>
        <v>urban24educator@hotmail.com</v>
      </c>
      <c r="Q39" s="188" t="str">
        <f>VLOOKUP(M39,'Team Info'!J:L,3,FALSE)</f>
        <v>Kale Wenzel</v>
      </c>
      <c r="R39" s="188" t="str">
        <f>VLOOKUP(M39,'Team Info'!J:M,4,FALSE)</f>
        <v>262-891-2731</v>
      </c>
      <c r="S39" s="188" t="str">
        <f>VLOOKUP(M39,'Team Info'!J:N,5,FALSE)</f>
        <v>Kalewenzel@gmail.com</v>
      </c>
      <c r="T39" t="str">
        <f t="shared" si="1"/>
        <v>45577U-8 HU LightningU-8 SL Hurricanes</v>
      </c>
    </row>
    <row r="40" spans="1:20" x14ac:dyDescent="0.3">
      <c r="A40" s="154" t="str">
        <f t="shared" si="8"/>
        <v>SL1139</v>
      </c>
      <c r="B40" s="154" t="str">
        <f>VLOOKUP(A40,'Team Info'!E:J,6,FALSE)</f>
        <v>U-8 SL Hurricanes</v>
      </c>
      <c r="C40" s="154" t="str">
        <f>VLOOKUP(A40,'Team Info'!E:L,8,FALSE)</f>
        <v>Kale Wenzel</v>
      </c>
      <c r="D40" s="154" t="str">
        <f>VLOOKUP(A40,'Team Info'!E:M,9,FALSE)</f>
        <v>262-891-2731</v>
      </c>
      <c r="E40" s="154" t="str">
        <f>VLOOKUP(A40,'Team Info'!E:N,10,FALSE)</f>
        <v>Kalewenzel@gmail.com</v>
      </c>
      <c r="F40" s="180" t="str">
        <f t="shared" si="0"/>
        <v>Sat</v>
      </c>
      <c r="G40" s="180">
        <v>253</v>
      </c>
      <c r="H40" s="184">
        <f>VLOOKUP(G40,'Master FINAL 2024 8-19-24'!A:G,7,FALSE)</f>
        <v>45584</v>
      </c>
      <c r="I40" s="153" t="str">
        <f>IF(ISBLANK((VLOOKUP(G40,'Master FINAL 2024 8-19-24'!A:H,8,FALSE)))=TRUE,"",VLOOKUP(G40,'Master FINAL 2024 8-19-24'!A:H,8,FALSE))</f>
        <v>HT #3B</v>
      </c>
      <c r="J40" s="183">
        <f>IF(ISBLANK((VLOOKUP(G40,'Master FINAL 2024 8-19-24'!A:I,9,FALSE)))=TRUE,"",VLOOKUP(G40,'Master FINAL 2024 8-19-24'!A:I,9,FALSE))</f>
        <v>0.45833333333333331</v>
      </c>
      <c r="K40" s="169" t="str">
        <f>VLOOKUP(G40,'Master FINAL 2024 8-19-24'!A:L,12,FALSE)</f>
        <v>U-8 SL Hurricanes</v>
      </c>
      <c r="L40" s="177" t="s">
        <v>849</v>
      </c>
      <c r="M40" s="177" t="str">
        <f>VLOOKUP(G40,'Master FINAL 2024 8-19-24'!A:O,15,FALSE)</f>
        <v>U-8 HT Lions</v>
      </c>
      <c r="N40" s="154" t="str">
        <f>VLOOKUP(K40,'Team Info'!J:L,3,FALSE)</f>
        <v>Kale Wenzel</v>
      </c>
      <c r="O40" s="154" t="str">
        <f>VLOOKUP(K40,'Team Info'!J:M,4,FALSE)</f>
        <v>262-891-2731</v>
      </c>
      <c r="P40" s="154" t="str">
        <f>VLOOKUP(K40,'Team Info'!J:N,5,FALSE)</f>
        <v>Kalewenzel@gmail.com</v>
      </c>
      <c r="Q40" s="188" t="str">
        <f>VLOOKUP(M40,'Team Info'!J:L,3,FALSE)</f>
        <v>Bernardo Lezama</v>
      </c>
      <c r="R40" s="188" t="str">
        <f>VLOOKUP(M40,'Team Info'!J:M,4,FALSE)</f>
        <v>262-365-3089</v>
      </c>
      <c r="S40" s="188" t="str">
        <f>VLOOKUP(M40,'Team Info'!J:N,5,FALSE)</f>
        <v>ber10lezama@gmail.com</v>
      </c>
      <c r="T40" t="str">
        <f t="shared" si="1"/>
        <v>45584U-8 SL HurricanesU-8 HT Lions</v>
      </c>
    </row>
    <row r="41" spans="1:20" x14ac:dyDescent="0.3">
      <c r="A41" s="154" t="str">
        <f t="shared" si="8"/>
        <v>SL1139</v>
      </c>
      <c r="B41" s="154" t="str">
        <f>VLOOKUP(A41,'Team Info'!E:J,6,FALSE)</f>
        <v>U-8 SL Hurricanes</v>
      </c>
      <c r="C41" s="154" t="str">
        <f>VLOOKUP(A41,'Team Info'!E:L,8,FALSE)</f>
        <v>Kale Wenzel</v>
      </c>
      <c r="D41" s="154" t="str">
        <f>VLOOKUP(A41,'Team Info'!E:M,9,FALSE)</f>
        <v>262-891-2731</v>
      </c>
      <c r="E41" s="154" t="str">
        <f>VLOOKUP(A41,'Team Info'!E:N,10,FALSE)</f>
        <v>Kalewenzel@gmail.com</v>
      </c>
      <c r="F41" s="180" t="str">
        <f t="shared" si="0"/>
        <v>Sat</v>
      </c>
      <c r="G41" s="180">
        <v>259</v>
      </c>
      <c r="H41" s="184">
        <f>VLOOKUP(G41,'Master FINAL 2024 8-19-24'!A:G,7,FALSE)</f>
        <v>45591</v>
      </c>
      <c r="I41" s="153">
        <f>IF(ISBLANK((VLOOKUP(G41,'Master FINAL 2024 8-19-24'!A:H,8,FALSE)))=TRUE,"",VLOOKUP(G41,'Master FINAL 2024 8-19-24'!A:H,8,FALSE))</f>
        <v>4</v>
      </c>
      <c r="J41" s="183">
        <f>IF(ISBLANK((VLOOKUP(G41,'Master FINAL 2024 8-19-24'!A:I,9,FALSE)))=TRUE,"",VLOOKUP(G41,'Master FINAL 2024 8-19-24'!A:I,9,FALSE))</f>
        <v>0.45833333333333331</v>
      </c>
      <c r="K41" s="169" t="str">
        <f>VLOOKUP(G41,'Master FINAL 2024 8-19-24'!A:L,12,FALSE)</f>
        <v>U-8 RF Rich City</v>
      </c>
      <c r="L41" s="177" t="s">
        <v>849</v>
      </c>
      <c r="M41" s="177" t="str">
        <f>VLOOKUP(G41,'Master FINAL 2024 8-19-24'!A:O,15,FALSE)</f>
        <v>U-8 SL Hurricanes</v>
      </c>
      <c r="N41" s="154" t="str">
        <f>VLOOKUP(K41,'Team Info'!J:L,3,FALSE)</f>
        <v>Brad Peterson</v>
      </c>
      <c r="O41" s="154" t="str">
        <f>VLOOKUP(K41,'Team Info'!J:M,4,FALSE)</f>
        <v>920-217-6792</v>
      </c>
      <c r="P41" s="154" t="str">
        <f>VLOOKUP(K41,'Team Info'!J:N,5,FALSE)</f>
        <v>bradpeterson27@gmail.com</v>
      </c>
      <c r="Q41" s="188" t="str">
        <f>VLOOKUP(M41,'Team Info'!J:L,3,FALSE)</f>
        <v>Kale Wenzel</v>
      </c>
      <c r="R41" s="188" t="str">
        <f>VLOOKUP(M41,'Team Info'!J:M,4,FALSE)</f>
        <v>262-891-2731</v>
      </c>
      <c r="S41" s="188" t="str">
        <f>VLOOKUP(M41,'Team Info'!J:N,5,FALSE)</f>
        <v>Kalewenzel@gmail.com</v>
      </c>
      <c r="T41" t="str">
        <f t="shared" si="1"/>
        <v>45591U-8 RF Rich CityU-8 SL Hurricanes</v>
      </c>
    </row>
    <row r="42" spans="1:20" x14ac:dyDescent="0.3">
      <c r="A42" s="154" t="s">
        <v>1804</v>
      </c>
      <c r="B42" s="154" t="str">
        <f>VLOOKUP(A42,'Team Info'!E:J,6,FALSE)</f>
        <v>U-8 SL Volcanoes</v>
      </c>
      <c r="C42" s="154" t="str">
        <f>VLOOKUP(A42,'Team Info'!E:L,8,FALSE)</f>
        <v>Peter Nichols</v>
      </c>
      <c r="D42" s="154" t="str">
        <f>VLOOKUP(A42,'Team Info'!E:M,9,FALSE)</f>
        <v>262-617-6831</v>
      </c>
      <c r="E42" s="154" t="str">
        <f>VLOOKUP(A42,'Team Info'!E:N,10,FALSE)</f>
        <v>pete@statzrestoration.com</v>
      </c>
      <c r="F42" s="180" t="str">
        <f t="shared" si="0"/>
        <v>Sat</v>
      </c>
      <c r="G42" s="180">
        <v>161</v>
      </c>
      <c r="H42" s="184">
        <f>VLOOKUP(G42,'Master FINAL 2024 8-19-24'!A:G,7,FALSE)</f>
        <v>45542</v>
      </c>
      <c r="I42" s="153">
        <f>IF(ISBLANK((VLOOKUP(G42,'Master FINAL 2024 8-19-24'!A:H,8,FALSE)))=TRUE,"",VLOOKUP(G42,'Master FINAL 2024 8-19-24'!A:H,8,FALSE))</f>
        <v>4</v>
      </c>
      <c r="J42" s="183">
        <f>IF(ISBLANK((VLOOKUP(G42,'Master FINAL 2024 8-19-24'!A:I,9,FALSE)))=TRUE,"",VLOOKUP(G42,'Master FINAL 2024 8-19-24'!A:I,9,FALSE))</f>
        <v>0.5</v>
      </c>
      <c r="K42" s="169" t="str">
        <f>VLOOKUP(G42,'Master FINAL 2024 8-19-24'!A:L,12,FALSE)</f>
        <v>U-8 SL Volcanoes</v>
      </c>
      <c r="L42" s="177" t="s">
        <v>849</v>
      </c>
      <c r="M42" s="177" t="str">
        <f>VLOOKUP(G42,'Master FINAL 2024 8-19-24'!A:O,15,FALSE)</f>
        <v>U-8 SL Cyclones</v>
      </c>
      <c r="N42" s="154" t="str">
        <f>VLOOKUP(K42,'Team Info'!J:L,3,FALSE)</f>
        <v>Peter Nichols</v>
      </c>
      <c r="O42" s="154" t="str">
        <f>VLOOKUP(K42,'Team Info'!J:M,4,FALSE)</f>
        <v>262-617-6831</v>
      </c>
      <c r="P42" s="154" t="str">
        <f>VLOOKUP(K42,'Team Info'!J:N,5,FALSE)</f>
        <v>pete@statzrestoration.com</v>
      </c>
      <c r="Q42" s="188" t="str">
        <f>VLOOKUP(M42,'Team Info'!J:L,3,FALSE)</f>
        <v>Cyle Schneider</v>
      </c>
      <c r="R42" s="188" t="str">
        <f>VLOOKUP(M42,'Team Info'!J:M,4,FALSE)</f>
        <v>920-428-2739</v>
      </c>
      <c r="S42" s="188" t="str">
        <f>VLOOKUP(M42,'Team Info'!J:N,5,FALSE)</f>
        <v>cyle.schneider@gmail.com</v>
      </c>
      <c r="T42" t="str">
        <f t="shared" si="1"/>
        <v>45542U-8 SL VolcanoesU-8 SL Cyclones</v>
      </c>
    </row>
    <row r="43" spans="1:20" x14ac:dyDescent="0.3">
      <c r="A43" s="154" t="str">
        <f t="shared" ref="A43:A49" si="9">A42</f>
        <v>SL1140</v>
      </c>
      <c r="B43" s="154" t="str">
        <f>VLOOKUP(A43,'Team Info'!E:J,6,FALSE)</f>
        <v>U-8 SL Volcanoes</v>
      </c>
      <c r="C43" s="154" t="str">
        <f>VLOOKUP(A43,'Team Info'!E:L,8,FALSE)</f>
        <v>Peter Nichols</v>
      </c>
      <c r="D43" s="154" t="str">
        <f>VLOOKUP(A43,'Team Info'!E:M,9,FALSE)</f>
        <v>262-617-6831</v>
      </c>
      <c r="E43" s="154" t="str">
        <f>VLOOKUP(A43,'Team Info'!E:N,10,FALSE)</f>
        <v>pete@statzrestoration.com</v>
      </c>
      <c r="F43" s="180" t="str">
        <f t="shared" si="0"/>
        <v>Sat</v>
      </c>
      <c r="G43" s="180">
        <v>165</v>
      </c>
      <c r="H43" s="184">
        <f>VLOOKUP(G43,'Master FINAL 2024 8-19-24'!A:G,7,FALSE)</f>
        <v>45549</v>
      </c>
      <c r="I43" s="153">
        <f>IF(ISBLANK((VLOOKUP(G43,'Master FINAL 2024 8-19-24'!A:H,8,FALSE)))=TRUE,"",VLOOKUP(G43,'Master FINAL 2024 8-19-24'!A:H,8,FALSE))</f>
        <v>4</v>
      </c>
      <c r="J43" s="183">
        <f>IF(ISBLANK((VLOOKUP(G43,'Master FINAL 2024 8-19-24'!A:I,9,FALSE)))=TRUE,"",VLOOKUP(G43,'Master FINAL 2024 8-19-24'!A:I,9,FALSE))</f>
        <v>0.45833333333333331</v>
      </c>
      <c r="K43" s="169" t="str">
        <f>VLOOKUP(G43,'Master FINAL 2024 8-19-24'!A:L,12,FALSE)</f>
        <v>U-8 SL Wrexham</v>
      </c>
      <c r="L43" s="177" t="s">
        <v>849</v>
      </c>
      <c r="M43" s="177" t="str">
        <f>VLOOKUP(G43,'Master FINAL 2024 8-19-24'!A:O,15,FALSE)</f>
        <v>U-8 SL Volcanoes</v>
      </c>
      <c r="N43" s="154" t="str">
        <f>VLOOKUP(K43,'Team Info'!J:L,3,FALSE)</f>
        <v>Scott Dauphinais</v>
      </c>
      <c r="O43" s="154" t="str">
        <f>VLOOKUP(K43,'Team Info'!J:M,4,FALSE)</f>
        <v>262-229-1073</v>
      </c>
      <c r="P43" s="154" t="str">
        <f>VLOOKUP(K43,'Team Info'!J:N,5,FALSE)</f>
        <v>scottdauph@yahoo.com</v>
      </c>
      <c r="Q43" s="188" t="str">
        <f>VLOOKUP(M43,'Team Info'!J:L,3,FALSE)</f>
        <v>Peter Nichols</v>
      </c>
      <c r="R43" s="188" t="str">
        <f>VLOOKUP(M43,'Team Info'!J:M,4,FALSE)</f>
        <v>262-617-6831</v>
      </c>
      <c r="S43" s="188" t="str">
        <f>VLOOKUP(M43,'Team Info'!J:N,5,FALSE)</f>
        <v>pete@statzrestoration.com</v>
      </c>
      <c r="T43" t="str">
        <f t="shared" si="1"/>
        <v>45549U-8 SL WrexhamU-8 SL Volcanoes</v>
      </c>
    </row>
    <row r="44" spans="1:20" x14ac:dyDescent="0.3">
      <c r="A44" s="154" t="str">
        <f>A49</f>
        <v>SL1140</v>
      </c>
      <c r="B44" s="154" t="str">
        <f>VLOOKUP(A44,'Team Info'!E:J,6,FALSE)</f>
        <v>U-8 SL Volcanoes</v>
      </c>
      <c r="C44" s="154" t="str">
        <f>VLOOKUP(A44,'Team Info'!E:L,8,FALSE)</f>
        <v>Peter Nichols</v>
      </c>
      <c r="D44" s="154" t="str">
        <f>VLOOKUP(A44,'Team Info'!E:M,9,FALSE)</f>
        <v>262-617-6831</v>
      </c>
      <c r="E44" s="154" t="str">
        <f>VLOOKUP(A44,'Team Info'!E:N,10,FALSE)</f>
        <v>pete@statzrestoration.com</v>
      </c>
      <c r="F44" s="180" t="str">
        <f>IF(WEEKDAY(H44)=7,"Sat",IF(WEEKDAY(H44)=6,"Fri",IF(WEEKDAY(H44)=5,"Thu",IF(WEEKDAY(H44)=4,"Wed",IF(WEEKDAY(H44)=3,"Tue",IF(WEEKDAY(H44)=2,"Mon",IF(WEEKDAY(H44)=1,"Sun")))))))</f>
        <v>Mon</v>
      </c>
      <c r="G44" s="180">
        <v>175</v>
      </c>
      <c r="H44" s="184">
        <f>VLOOKUP(G44,'Master FINAL 2024 8-19-24'!A:G,7,FALSE)</f>
        <v>45551</v>
      </c>
      <c r="I44" s="153">
        <f>IF(ISBLANK((VLOOKUP(G44,'Master FINAL 2024 8-19-24'!A:H,8,FALSE)))=TRUE,"",VLOOKUP(G44,'Master FINAL 2024 8-19-24'!A:H,8,FALSE))</f>
        <v>3</v>
      </c>
      <c r="J44" s="183">
        <f>IF(ISBLANK((VLOOKUP(G44,'Master FINAL 2024 8-19-24'!A:I,9,FALSE)))=TRUE,"",VLOOKUP(G44,'Master FINAL 2024 8-19-24'!A:I,9,FALSE))</f>
        <v>0.73958333333333337</v>
      </c>
      <c r="K44" s="169" t="str">
        <f>VLOOKUP(G44,'Master FINAL 2024 8-19-24'!A:L,12,FALSE)</f>
        <v>U-8 HU Stingers</v>
      </c>
      <c r="L44" s="177" t="s">
        <v>849</v>
      </c>
      <c r="M44" s="177" t="str">
        <f>VLOOKUP(G44,'Master FINAL 2024 8-19-24'!A:O,15,FALSE)</f>
        <v>U-8 SL Volcanoes</v>
      </c>
      <c r="N44" s="154" t="str">
        <f>VLOOKUP(K44,'Team Info'!J:L,3,FALSE)</f>
        <v>Trisha Neu</v>
      </c>
      <c r="O44" s="154" t="str">
        <f>VLOOKUP(K44,'Team Info'!J:M,4,FALSE)</f>
        <v>920-344-0432</v>
      </c>
      <c r="P44" s="154" t="str">
        <f>VLOOKUP(K44,'Team Info'!J:N,5,FALSE)</f>
        <v>trisha.neu@orbiscorporation.com</v>
      </c>
      <c r="Q44" s="188" t="str">
        <f>VLOOKUP(M44,'Team Info'!J:L,3,FALSE)</f>
        <v>Peter Nichols</v>
      </c>
      <c r="R44" s="188" t="str">
        <f>VLOOKUP(M44,'Team Info'!J:M,4,FALSE)</f>
        <v>262-617-6831</v>
      </c>
      <c r="S44" s="188" t="str">
        <f>VLOOKUP(M44,'Team Info'!J:N,5,FALSE)</f>
        <v>pete@statzrestoration.com</v>
      </c>
      <c r="T44" t="str">
        <f>H44&amp;K44&amp;M44</f>
        <v>45551U-8 HU StingersU-8 SL Volcanoes</v>
      </c>
    </row>
    <row r="45" spans="1:20" x14ac:dyDescent="0.3">
      <c r="A45" s="154" t="str">
        <f>A43</f>
        <v>SL1140</v>
      </c>
      <c r="B45" s="154" t="str">
        <f>VLOOKUP(A45,'Team Info'!E:J,6,FALSE)</f>
        <v>U-8 SL Volcanoes</v>
      </c>
      <c r="C45" s="154" t="str">
        <f>VLOOKUP(A45,'Team Info'!E:L,8,FALSE)</f>
        <v>Peter Nichols</v>
      </c>
      <c r="D45" s="154" t="str">
        <f>VLOOKUP(A45,'Team Info'!E:M,9,FALSE)</f>
        <v>262-617-6831</v>
      </c>
      <c r="E45" s="154" t="str">
        <f>VLOOKUP(A45,'Team Info'!E:N,10,FALSE)</f>
        <v>pete@statzrestoration.com</v>
      </c>
      <c r="F45" s="180" t="str">
        <f t="shared" si="0"/>
        <v>Sat</v>
      </c>
      <c r="G45" s="180">
        <v>170</v>
      </c>
      <c r="H45" s="184">
        <f>VLOOKUP(G45,'Master FINAL 2024 8-19-24'!A:G,7,FALSE)</f>
        <v>45556</v>
      </c>
      <c r="I45" s="153">
        <f>IF(ISBLANK((VLOOKUP(G45,'Master FINAL 2024 8-19-24'!A:H,8,FALSE)))=TRUE,"",VLOOKUP(G45,'Master FINAL 2024 8-19-24'!A:H,8,FALSE))</f>
        <v>4</v>
      </c>
      <c r="J45" s="183">
        <f>IF(ISBLANK((VLOOKUP(G45,'Master FINAL 2024 8-19-24'!A:I,9,FALSE)))=TRUE,"",VLOOKUP(G45,'Master FINAL 2024 8-19-24'!A:I,9,FALSE))</f>
        <v>0.5</v>
      </c>
      <c r="K45" s="169" t="str">
        <f>VLOOKUP(G45,'Master FINAL 2024 8-19-24'!A:L,12,FALSE)</f>
        <v>U-8 HT Baby Sharks</v>
      </c>
      <c r="L45" s="177" t="s">
        <v>849</v>
      </c>
      <c r="M45" s="177" t="str">
        <f>VLOOKUP(G45,'Master FINAL 2024 8-19-24'!A:O,15,FALSE)</f>
        <v>U-8 SL Volcanoes</v>
      </c>
      <c r="N45" s="154" t="str">
        <f>VLOOKUP(K45,'Team Info'!J:L,3,FALSE)</f>
        <v>Jonathan Harris</v>
      </c>
      <c r="O45" s="154" t="str">
        <f>VLOOKUP(K45,'Team Info'!J:M,4,FALSE)</f>
        <v>414-239-2003</v>
      </c>
      <c r="P45" s="154" t="str">
        <f>VLOOKUP(K45,'Team Info'!J:N,5,FALSE)</f>
        <v>jonathaneharris7@gmail.com</v>
      </c>
      <c r="Q45" s="188" t="str">
        <f>VLOOKUP(M45,'Team Info'!J:L,3,FALSE)</f>
        <v>Peter Nichols</v>
      </c>
      <c r="R45" s="188" t="str">
        <f>VLOOKUP(M45,'Team Info'!J:M,4,FALSE)</f>
        <v>262-617-6831</v>
      </c>
      <c r="S45" s="188" t="str">
        <f>VLOOKUP(M45,'Team Info'!J:N,5,FALSE)</f>
        <v>pete@statzrestoration.com</v>
      </c>
      <c r="T45" t="str">
        <f t="shared" si="1"/>
        <v>45556U-8 HT Baby SharksU-8 SL Volcanoes</v>
      </c>
    </row>
    <row r="46" spans="1:20" x14ac:dyDescent="0.3">
      <c r="A46" s="154" t="str">
        <f t="shared" si="9"/>
        <v>SL1140</v>
      </c>
      <c r="B46" s="154" t="str">
        <f>VLOOKUP(A46,'Team Info'!E:J,6,FALSE)</f>
        <v>U-8 SL Volcanoes</v>
      </c>
      <c r="C46" s="154" t="str">
        <f>VLOOKUP(A46,'Team Info'!E:L,8,FALSE)</f>
        <v>Peter Nichols</v>
      </c>
      <c r="D46" s="154" t="str">
        <f>VLOOKUP(A46,'Team Info'!E:M,9,FALSE)</f>
        <v>262-617-6831</v>
      </c>
      <c r="E46" s="154" t="str">
        <f>VLOOKUP(A46,'Team Info'!E:N,10,FALSE)</f>
        <v>pete@statzrestoration.com</v>
      </c>
      <c r="F46" s="180" t="str">
        <f t="shared" si="0"/>
        <v>Sat</v>
      </c>
      <c r="G46" s="180">
        <v>178</v>
      </c>
      <c r="H46" s="184">
        <f>VLOOKUP(G46,'Master FINAL 2024 8-19-24'!A:G,7,FALSE)</f>
        <v>45570</v>
      </c>
      <c r="I46" s="153">
        <f>IF(ISBLANK((VLOOKUP(G46,'Master FINAL 2024 8-19-24'!A:H,8,FALSE)))=TRUE,"",VLOOKUP(G46,'Master FINAL 2024 8-19-24'!A:H,8,FALSE))</f>
        <v>4</v>
      </c>
      <c r="J46" s="183">
        <f>IF(ISBLANK((VLOOKUP(G46,'Master FINAL 2024 8-19-24'!A:I,9,FALSE)))=TRUE,"",VLOOKUP(G46,'Master FINAL 2024 8-19-24'!A:I,9,FALSE))</f>
        <v>0.375</v>
      </c>
      <c r="K46" s="169" t="str">
        <f>VLOOKUP(G46,'Master FINAL 2024 8-19-24'!A:L,12,FALSE)</f>
        <v>U-8 KW Inferno</v>
      </c>
      <c r="L46" s="177" t="s">
        <v>849</v>
      </c>
      <c r="M46" s="177" t="str">
        <f>VLOOKUP(G46,'Master FINAL 2024 8-19-24'!A:O,15,FALSE)</f>
        <v>U-8 SL Volcanoes</v>
      </c>
      <c r="N46" s="154" t="str">
        <f>VLOOKUP(K46,'Team Info'!J:L,3,FALSE)</f>
        <v>Maggie Lijewski</v>
      </c>
      <c r="O46" s="154" t="str">
        <f>VLOOKUP(K46,'Team Info'!J:M,4,FALSE)</f>
        <v>262-707-5948</v>
      </c>
      <c r="P46" s="154" t="str">
        <f>VLOOKUP(K46,'Team Info'!J:N,5,FALSE)</f>
        <v>drlijewskidc@gmail.com</v>
      </c>
      <c r="Q46" s="188" t="str">
        <f>VLOOKUP(M46,'Team Info'!J:L,3,FALSE)</f>
        <v>Peter Nichols</v>
      </c>
      <c r="R46" s="188" t="str">
        <f>VLOOKUP(M46,'Team Info'!J:M,4,FALSE)</f>
        <v>262-617-6831</v>
      </c>
      <c r="S46" s="188" t="str">
        <f>VLOOKUP(M46,'Team Info'!J:N,5,FALSE)</f>
        <v>pete@statzrestoration.com</v>
      </c>
      <c r="T46" t="str">
        <f t="shared" si="1"/>
        <v>45570U-8 KW InfernoU-8 SL Volcanoes</v>
      </c>
    </row>
    <row r="47" spans="1:20" x14ac:dyDescent="0.3">
      <c r="A47" s="154" t="str">
        <f t="shared" si="9"/>
        <v>SL1140</v>
      </c>
      <c r="B47" s="154" t="str">
        <f>VLOOKUP(A47,'Team Info'!E:J,6,FALSE)</f>
        <v>U-8 SL Volcanoes</v>
      </c>
      <c r="C47" s="154" t="str">
        <f>VLOOKUP(A47,'Team Info'!E:L,8,FALSE)</f>
        <v>Peter Nichols</v>
      </c>
      <c r="D47" s="154" t="str">
        <f>VLOOKUP(A47,'Team Info'!E:M,9,FALSE)</f>
        <v>262-617-6831</v>
      </c>
      <c r="E47" s="154" t="str">
        <f>VLOOKUP(A47,'Team Info'!E:N,10,FALSE)</f>
        <v>pete@statzrestoration.com</v>
      </c>
      <c r="F47" s="180" t="str">
        <f t="shared" si="0"/>
        <v>Sat</v>
      </c>
      <c r="G47" s="180">
        <v>184</v>
      </c>
      <c r="H47" s="184">
        <f>VLOOKUP(G47,'Master FINAL 2024 8-19-24'!A:G,7,FALSE)</f>
        <v>45577</v>
      </c>
      <c r="I47" s="153" t="str">
        <f>IF(ISBLANK((VLOOKUP(G47,'Master FINAL 2024 8-19-24'!A:H,8,FALSE)))=TRUE,"",VLOOKUP(G47,'Master FINAL 2024 8-19-24'!A:H,8,FALSE))</f>
        <v>Field 1</v>
      </c>
      <c r="J47" s="183">
        <f>IF(ISBLANK((VLOOKUP(G47,'Master FINAL 2024 8-19-24'!A:I,9,FALSE)))=TRUE,"",VLOOKUP(G47,'Master FINAL 2024 8-19-24'!A:I,9,FALSE))</f>
        <v>0.375</v>
      </c>
      <c r="K47" s="169" t="str">
        <f>VLOOKUP(G47,'Master FINAL 2024 8-19-24'!A:L,12,FALSE)</f>
        <v>U-8 SL Volcanoes</v>
      </c>
      <c r="L47" s="177" t="s">
        <v>849</v>
      </c>
      <c r="M47" s="177" t="str">
        <f>VLOOKUP(G47,'Master FINAL 2024 8-19-24'!A:O,15,FALSE)</f>
        <v>U-8 JU Juneau Rage U8 Purple</v>
      </c>
      <c r="N47" s="154" t="str">
        <f>VLOOKUP(K47,'Team Info'!J:L,3,FALSE)</f>
        <v>Peter Nichols</v>
      </c>
      <c r="O47" s="154" t="str">
        <f>VLOOKUP(K47,'Team Info'!J:M,4,FALSE)</f>
        <v>262-617-6831</v>
      </c>
      <c r="P47" s="154" t="str">
        <f>VLOOKUP(K47,'Team Info'!J:N,5,FALSE)</f>
        <v>pete@statzrestoration.com</v>
      </c>
      <c r="Q47" s="188" t="str">
        <f>VLOOKUP(M47,'Team Info'!J:L,3,FALSE)</f>
        <v>Kevin Klueger</v>
      </c>
      <c r="R47" s="188" t="str">
        <f>VLOOKUP(M47,'Team Info'!J:M,4,FALSE)</f>
        <v>920-960-0192</v>
      </c>
      <c r="S47" s="188" t="str">
        <f>VLOOKUP(M47,'Team Info'!J:N,5,FALSE)</f>
        <v>kluegerk@gmail.com</v>
      </c>
      <c r="T47" t="str">
        <f t="shared" si="1"/>
        <v>45577U-8 SL VolcanoesU-8 JU Juneau Rage U8 Purple</v>
      </c>
    </row>
    <row r="48" spans="1:20" x14ac:dyDescent="0.3">
      <c r="A48" s="154" t="str">
        <f t="shared" si="9"/>
        <v>SL1140</v>
      </c>
      <c r="B48" s="154" t="str">
        <f>VLOOKUP(A48,'Team Info'!E:J,6,FALSE)</f>
        <v>U-8 SL Volcanoes</v>
      </c>
      <c r="C48" s="154" t="str">
        <f>VLOOKUP(A48,'Team Info'!E:L,8,FALSE)</f>
        <v>Peter Nichols</v>
      </c>
      <c r="D48" s="154" t="str">
        <f>VLOOKUP(A48,'Team Info'!E:M,9,FALSE)</f>
        <v>262-617-6831</v>
      </c>
      <c r="E48" s="154" t="str">
        <f>VLOOKUP(A48,'Team Info'!E:N,10,FALSE)</f>
        <v>pete@statzrestoration.com</v>
      </c>
      <c r="F48" s="180" t="str">
        <f t="shared" si="0"/>
        <v>Sat</v>
      </c>
      <c r="G48" s="180">
        <v>191</v>
      </c>
      <c r="H48" s="184">
        <f>VLOOKUP(G48,'Master FINAL 2024 8-19-24'!A:G,7,FALSE)</f>
        <v>45584</v>
      </c>
      <c r="I48" s="153" t="str">
        <f>IF(ISBLANK((VLOOKUP(G48,'Master FINAL 2024 8-19-24'!A:H,8,FALSE)))=TRUE,"",VLOOKUP(G48,'Master FINAL 2024 8-19-24'!A:H,8,FALSE))</f>
        <v>HT #3A</v>
      </c>
      <c r="J48" s="183">
        <f>IF(ISBLANK((VLOOKUP(G48,'Master FINAL 2024 8-19-24'!A:I,9,FALSE)))=TRUE,"",VLOOKUP(G48,'Master FINAL 2024 8-19-24'!A:I,9,FALSE))</f>
        <v>0.54166666666666663</v>
      </c>
      <c r="K48" s="169" t="str">
        <f>VLOOKUP(G48,'Master FINAL 2024 8-19-24'!A:L,12,FALSE)</f>
        <v>U-8 SL Volcanoes</v>
      </c>
      <c r="L48" s="177" t="s">
        <v>849</v>
      </c>
      <c r="M48" s="177" t="str">
        <f>VLOOKUP(G48,'Master FINAL 2024 8-19-24'!A:O,15,FALSE)</f>
        <v>U-8 HT Goal Diggers</v>
      </c>
      <c r="N48" s="154" t="str">
        <f>VLOOKUP(K48,'Team Info'!J:L,3,FALSE)</f>
        <v>Peter Nichols</v>
      </c>
      <c r="O48" s="154" t="str">
        <f>VLOOKUP(K48,'Team Info'!J:M,4,FALSE)</f>
        <v>262-617-6831</v>
      </c>
      <c r="P48" s="154" t="str">
        <f>VLOOKUP(K48,'Team Info'!J:N,5,FALSE)</f>
        <v>pete@statzrestoration.com</v>
      </c>
      <c r="Q48" s="188" t="str">
        <f>VLOOKUP(M48,'Team Info'!J:L,3,FALSE)</f>
        <v>Ben Serwe</v>
      </c>
      <c r="R48" s="188" t="str">
        <f>VLOOKUP(M48,'Team Info'!J:M,4,FALSE)</f>
        <v>414-640-9202</v>
      </c>
      <c r="S48" s="188" t="str">
        <f>VLOOKUP(M48,'Team Info'!J:N,5,FALSE)</f>
        <v>dbserwe@gmail.com</v>
      </c>
      <c r="T48" t="str">
        <f t="shared" si="1"/>
        <v>45584U-8 SL VolcanoesU-8 HT Goal Diggers</v>
      </c>
    </row>
    <row r="49" spans="1:20" x14ac:dyDescent="0.3">
      <c r="A49" s="154" t="str">
        <f t="shared" si="9"/>
        <v>SL1140</v>
      </c>
      <c r="B49" s="154" t="str">
        <f>VLOOKUP(A49,'Team Info'!E:J,6,FALSE)</f>
        <v>U-8 SL Volcanoes</v>
      </c>
      <c r="C49" s="154" t="str">
        <f>VLOOKUP(A49,'Team Info'!E:L,8,FALSE)</f>
        <v>Peter Nichols</v>
      </c>
      <c r="D49" s="154" t="str">
        <f>VLOOKUP(A49,'Team Info'!E:M,9,FALSE)</f>
        <v>262-617-6831</v>
      </c>
      <c r="E49" s="154" t="str">
        <f>VLOOKUP(A49,'Team Info'!E:N,10,FALSE)</f>
        <v>pete@statzrestoration.com</v>
      </c>
      <c r="F49" s="180" t="str">
        <f t="shared" si="0"/>
        <v>Sat</v>
      </c>
      <c r="G49" s="180">
        <v>195</v>
      </c>
      <c r="H49" s="184">
        <f>VLOOKUP(G49,'Master FINAL 2024 8-19-24'!A:G,7,FALSE)</f>
        <v>45591</v>
      </c>
      <c r="I49" s="153" t="str">
        <f>IF(ISBLANK((VLOOKUP(G49,'Master FINAL 2024 8-19-24'!A:H,8,FALSE)))=TRUE,"",VLOOKUP(G49,'Master FINAL 2024 8-19-24'!A:H,8,FALSE))</f>
        <v>Field #2</v>
      </c>
      <c r="J49" s="183">
        <f>IF(ISBLANK((VLOOKUP(G49,'Master FINAL 2024 8-19-24'!A:I,9,FALSE)))=TRUE,"",VLOOKUP(G49,'Master FINAL 2024 8-19-24'!A:I,9,FALSE))</f>
        <v>0.4375</v>
      </c>
      <c r="K49" s="169" t="str">
        <f>VLOOKUP(G49,'Master FINAL 2024 8-19-24'!A:L,12,FALSE)</f>
        <v>U-8 SL Volcanoes</v>
      </c>
      <c r="L49" s="177" t="s">
        <v>849</v>
      </c>
      <c r="M49" s="177" t="str">
        <f>VLOOKUP(G49,'Master FINAL 2024 8-19-24'!A:O,15,FALSE)</f>
        <v>U-8 HU Stingers</v>
      </c>
      <c r="N49" s="154" t="str">
        <f>VLOOKUP(K49,'Team Info'!J:L,3,FALSE)</f>
        <v>Peter Nichols</v>
      </c>
      <c r="O49" s="154" t="str">
        <f>VLOOKUP(K49,'Team Info'!J:M,4,FALSE)</f>
        <v>262-617-6831</v>
      </c>
      <c r="P49" s="154" t="str">
        <f>VLOOKUP(K49,'Team Info'!J:N,5,FALSE)</f>
        <v>pete@statzrestoration.com</v>
      </c>
      <c r="Q49" s="188" t="str">
        <f>VLOOKUP(M49,'Team Info'!J:L,3,FALSE)</f>
        <v>Trisha Neu</v>
      </c>
      <c r="R49" s="188" t="str">
        <f>VLOOKUP(M49,'Team Info'!J:M,4,FALSE)</f>
        <v>920-344-0432</v>
      </c>
      <c r="S49" s="188" t="str">
        <f>VLOOKUP(M49,'Team Info'!J:N,5,FALSE)</f>
        <v>trisha.neu@orbiscorporation.com</v>
      </c>
      <c r="T49" t="str">
        <f t="shared" si="1"/>
        <v>45591U-8 SL VolcanoesU-8 HU Stingers</v>
      </c>
    </row>
    <row r="50" spans="1:20" x14ac:dyDescent="0.3">
      <c r="A50" s="154" t="s">
        <v>1805</v>
      </c>
      <c r="B50" s="154" t="str">
        <f>VLOOKUP(A50,'Team Info'!E:J,6,FALSE)</f>
        <v>U-8 SL Cyclones</v>
      </c>
      <c r="C50" s="154" t="str">
        <f>VLOOKUP(A50,'Team Info'!E:L,8,FALSE)</f>
        <v>Cyle Schneider</v>
      </c>
      <c r="D50" s="154" t="str">
        <f>VLOOKUP(A50,'Team Info'!E:M,9,FALSE)</f>
        <v>920-428-2739</v>
      </c>
      <c r="E50" s="154" t="str">
        <f>VLOOKUP(A50,'Team Info'!E:N,10,FALSE)</f>
        <v>cyle.schneider@gmail.com</v>
      </c>
      <c r="F50" s="180" t="str">
        <f t="shared" si="0"/>
        <v>Sat</v>
      </c>
      <c r="G50" s="180">
        <v>161</v>
      </c>
      <c r="H50" s="184">
        <f>VLOOKUP(G50,'Master FINAL 2024 8-19-24'!A:G,7,FALSE)</f>
        <v>45542</v>
      </c>
      <c r="I50" s="153">
        <f>IF(ISBLANK((VLOOKUP(G50,'Master FINAL 2024 8-19-24'!A:H,8,FALSE)))=TRUE,"",VLOOKUP(G50,'Master FINAL 2024 8-19-24'!A:H,8,FALSE))</f>
        <v>4</v>
      </c>
      <c r="J50" s="183">
        <f>IF(ISBLANK((VLOOKUP(G50,'Master FINAL 2024 8-19-24'!A:I,9,FALSE)))=TRUE,"",VLOOKUP(G50,'Master FINAL 2024 8-19-24'!A:I,9,FALSE))</f>
        <v>0.5</v>
      </c>
      <c r="K50" s="169" t="str">
        <f>VLOOKUP(G50,'Master FINAL 2024 8-19-24'!A:L,12,FALSE)</f>
        <v>U-8 SL Volcanoes</v>
      </c>
      <c r="L50" s="177" t="s">
        <v>849</v>
      </c>
      <c r="M50" s="177" t="str">
        <f>VLOOKUP(G50,'Master FINAL 2024 8-19-24'!A:O,15,FALSE)</f>
        <v>U-8 SL Cyclones</v>
      </c>
      <c r="N50" s="154" t="str">
        <f>VLOOKUP(K50,'Team Info'!J:L,3,FALSE)</f>
        <v>Peter Nichols</v>
      </c>
      <c r="O50" s="154" t="str">
        <f>VLOOKUP(K50,'Team Info'!J:M,4,FALSE)</f>
        <v>262-617-6831</v>
      </c>
      <c r="P50" s="154" t="str">
        <f>VLOOKUP(K50,'Team Info'!J:N,5,FALSE)</f>
        <v>pete@statzrestoration.com</v>
      </c>
      <c r="Q50" s="188" t="str">
        <f>VLOOKUP(M50,'Team Info'!J:L,3,FALSE)</f>
        <v>Cyle Schneider</v>
      </c>
      <c r="R50" s="188" t="str">
        <f>VLOOKUP(M50,'Team Info'!J:M,4,FALSE)</f>
        <v>920-428-2739</v>
      </c>
      <c r="S50" s="188" t="str">
        <f>VLOOKUP(M50,'Team Info'!J:N,5,FALSE)</f>
        <v>cyle.schneider@gmail.com</v>
      </c>
      <c r="T50" t="str">
        <f t="shared" si="1"/>
        <v>45542U-8 SL VolcanoesU-8 SL Cyclones</v>
      </c>
    </row>
    <row r="51" spans="1:20" x14ac:dyDescent="0.3">
      <c r="A51" s="154" t="str">
        <f t="shared" ref="A51:A57" si="10">A50</f>
        <v>SL1141</v>
      </c>
      <c r="B51" s="154" t="str">
        <f>VLOOKUP(A51,'Team Info'!E:J,6,FALSE)</f>
        <v>U-8 SL Cyclones</v>
      </c>
      <c r="C51" s="154" t="str">
        <f>VLOOKUP(A51,'Team Info'!E:L,8,FALSE)</f>
        <v>Cyle Schneider</v>
      </c>
      <c r="D51" s="154" t="str">
        <f>VLOOKUP(A51,'Team Info'!E:M,9,FALSE)</f>
        <v>920-428-2739</v>
      </c>
      <c r="E51" s="154" t="str">
        <f>VLOOKUP(A51,'Team Info'!E:N,10,FALSE)</f>
        <v>cyle.schneider@gmail.com</v>
      </c>
      <c r="F51" s="180" t="str">
        <f t="shared" si="0"/>
        <v>Sat</v>
      </c>
      <c r="G51" s="180">
        <v>166</v>
      </c>
      <c r="H51" s="184">
        <f>VLOOKUP(G51,'Master FINAL 2024 8-19-24'!A:G,7,FALSE)</f>
        <v>45549</v>
      </c>
      <c r="I51" s="153" t="str">
        <f>IF(ISBLANK((VLOOKUP(G51,'Master FINAL 2024 8-19-24'!A:H,8,FALSE)))=TRUE,"",VLOOKUP(G51,'Master FINAL 2024 8-19-24'!A:H,8,FALSE))</f>
        <v>HT #3A</v>
      </c>
      <c r="J51" s="183">
        <f>IF(ISBLANK((VLOOKUP(G51,'Master FINAL 2024 8-19-24'!A:I,9,FALSE)))=TRUE,"",VLOOKUP(G51,'Master FINAL 2024 8-19-24'!A:I,9,FALSE))</f>
        <v>0.54166666666666663</v>
      </c>
      <c r="K51" s="169" t="str">
        <f>VLOOKUP(G51,'Master FINAL 2024 8-19-24'!A:L,12,FALSE)</f>
        <v>U-8 SL Cyclones</v>
      </c>
      <c r="L51" s="177" t="s">
        <v>849</v>
      </c>
      <c r="M51" s="177" t="str">
        <f>VLOOKUP(G51,'Master FINAL 2024 8-19-24'!A:O,15,FALSE)</f>
        <v>U-8 HT Goal Diggers</v>
      </c>
      <c r="N51" s="154" t="str">
        <f>VLOOKUP(K51,'Team Info'!J:L,3,FALSE)</f>
        <v>Cyle Schneider</v>
      </c>
      <c r="O51" s="154" t="str">
        <f>VLOOKUP(K51,'Team Info'!J:M,4,FALSE)</f>
        <v>920-428-2739</v>
      </c>
      <c r="P51" s="154" t="str">
        <f>VLOOKUP(K51,'Team Info'!J:N,5,FALSE)</f>
        <v>cyle.schneider@gmail.com</v>
      </c>
      <c r="Q51" s="188" t="str">
        <f>VLOOKUP(M51,'Team Info'!J:L,3,FALSE)</f>
        <v>Ben Serwe</v>
      </c>
      <c r="R51" s="188" t="str">
        <f>VLOOKUP(M51,'Team Info'!J:M,4,FALSE)</f>
        <v>414-640-9202</v>
      </c>
      <c r="S51" s="188" t="str">
        <f>VLOOKUP(M51,'Team Info'!J:N,5,FALSE)</f>
        <v>dbserwe@gmail.com</v>
      </c>
      <c r="T51" t="str">
        <f t="shared" si="1"/>
        <v>45549U-8 SL CyclonesU-8 HT Goal Diggers</v>
      </c>
    </row>
    <row r="52" spans="1:20" x14ac:dyDescent="0.3">
      <c r="A52" s="154" t="str">
        <f t="shared" si="10"/>
        <v>SL1141</v>
      </c>
      <c r="B52" s="154" t="str">
        <f>VLOOKUP(A52,'Team Info'!E:J,6,FALSE)</f>
        <v>U-8 SL Cyclones</v>
      </c>
      <c r="C52" s="154" t="str">
        <f>VLOOKUP(A52,'Team Info'!E:L,8,FALSE)</f>
        <v>Cyle Schneider</v>
      </c>
      <c r="D52" s="154" t="str">
        <f>VLOOKUP(A52,'Team Info'!E:M,9,FALSE)</f>
        <v>920-428-2739</v>
      </c>
      <c r="E52" s="154" t="str">
        <f>VLOOKUP(A52,'Team Info'!E:N,10,FALSE)</f>
        <v>cyle.schneider@gmail.com</v>
      </c>
      <c r="F52" s="180" t="str">
        <f t="shared" si="0"/>
        <v>Sat</v>
      </c>
      <c r="G52" s="180">
        <v>169</v>
      </c>
      <c r="H52" s="184">
        <f>VLOOKUP(G52,'Master FINAL 2024 8-19-24'!A:G,7,FALSE)</f>
        <v>45556</v>
      </c>
      <c r="I52" s="153">
        <f>IF(ISBLANK((VLOOKUP(G52,'Master FINAL 2024 8-19-24'!A:H,8,FALSE)))=TRUE,"",VLOOKUP(G52,'Master FINAL 2024 8-19-24'!A:H,8,FALSE))</f>
        <v>4</v>
      </c>
      <c r="J52" s="183">
        <f>IF(ISBLANK((VLOOKUP(G52,'Master FINAL 2024 8-19-24'!A:I,9,FALSE)))=TRUE,"",VLOOKUP(G52,'Master FINAL 2024 8-19-24'!A:I,9,FALSE))</f>
        <v>0.45833333333333331</v>
      </c>
      <c r="K52" s="169" t="str">
        <f>VLOOKUP(G52,'Master FINAL 2024 8-19-24'!A:L,12,FALSE)</f>
        <v>U-8 RF Challengers</v>
      </c>
      <c r="L52" s="177" t="s">
        <v>849</v>
      </c>
      <c r="M52" s="177" t="str">
        <f>VLOOKUP(G52,'Master FINAL 2024 8-19-24'!A:O,15,FALSE)</f>
        <v>U-8 SL Cyclones</v>
      </c>
      <c r="N52" s="154" t="str">
        <f>VLOOKUP(K52,'Team Info'!J:L,3,FALSE)</f>
        <v>John Bourque</v>
      </c>
      <c r="O52" s="154" t="str">
        <f>VLOOKUP(K52,'Team Info'!J:M,4,FALSE)</f>
        <v>414-305-0871</v>
      </c>
      <c r="P52" s="154" t="str">
        <f>VLOOKUP(K52,'Team Info'!J:N,5,FALSE)</f>
        <v>j2bourque@gmail.com</v>
      </c>
      <c r="Q52" s="188" t="str">
        <f>VLOOKUP(M52,'Team Info'!J:L,3,FALSE)</f>
        <v>Cyle Schneider</v>
      </c>
      <c r="R52" s="188" t="str">
        <f>VLOOKUP(M52,'Team Info'!J:M,4,FALSE)</f>
        <v>920-428-2739</v>
      </c>
      <c r="S52" s="188" t="str">
        <f>VLOOKUP(M52,'Team Info'!J:N,5,FALSE)</f>
        <v>cyle.schneider@gmail.com</v>
      </c>
      <c r="T52" t="str">
        <f t="shared" si="1"/>
        <v>45556U-8 RF ChallengersU-8 SL Cyclones</v>
      </c>
    </row>
    <row r="53" spans="1:20" x14ac:dyDescent="0.3">
      <c r="A53" s="154" t="str">
        <f t="shared" si="10"/>
        <v>SL1141</v>
      </c>
      <c r="B53" s="154" t="str">
        <f>VLOOKUP(A53,'Team Info'!E:J,6,FALSE)</f>
        <v>U-8 SL Cyclones</v>
      </c>
      <c r="C53" s="154" t="str">
        <f>VLOOKUP(A53,'Team Info'!E:L,8,FALSE)</f>
        <v>Cyle Schneider</v>
      </c>
      <c r="D53" s="154" t="str">
        <f>VLOOKUP(A53,'Team Info'!E:M,9,FALSE)</f>
        <v>920-428-2739</v>
      </c>
      <c r="E53" s="154" t="str">
        <f>VLOOKUP(A53,'Team Info'!E:N,10,FALSE)</f>
        <v>cyle.schneider@gmail.com</v>
      </c>
      <c r="F53" s="180" t="str">
        <f t="shared" si="0"/>
        <v>Sat</v>
      </c>
      <c r="G53" s="180">
        <v>176</v>
      </c>
      <c r="H53" s="184">
        <f>VLOOKUP(G53,'Master FINAL 2024 8-19-24'!A:G,7,FALSE)</f>
        <v>45563</v>
      </c>
      <c r="I53" s="153" t="str">
        <f>IF(ISBLANK((VLOOKUP(G53,'Master FINAL 2024 8-19-24'!A:H,8,FALSE)))=TRUE,"",VLOOKUP(G53,'Master FINAL 2024 8-19-24'!A:H,8,FALSE))</f>
        <v>Field 1</v>
      </c>
      <c r="J53" s="183">
        <f>IF(ISBLANK((VLOOKUP(G53,'Master FINAL 2024 8-19-24'!A:I,9,FALSE)))=TRUE,"",VLOOKUP(G53,'Master FINAL 2024 8-19-24'!A:I,9,FALSE))</f>
        <v>0.375</v>
      </c>
      <c r="K53" s="169" t="str">
        <f>VLOOKUP(G53,'Master FINAL 2024 8-19-24'!A:L,12,FALSE)</f>
        <v>U-8 SL Cyclones</v>
      </c>
      <c r="L53" s="177" t="s">
        <v>849</v>
      </c>
      <c r="M53" s="177" t="str">
        <f>VLOOKUP(G53,'Master FINAL 2024 8-19-24'!A:O,15,FALSE)</f>
        <v>U-8 JU Juneau Rage U8 Purple</v>
      </c>
      <c r="N53" s="154" t="str">
        <f>VLOOKUP(K53,'Team Info'!J:L,3,FALSE)</f>
        <v>Cyle Schneider</v>
      </c>
      <c r="O53" s="154" t="str">
        <f>VLOOKUP(K53,'Team Info'!J:M,4,FALSE)</f>
        <v>920-428-2739</v>
      </c>
      <c r="P53" s="154" t="str">
        <f>VLOOKUP(K53,'Team Info'!J:N,5,FALSE)</f>
        <v>cyle.schneider@gmail.com</v>
      </c>
      <c r="Q53" s="188" t="str">
        <f>VLOOKUP(M53,'Team Info'!J:L,3,FALSE)</f>
        <v>Kevin Klueger</v>
      </c>
      <c r="R53" s="188" t="str">
        <f>VLOOKUP(M53,'Team Info'!J:M,4,FALSE)</f>
        <v>920-960-0192</v>
      </c>
      <c r="S53" s="188" t="str">
        <f>VLOOKUP(M53,'Team Info'!J:N,5,FALSE)</f>
        <v>kluegerk@gmail.com</v>
      </c>
      <c r="T53" t="str">
        <f t="shared" si="1"/>
        <v>45563U-8 SL CyclonesU-8 JU Juneau Rage U8 Purple</v>
      </c>
    </row>
    <row r="54" spans="1:20" x14ac:dyDescent="0.3">
      <c r="A54" s="154" t="str">
        <f t="shared" si="10"/>
        <v>SL1141</v>
      </c>
      <c r="B54" s="154" t="str">
        <f>VLOOKUP(A54,'Team Info'!E:J,6,FALSE)</f>
        <v>U-8 SL Cyclones</v>
      </c>
      <c r="C54" s="154" t="str">
        <f>VLOOKUP(A54,'Team Info'!E:L,8,FALSE)</f>
        <v>Cyle Schneider</v>
      </c>
      <c r="D54" s="154" t="str">
        <f>VLOOKUP(A54,'Team Info'!E:M,9,FALSE)</f>
        <v>920-428-2739</v>
      </c>
      <c r="E54" s="154" t="str">
        <f>VLOOKUP(A54,'Team Info'!E:N,10,FALSE)</f>
        <v>cyle.schneider@gmail.com</v>
      </c>
      <c r="F54" s="180" t="str">
        <f t="shared" si="0"/>
        <v>Sat</v>
      </c>
      <c r="G54" s="180">
        <v>179</v>
      </c>
      <c r="H54" s="184">
        <f>VLOOKUP(G54,'Master FINAL 2024 8-19-24'!A:G,7,FALSE)</f>
        <v>45570</v>
      </c>
      <c r="I54" s="153" t="str">
        <f>IF(ISBLANK((VLOOKUP(G54,'Master FINAL 2024 8-19-24'!A:H,8,FALSE)))=TRUE,"",VLOOKUP(G54,'Master FINAL 2024 8-19-24'!A:H,8,FALSE))</f>
        <v>Field #3</v>
      </c>
      <c r="J54" s="183">
        <f>IF(ISBLANK((VLOOKUP(G54,'Master FINAL 2024 8-19-24'!A:I,9,FALSE)))=TRUE,"",VLOOKUP(G54,'Master FINAL 2024 8-19-24'!A:I,9,FALSE))</f>
        <v>0.4375</v>
      </c>
      <c r="K54" s="169" t="str">
        <f>VLOOKUP(G54,'Master FINAL 2024 8-19-24'!A:L,12,FALSE)</f>
        <v>U-8 SL Cyclones</v>
      </c>
      <c r="L54" s="177" t="s">
        <v>849</v>
      </c>
      <c r="M54" s="177" t="str">
        <f>VLOOKUP(G54,'Master FINAL 2024 8-19-24'!A:O,15,FALSE)</f>
        <v>U-8 HU Stingers</v>
      </c>
      <c r="N54" s="154" t="str">
        <f>VLOOKUP(K54,'Team Info'!J:L,3,FALSE)</f>
        <v>Cyle Schneider</v>
      </c>
      <c r="O54" s="154" t="str">
        <f>VLOOKUP(K54,'Team Info'!J:M,4,FALSE)</f>
        <v>920-428-2739</v>
      </c>
      <c r="P54" s="154" t="str">
        <f>VLOOKUP(K54,'Team Info'!J:N,5,FALSE)</f>
        <v>cyle.schneider@gmail.com</v>
      </c>
      <c r="Q54" s="188" t="str">
        <f>VLOOKUP(M54,'Team Info'!J:L,3,FALSE)</f>
        <v>Trisha Neu</v>
      </c>
      <c r="R54" s="188" t="str">
        <f>VLOOKUP(M54,'Team Info'!J:M,4,FALSE)</f>
        <v>920-344-0432</v>
      </c>
      <c r="S54" s="188" t="str">
        <f>VLOOKUP(M54,'Team Info'!J:N,5,FALSE)</f>
        <v>trisha.neu@orbiscorporation.com</v>
      </c>
      <c r="T54" t="str">
        <f t="shared" si="1"/>
        <v>45570U-8 SL CyclonesU-8 HU Stingers</v>
      </c>
    </row>
    <row r="55" spans="1:20" x14ac:dyDescent="0.3">
      <c r="A55" s="154" t="str">
        <f t="shared" si="10"/>
        <v>SL1141</v>
      </c>
      <c r="B55" s="154" t="str">
        <f>VLOOKUP(A55,'Team Info'!E:J,6,FALSE)</f>
        <v>U-8 SL Cyclones</v>
      </c>
      <c r="C55" s="154" t="str">
        <f>VLOOKUP(A55,'Team Info'!E:L,8,FALSE)</f>
        <v>Cyle Schneider</v>
      </c>
      <c r="D55" s="154" t="str">
        <f>VLOOKUP(A55,'Team Info'!E:M,9,FALSE)</f>
        <v>920-428-2739</v>
      </c>
      <c r="E55" s="154" t="str">
        <f>VLOOKUP(A55,'Team Info'!E:N,10,FALSE)</f>
        <v>cyle.schneider@gmail.com</v>
      </c>
      <c r="F55" s="180" t="str">
        <f t="shared" si="0"/>
        <v>Sat</v>
      </c>
      <c r="G55" s="180">
        <v>185</v>
      </c>
      <c r="H55" s="184">
        <f>VLOOKUP(G55,'Master FINAL 2024 8-19-24'!A:G,7,FALSE)</f>
        <v>45577</v>
      </c>
      <c r="I55" s="153">
        <f>IF(ISBLANK((VLOOKUP(G55,'Master FINAL 2024 8-19-24'!A:H,8,FALSE)))=TRUE,"",VLOOKUP(G55,'Master FINAL 2024 8-19-24'!A:H,8,FALSE))</f>
        <v>4</v>
      </c>
      <c r="J55" s="183">
        <f>IF(ISBLANK((VLOOKUP(G55,'Master FINAL 2024 8-19-24'!A:I,9,FALSE)))=TRUE,"",VLOOKUP(G55,'Master FINAL 2024 8-19-24'!A:I,9,FALSE))</f>
        <v>0.45833333333333331</v>
      </c>
      <c r="K55" s="169" t="str">
        <f>VLOOKUP(G55,'Master FINAL 2024 8-19-24'!A:L,12,FALSE)</f>
        <v>U-8 SL Cyclones</v>
      </c>
      <c r="L55" s="177" t="s">
        <v>849</v>
      </c>
      <c r="M55" s="177" t="str">
        <f>VLOOKUP(G55,'Master FINAL 2024 8-19-24'!A:O,15,FALSE)</f>
        <v>U-8 SL Wrexham</v>
      </c>
      <c r="N55" s="154" t="str">
        <f>VLOOKUP(K55,'Team Info'!J:L,3,FALSE)</f>
        <v>Cyle Schneider</v>
      </c>
      <c r="O55" s="154" t="str">
        <f>VLOOKUP(K55,'Team Info'!J:M,4,FALSE)</f>
        <v>920-428-2739</v>
      </c>
      <c r="P55" s="154" t="str">
        <f>VLOOKUP(K55,'Team Info'!J:N,5,FALSE)</f>
        <v>cyle.schneider@gmail.com</v>
      </c>
      <c r="Q55" s="188" t="str">
        <f>VLOOKUP(M55,'Team Info'!J:L,3,FALSE)</f>
        <v>Scott Dauphinais</v>
      </c>
      <c r="R55" s="188" t="str">
        <f>VLOOKUP(M55,'Team Info'!J:M,4,FALSE)</f>
        <v>262-229-1073</v>
      </c>
      <c r="S55" s="188" t="str">
        <f>VLOOKUP(M55,'Team Info'!J:N,5,FALSE)</f>
        <v>scottdauph@yahoo.com</v>
      </c>
      <c r="T55" t="str">
        <f t="shared" si="1"/>
        <v>45577U-8 SL CyclonesU-8 SL Wrexham</v>
      </c>
    </row>
    <row r="56" spans="1:20" x14ac:dyDescent="0.3">
      <c r="A56" s="154" t="str">
        <f t="shared" si="10"/>
        <v>SL1141</v>
      </c>
      <c r="B56" s="154" t="str">
        <f>VLOOKUP(A56,'Team Info'!E:J,6,FALSE)</f>
        <v>U-8 SL Cyclones</v>
      </c>
      <c r="C56" s="154" t="str">
        <f>VLOOKUP(A56,'Team Info'!E:L,8,FALSE)</f>
        <v>Cyle Schneider</v>
      </c>
      <c r="D56" s="154" t="str">
        <f>VLOOKUP(A56,'Team Info'!E:M,9,FALSE)</f>
        <v>920-428-2739</v>
      </c>
      <c r="E56" s="154" t="str">
        <f>VLOOKUP(A56,'Team Info'!E:N,10,FALSE)</f>
        <v>cyle.schneider@gmail.com</v>
      </c>
      <c r="F56" s="180" t="str">
        <f t="shared" si="0"/>
        <v>Sat</v>
      </c>
      <c r="G56" s="180">
        <v>189</v>
      </c>
      <c r="H56" s="184">
        <f>VLOOKUP(G56,'Master FINAL 2024 8-19-24'!A:G,7,FALSE)</f>
        <v>45584</v>
      </c>
      <c r="I56" s="153">
        <f>IF(ISBLANK((VLOOKUP(G56,'Master FINAL 2024 8-19-24'!A:H,8,FALSE)))=TRUE,"",VLOOKUP(G56,'Master FINAL 2024 8-19-24'!A:H,8,FALSE))</f>
        <v>4</v>
      </c>
      <c r="J56" s="183">
        <f>IF(ISBLANK((VLOOKUP(G56,'Master FINAL 2024 8-19-24'!A:I,9,FALSE)))=TRUE,"",VLOOKUP(G56,'Master FINAL 2024 8-19-24'!A:I,9,FALSE))</f>
        <v>0.45833333333333331</v>
      </c>
      <c r="K56" s="169" t="str">
        <f>VLOOKUP(G56,'Master FINAL 2024 8-19-24'!A:L,12,FALSE)</f>
        <v>U-8 HT Baby Sharks</v>
      </c>
      <c r="L56" s="177" t="s">
        <v>849</v>
      </c>
      <c r="M56" s="177" t="str">
        <f>VLOOKUP(G56,'Master FINAL 2024 8-19-24'!A:O,15,FALSE)</f>
        <v>U-8 SL Cyclones</v>
      </c>
      <c r="N56" s="154" t="str">
        <f>VLOOKUP(K56,'Team Info'!J:L,3,FALSE)</f>
        <v>Jonathan Harris</v>
      </c>
      <c r="O56" s="154" t="str">
        <f>VLOOKUP(K56,'Team Info'!J:M,4,FALSE)</f>
        <v>414-239-2003</v>
      </c>
      <c r="P56" s="154" t="str">
        <f>VLOOKUP(K56,'Team Info'!J:N,5,FALSE)</f>
        <v>jonathaneharris7@gmail.com</v>
      </c>
      <c r="Q56" s="188" t="str">
        <f>VLOOKUP(M56,'Team Info'!J:L,3,FALSE)</f>
        <v>Cyle Schneider</v>
      </c>
      <c r="R56" s="188" t="str">
        <f>VLOOKUP(M56,'Team Info'!J:M,4,FALSE)</f>
        <v>920-428-2739</v>
      </c>
      <c r="S56" s="188" t="str">
        <f>VLOOKUP(M56,'Team Info'!J:N,5,FALSE)</f>
        <v>cyle.schneider@gmail.com</v>
      </c>
      <c r="T56" t="str">
        <f t="shared" si="1"/>
        <v>45584U-8 HT Baby SharksU-8 SL Cyclones</v>
      </c>
    </row>
    <row r="57" spans="1:20" x14ac:dyDescent="0.3">
      <c r="A57" s="154" t="str">
        <f t="shared" si="10"/>
        <v>SL1141</v>
      </c>
      <c r="B57" s="154" t="str">
        <f>VLOOKUP(A57,'Team Info'!E:J,6,FALSE)</f>
        <v>U-8 SL Cyclones</v>
      </c>
      <c r="C57" s="154" t="str">
        <f>VLOOKUP(A57,'Team Info'!E:L,8,FALSE)</f>
        <v>Cyle Schneider</v>
      </c>
      <c r="D57" s="154" t="str">
        <f>VLOOKUP(A57,'Team Info'!E:M,9,FALSE)</f>
        <v>920-428-2739</v>
      </c>
      <c r="E57" s="154" t="str">
        <f>VLOOKUP(A57,'Team Info'!E:N,10,FALSE)</f>
        <v>cyle.schneider@gmail.com</v>
      </c>
      <c r="F57" s="180" t="str">
        <f t="shared" si="0"/>
        <v>Sat</v>
      </c>
      <c r="G57" s="180">
        <v>196</v>
      </c>
      <c r="H57" s="184">
        <f>VLOOKUP(G57,'Master FINAL 2024 8-19-24'!A:G,7,FALSE)</f>
        <v>45591</v>
      </c>
      <c r="I57" s="153">
        <f>IF(ISBLANK((VLOOKUP(G57,'Master FINAL 2024 8-19-24'!A:H,8,FALSE)))=TRUE,"",VLOOKUP(G57,'Master FINAL 2024 8-19-24'!A:H,8,FALSE))</f>
        <v>4</v>
      </c>
      <c r="J57" s="183">
        <f>IF(ISBLANK((VLOOKUP(G57,'Master FINAL 2024 8-19-24'!A:I,9,FALSE)))=TRUE,"",VLOOKUP(G57,'Master FINAL 2024 8-19-24'!A:I,9,FALSE))</f>
        <v>0.5</v>
      </c>
      <c r="K57" s="169" t="str">
        <f>VLOOKUP(G57,'Master FINAL 2024 8-19-24'!A:L,12,FALSE)</f>
        <v>U-8 JU Juneau Rage U8 Purple</v>
      </c>
      <c r="L57" s="177" t="s">
        <v>849</v>
      </c>
      <c r="M57" s="177" t="str">
        <f>VLOOKUP(G57,'Master FINAL 2024 8-19-24'!A:O,15,FALSE)</f>
        <v>U-8 SL Cyclones</v>
      </c>
      <c r="N57" s="154" t="str">
        <f>VLOOKUP(K57,'Team Info'!J:L,3,FALSE)</f>
        <v>Kevin Klueger</v>
      </c>
      <c r="O57" s="154" t="str">
        <f>VLOOKUP(K57,'Team Info'!J:M,4,FALSE)</f>
        <v>920-960-0192</v>
      </c>
      <c r="P57" s="154" t="str">
        <f>VLOOKUP(K57,'Team Info'!J:N,5,FALSE)</f>
        <v>kluegerk@gmail.com</v>
      </c>
      <c r="Q57" s="188" t="str">
        <f>VLOOKUP(M57,'Team Info'!J:L,3,FALSE)</f>
        <v>Cyle Schneider</v>
      </c>
      <c r="R57" s="188" t="str">
        <f>VLOOKUP(M57,'Team Info'!J:M,4,FALSE)</f>
        <v>920-428-2739</v>
      </c>
      <c r="S57" s="188" t="str">
        <f>VLOOKUP(M57,'Team Info'!J:N,5,FALSE)</f>
        <v>cyle.schneider@gmail.com</v>
      </c>
      <c r="T57" t="str">
        <f t="shared" si="1"/>
        <v>45591U-8 JU Juneau Rage U8 PurpleU-8 SL Cyclones</v>
      </c>
    </row>
    <row r="58" spans="1:20" x14ac:dyDescent="0.3">
      <c r="A58" s="154" t="s">
        <v>1806</v>
      </c>
      <c r="B58" s="154" t="str">
        <f>VLOOKUP(A58,'Team Info'!E:J,6,FALSE)</f>
        <v>U-8 SL Earthquakes</v>
      </c>
      <c r="C58" s="154" t="str">
        <f>VLOOKUP(A58,'Team Info'!E:L,8,FALSE)</f>
        <v>Andy Kempf</v>
      </c>
      <c r="D58" s="154" t="str">
        <f>VLOOKUP(A58,'Team Info'!E:M,9,FALSE)</f>
        <v>262-705-6344</v>
      </c>
      <c r="E58" s="154" t="str">
        <f>VLOOKUP(A58,'Team Info'!E:N,10,FALSE)</f>
        <v>andykempf@icloud.com</v>
      </c>
      <c r="F58" s="180" t="str">
        <f t="shared" si="0"/>
        <v>Sat</v>
      </c>
      <c r="G58" s="180">
        <v>121</v>
      </c>
      <c r="H58" s="184">
        <f>VLOOKUP(G58,'Master FINAL 2024 8-19-24'!A:G,7,FALSE)</f>
        <v>45542</v>
      </c>
      <c r="I58" s="153">
        <f>IF(ISBLANK((VLOOKUP(G58,'Master FINAL 2024 8-19-24'!A:H,8,FALSE)))=TRUE,"",VLOOKUP(G58,'Master FINAL 2024 8-19-24'!A:H,8,FALSE))</f>
        <v>4</v>
      </c>
      <c r="J58" s="183">
        <f>IF(ISBLANK((VLOOKUP(G58,'Master FINAL 2024 8-19-24'!A:I,9,FALSE)))=TRUE,"",VLOOKUP(G58,'Master FINAL 2024 8-19-24'!A:I,9,FALSE))</f>
        <v>0.58333333333333337</v>
      </c>
      <c r="K58" s="169" t="str">
        <f>VLOOKUP(G58,'Master FINAL 2024 8-19-24'!A:L,12,FALSE)</f>
        <v>U-8 ER Shamrocks</v>
      </c>
      <c r="L58" s="177" t="s">
        <v>849</v>
      </c>
      <c r="M58" s="177" t="str">
        <f>VLOOKUP(G58,'Master FINAL 2024 8-19-24'!A:O,15,FALSE)</f>
        <v>U-8 SL Earthquakes</v>
      </c>
      <c r="N58" s="154" t="str">
        <f>VLOOKUP(K58,'Team Info'!J:L,3,FALSE)</f>
        <v>Tony Johnson</v>
      </c>
      <c r="O58" s="154">
        <f>VLOOKUP(K58,'Team Info'!J:M,4,FALSE)</f>
        <v>0</v>
      </c>
      <c r="P58" s="154" t="str">
        <f>VLOOKUP(K58,'Team Info'!J:N,5,FALSE)</f>
        <v>tjohnson@aquapoly.com</v>
      </c>
      <c r="Q58" s="188" t="str">
        <f>VLOOKUP(M58,'Team Info'!J:L,3,FALSE)</f>
        <v>Andy Kempf</v>
      </c>
      <c r="R58" s="188" t="str">
        <f>VLOOKUP(M58,'Team Info'!J:M,4,FALSE)</f>
        <v>262-705-6344</v>
      </c>
      <c r="S58" s="188" t="str">
        <f>VLOOKUP(M58,'Team Info'!J:N,5,FALSE)</f>
        <v>andykempf@icloud.com</v>
      </c>
      <c r="T58" t="str">
        <f t="shared" si="1"/>
        <v>45542U-8 ER ShamrocksU-8 SL Earthquakes</v>
      </c>
    </row>
    <row r="59" spans="1:20" x14ac:dyDescent="0.3">
      <c r="A59" s="154" t="str">
        <f t="shared" ref="A59:A65" si="11">A58</f>
        <v>SL1142</v>
      </c>
      <c r="B59" s="154" t="str">
        <f>VLOOKUP(A59,'Team Info'!E:J,6,FALSE)</f>
        <v>U-8 SL Earthquakes</v>
      </c>
      <c r="C59" s="154" t="str">
        <f>VLOOKUP(A59,'Team Info'!E:L,8,FALSE)</f>
        <v>Andy Kempf</v>
      </c>
      <c r="D59" s="154" t="str">
        <f>VLOOKUP(A59,'Team Info'!E:M,9,FALSE)</f>
        <v>262-705-6344</v>
      </c>
      <c r="E59" s="154" t="str">
        <f>VLOOKUP(A59,'Team Info'!E:N,10,FALSE)</f>
        <v>andykempf@icloud.com</v>
      </c>
      <c r="F59" s="180" t="str">
        <f t="shared" si="0"/>
        <v>Sat</v>
      </c>
      <c r="G59" s="180">
        <v>125</v>
      </c>
      <c r="H59" s="184">
        <f>VLOOKUP(G59,'Master FINAL 2024 8-19-24'!A:G,7,FALSE)</f>
        <v>45549</v>
      </c>
      <c r="I59" s="153" t="str">
        <f>IF(ISBLANK((VLOOKUP(G59,'Master FINAL 2024 8-19-24'!A:H,8,FALSE)))=TRUE,"",VLOOKUP(G59,'Master FINAL 2024 8-19-24'!A:H,8,FALSE))</f>
        <v>RF 3</v>
      </c>
      <c r="J59" s="183">
        <f>IF(ISBLANK((VLOOKUP(G59,'Master FINAL 2024 8-19-24'!A:I,9,FALSE)))=TRUE,"",VLOOKUP(G59,'Master FINAL 2024 8-19-24'!A:I,9,FALSE))</f>
        <v>0.375</v>
      </c>
      <c r="K59" s="169" t="str">
        <f>VLOOKUP(G59,'Master FINAL 2024 8-19-24'!A:L,12,FALSE)</f>
        <v>U-8 SL Earthquakes</v>
      </c>
      <c r="L59" s="177" t="s">
        <v>849</v>
      </c>
      <c r="M59" s="177" t="str">
        <f>VLOOKUP(G59,'Master FINAL 2024 8-19-24'!A:O,15,FALSE)</f>
        <v>U-8 RF Bullseyes</v>
      </c>
      <c r="N59" s="154" t="str">
        <f>VLOOKUP(K59,'Team Info'!J:L,3,FALSE)</f>
        <v>Andy Kempf</v>
      </c>
      <c r="O59" s="154" t="str">
        <f>VLOOKUP(K59,'Team Info'!J:M,4,FALSE)</f>
        <v>262-705-6344</v>
      </c>
      <c r="P59" s="154" t="str">
        <f>VLOOKUP(K59,'Team Info'!J:N,5,FALSE)</f>
        <v>andykempf@icloud.com</v>
      </c>
      <c r="Q59" s="188" t="str">
        <f>VLOOKUP(M59,'Team Info'!J:L,3,FALSE)</f>
        <v>Matthew Stater</v>
      </c>
      <c r="R59" s="188" t="str">
        <f>VLOOKUP(M59,'Team Info'!J:M,4,FALSE)</f>
        <v>262-384-1580</v>
      </c>
      <c r="S59" s="188" t="str">
        <f>VLOOKUP(M59,'Team Info'!J:N,5,FALSE)</f>
        <v>coachstater@gmail.com</v>
      </c>
      <c r="T59" t="str">
        <f t="shared" si="1"/>
        <v>45549U-8 SL EarthquakesU-8 RF Bullseyes</v>
      </c>
    </row>
    <row r="60" spans="1:20" x14ac:dyDescent="0.3">
      <c r="A60" s="154" t="str">
        <f t="shared" si="11"/>
        <v>SL1142</v>
      </c>
      <c r="B60" s="154" t="str">
        <f>VLOOKUP(A60,'Team Info'!E:J,6,FALSE)</f>
        <v>U-8 SL Earthquakes</v>
      </c>
      <c r="C60" s="154" t="str">
        <f>VLOOKUP(A60,'Team Info'!E:L,8,FALSE)</f>
        <v>Andy Kempf</v>
      </c>
      <c r="D60" s="154" t="str">
        <f>VLOOKUP(A60,'Team Info'!E:M,9,FALSE)</f>
        <v>262-705-6344</v>
      </c>
      <c r="E60" s="154" t="str">
        <f>VLOOKUP(A60,'Team Info'!E:N,10,FALSE)</f>
        <v>andykempf@icloud.com</v>
      </c>
      <c r="F60" s="180" t="str">
        <f t="shared" si="0"/>
        <v>Sat</v>
      </c>
      <c r="G60" s="180">
        <v>130</v>
      </c>
      <c r="H60" s="184">
        <f>VLOOKUP(G60,'Master FINAL 2024 8-19-24'!A:G,7,FALSE)</f>
        <v>45556</v>
      </c>
      <c r="I60" s="153">
        <f>IF(ISBLANK((VLOOKUP(G60,'Master FINAL 2024 8-19-24'!A:H,8,FALSE)))=TRUE,"",VLOOKUP(G60,'Master FINAL 2024 8-19-24'!A:H,8,FALSE))</f>
        <v>4</v>
      </c>
      <c r="J60" s="183">
        <f>IF(ISBLANK((VLOOKUP(G60,'Master FINAL 2024 8-19-24'!A:I,9,FALSE)))=TRUE,"",VLOOKUP(G60,'Master FINAL 2024 8-19-24'!A:I,9,FALSE))</f>
        <v>0.58333333333333337</v>
      </c>
      <c r="K60" s="169" t="str">
        <f>VLOOKUP(G60,'Master FINAL 2024 8-19-24'!A:L,12,FALSE)</f>
        <v>U-8 HT Sharks</v>
      </c>
      <c r="L60" s="177" t="s">
        <v>849</v>
      </c>
      <c r="M60" s="177" t="str">
        <f>VLOOKUP(G60,'Master FINAL 2024 8-19-24'!A:O,15,FALSE)</f>
        <v>U-8 SL Earthquakes</v>
      </c>
      <c r="N60" s="154" t="str">
        <f>VLOOKUP(K60,'Team Info'!J:L,3,FALSE)</f>
        <v>Harley Truse</v>
      </c>
      <c r="O60" s="154" t="str">
        <f>VLOOKUP(K60,'Team Info'!J:M,4,FALSE)</f>
        <v>262 707 2344</v>
      </c>
      <c r="P60" s="154" t="str">
        <f>VLOOKUP(K60,'Team Info'!J:N,5,FALSE)</f>
        <v>htruse@hotmail.com</v>
      </c>
      <c r="Q60" s="188" t="str">
        <f>VLOOKUP(M60,'Team Info'!J:L,3,FALSE)</f>
        <v>Andy Kempf</v>
      </c>
      <c r="R60" s="188" t="str">
        <f>VLOOKUP(M60,'Team Info'!J:M,4,FALSE)</f>
        <v>262-705-6344</v>
      </c>
      <c r="S60" s="188" t="str">
        <f>VLOOKUP(M60,'Team Info'!J:N,5,FALSE)</f>
        <v>andykempf@icloud.com</v>
      </c>
      <c r="T60" t="str">
        <f t="shared" si="1"/>
        <v>45556U-8 HT SharksU-8 SL Earthquakes</v>
      </c>
    </row>
    <row r="61" spans="1:20" x14ac:dyDescent="0.3">
      <c r="A61" s="154" t="str">
        <f t="shared" si="11"/>
        <v>SL1142</v>
      </c>
      <c r="B61" s="154" t="str">
        <f>VLOOKUP(A61,'Team Info'!E:J,6,FALSE)</f>
        <v>U-8 SL Earthquakes</v>
      </c>
      <c r="C61" s="154" t="str">
        <f>VLOOKUP(A61,'Team Info'!E:L,8,FALSE)</f>
        <v>Andy Kempf</v>
      </c>
      <c r="D61" s="154" t="str">
        <f>VLOOKUP(A61,'Team Info'!E:M,9,FALSE)</f>
        <v>262-705-6344</v>
      </c>
      <c r="E61" s="154" t="str">
        <f>VLOOKUP(A61,'Team Info'!E:N,10,FALSE)</f>
        <v>andykempf@icloud.com</v>
      </c>
      <c r="F61" s="180" t="str">
        <f t="shared" si="0"/>
        <v>Sat</v>
      </c>
      <c r="G61" s="180">
        <v>135</v>
      </c>
      <c r="H61" s="184">
        <f>VLOOKUP(G61,'Master FINAL 2024 8-19-24'!A:G,7,FALSE)</f>
        <v>45563</v>
      </c>
      <c r="I61" s="153" t="str">
        <f>IF(ISBLANK((VLOOKUP(G61,'Master FINAL 2024 8-19-24'!A:H,8,FALSE)))=TRUE,"",VLOOKUP(G61,'Master FINAL 2024 8-19-24'!A:H,8,FALSE))</f>
        <v>WB Regal Ware #1</v>
      </c>
      <c r="J61" s="183">
        <f>IF(ISBLANK((VLOOKUP(G61,'Master FINAL 2024 8-19-24'!A:I,9,FALSE)))=TRUE,"",VLOOKUP(G61,'Master FINAL 2024 8-19-24'!A:I,9,FALSE))</f>
        <v>0.41666666666666669</v>
      </c>
      <c r="K61" s="169" t="str">
        <f>VLOOKUP(G61,'Master FINAL 2024 8-19-24'!A:L,12,FALSE)</f>
        <v>U-8 SL Earthquakes</v>
      </c>
      <c r="L61" s="177" t="s">
        <v>849</v>
      </c>
      <c r="M61" s="177" t="str">
        <f>VLOOKUP(G61,'Master FINAL 2024 8-19-24'!A:O,15,FALSE)</f>
        <v>U-8 WB Stars</v>
      </c>
      <c r="N61" s="154" t="str">
        <f>VLOOKUP(K61,'Team Info'!J:L,3,FALSE)</f>
        <v>Andy Kempf</v>
      </c>
      <c r="O61" s="154" t="str">
        <f>VLOOKUP(K61,'Team Info'!J:M,4,FALSE)</f>
        <v>262-705-6344</v>
      </c>
      <c r="P61" s="154" t="str">
        <f>VLOOKUP(K61,'Team Info'!J:N,5,FALSE)</f>
        <v>andykempf@icloud.com</v>
      </c>
      <c r="Q61" s="188" t="str">
        <f>VLOOKUP(M61,'Team Info'!J:L,3,FALSE)</f>
        <v>Brittany Boyer (Director)</v>
      </c>
      <c r="R61" s="188" t="str">
        <f>VLOOKUP(M61,'Team Info'!J:M,4,FALSE)</f>
        <v>262-247-1029</v>
      </c>
      <c r="S61" s="188" t="str">
        <f>VLOOKUP(M61,'Team Info'!J:N,5,FALSE)</f>
        <v>bboyer@kmymca.org</v>
      </c>
      <c r="T61" t="str">
        <f t="shared" si="1"/>
        <v>45563U-8 SL EarthquakesU-8 WB Stars</v>
      </c>
    </row>
    <row r="62" spans="1:20" x14ac:dyDescent="0.3">
      <c r="A62" s="154" t="str">
        <f t="shared" si="11"/>
        <v>SL1142</v>
      </c>
      <c r="B62" s="154" t="str">
        <f>VLOOKUP(A62,'Team Info'!E:J,6,FALSE)</f>
        <v>U-8 SL Earthquakes</v>
      </c>
      <c r="C62" s="154" t="str">
        <f>VLOOKUP(A62,'Team Info'!E:L,8,FALSE)</f>
        <v>Andy Kempf</v>
      </c>
      <c r="D62" s="154" t="str">
        <f>VLOOKUP(A62,'Team Info'!E:M,9,FALSE)</f>
        <v>262-705-6344</v>
      </c>
      <c r="E62" s="154" t="str">
        <f>VLOOKUP(A62,'Team Info'!E:N,10,FALSE)</f>
        <v>andykempf@icloud.com</v>
      </c>
      <c r="F62" s="180" t="str">
        <f>IF(WEEKDAY(H62)=7,"Sat",IF(WEEKDAY(H62)=6,"Fri",IF(WEEKDAY(H62)=5,"Thu",IF(WEEKDAY(H62)=4,"Wed",IF(WEEKDAY(H62)=3,"Tue",IF(WEEKDAY(H62)=2,"Mon",IF(WEEKDAY(H62)=1,"Sun")))))))</f>
        <v>Sat</v>
      </c>
      <c r="G62" s="180">
        <v>138</v>
      </c>
      <c r="H62" s="184">
        <f>VLOOKUP(G62,'Master FINAL 2024 8-19-24'!A:G,7,FALSE)</f>
        <v>45570</v>
      </c>
      <c r="I62" s="153" t="str">
        <f>IF(ISBLANK((VLOOKUP(G62,'Master FINAL 2024 8-19-24'!A:H,8,FALSE)))=TRUE,"",VLOOKUP(G62,'Master FINAL 2024 8-19-24'!A:H,8,FALSE))</f>
        <v>KW 1</v>
      </c>
      <c r="J62" s="183">
        <f>IF(ISBLANK((VLOOKUP(G62,'Master FINAL 2024 8-19-24'!A:I,9,FALSE)))=TRUE,"",VLOOKUP(G62,'Master FINAL 2024 8-19-24'!A:I,9,FALSE))</f>
        <v>0.375</v>
      </c>
      <c r="K62" s="169" t="str">
        <f>VLOOKUP(G62,'Master FINAL 2024 8-19-24'!A:L,12,FALSE)</f>
        <v>U-8 SL Earthquakes</v>
      </c>
      <c r="L62" s="177" t="s">
        <v>849</v>
      </c>
      <c r="M62" s="177" t="str">
        <f>VLOOKUP(G62,'Master FINAL 2024 8-19-24'!A:O,15,FALSE)</f>
        <v>U-8 KW Avalanche</v>
      </c>
      <c r="N62" s="154" t="str">
        <f>VLOOKUP(K62,'Team Info'!J:L,3,FALSE)</f>
        <v>Andy Kempf</v>
      </c>
      <c r="O62" s="154" t="str">
        <f>VLOOKUP(K62,'Team Info'!J:M,4,FALSE)</f>
        <v>262-705-6344</v>
      </c>
      <c r="P62" s="154" t="str">
        <f>VLOOKUP(K62,'Team Info'!J:N,5,FALSE)</f>
        <v>andykempf@icloud.com</v>
      </c>
      <c r="Q62" s="188" t="str">
        <f>VLOOKUP(M62,'Team Info'!J:L,3,FALSE)</f>
        <v>Abby Watzlawick</v>
      </c>
      <c r="R62" s="188" t="str">
        <f>VLOOKUP(M62,'Team Info'!J:M,4,FALSE)</f>
        <v>414-412-2424</v>
      </c>
      <c r="S62" s="188" t="str">
        <f>VLOOKUP(M62,'Team Info'!J:N,5,FALSE)</f>
        <v>abbywatzlawick@gmail.com</v>
      </c>
      <c r="T62" t="str">
        <f>H62&amp;K62&amp;M62</f>
        <v>45570U-8 SL EarthquakesU-8 KW Avalanche</v>
      </c>
    </row>
    <row r="63" spans="1:20" x14ac:dyDescent="0.3">
      <c r="A63" s="154" t="str">
        <f t="shared" si="11"/>
        <v>SL1142</v>
      </c>
      <c r="B63" s="154" t="str">
        <f>VLOOKUP(A63,'Team Info'!E:J,6,FALSE)</f>
        <v>U-8 SL Earthquakes</v>
      </c>
      <c r="C63" s="154" t="str">
        <f>VLOOKUP(A63,'Team Info'!E:L,8,FALSE)</f>
        <v>Andy Kempf</v>
      </c>
      <c r="D63" s="154" t="str">
        <f>VLOOKUP(A63,'Team Info'!E:M,9,FALSE)</f>
        <v>262-705-6344</v>
      </c>
      <c r="E63" s="154" t="str">
        <f>VLOOKUP(A63,'Team Info'!E:N,10,FALSE)</f>
        <v>andykempf@icloud.com</v>
      </c>
      <c r="F63" s="180" t="str">
        <f t="shared" si="0"/>
        <v>Sat</v>
      </c>
      <c r="G63" s="180">
        <v>144</v>
      </c>
      <c r="H63" s="184">
        <f>VLOOKUP(G63,'Master FINAL 2024 8-19-24'!A:G,7,FALSE)</f>
        <v>45577</v>
      </c>
      <c r="I63" s="153">
        <f>IF(ISBLANK((VLOOKUP(G63,'Master FINAL 2024 8-19-24'!A:H,8,FALSE)))=TRUE,"",VLOOKUP(G63,'Master FINAL 2024 8-19-24'!A:H,8,FALSE))</f>
        <v>4</v>
      </c>
      <c r="J63" s="183">
        <f>IF(ISBLANK((VLOOKUP(G63,'Master FINAL 2024 8-19-24'!A:I,9,FALSE)))=TRUE,"",VLOOKUP(G63,'Master FINAL 2024 8-19-24'!A:I,9,FALSE))</f>
        <v>0.41666666666666669</v>
      </c>
      <c r="K63" s="169" t="str">
        <f>VLOOKUP(G63,'Master FINAL 2024 8-19-24'!A:L,12,FALSE)</f>
        <v>U-8 JU Juneau Rage U8</v>
      </c>
      <c r="L63" s="177" t="s">
        <v>849</v>
      </c>
      <c r="M63" s="177" t="str">
        <f>VLOOKUP(G63,'Master FINAL 2024 8-19-24'!A:O,15,FALSE)</f>
        <v>U-8 SL Earthquakes</v>
      </c>
      <c r="N63" s="154" t="str">
        <f>VLOOKUP(K63,'Team Info'!J:L,3,FALSE)</f>
        <v>Tom Miller</v>
      </c>
      <c r="O63" s="154" t="str">
        <f>VLOOKUP(K63,'Team Info'!J:M,4,FALSE)</f>
        <v>920-904-2507</v>
      </c>
      <c r="P63" s="154" t="str">
        <f>VLOOKUP(K63,'Team Info'!J:N,5,FALSE)</f>
        <v>millertd87@outlook.com</v>
      </c>
      <c r="Q63" s="188" t="str">
        <f>VLOOKUP(M63,'Team Info'!J:L,3,FALSE)</f>
        <v>Andy Kempf</v>
      </c>
      <c r="R63" s="188" t="str">
        <f>VLOOKUP(M63,'Team Info'!J:M,4,FALSE)</f>
        <v>262-705-6344</v>
      </c>
      <c r="S63" s="188" t="str">
        <f>VLOOKUP(M63,'Team Info'!J:N,5,FALSE)</f>
        <v>andykempf@icloud.com</v>
      </c>
      <c r="T63" t="str">
        <f t="shared" si="1"/>
        <v>45577U-8 JU Juneau Rage U8U-8 SL Earthquakes</v>
      </c>
    </row>
    <row r="64" spans="1:20" x14ac:dyDescent="0.3">
      <c r="A64" s="154" t="str">
        <f t="shared" si="11"/>
        <v>SL1142</v>
      </c>
      <c r="B64" s="154" t="str">
        <f>VLOOKUP(A64,'Team Info'!E:J,6,FALSE)</f>
        <v>U-8 SL Earthquakes</v>
      </c>
      <c r="C64" s="154" t="str">
        <f>VLOOKUP(A64,'Team Info'!E:L,8,FALSE)</f>
        <v>Andy Kempf</v>
      </c>
      <c r="D64" s="154" t="str">
        <f>VLOOKUP(A64,'Team Info'!E:M,9,FALSE)</f>
        <v>262-705-6344</v>
      </c>
      <c r="E64" s="154" t="str">
        <f>VLOOKUP(A64,'Team Info'!E:N,10,FALSE)</f>
        <v>andykempf@icloud.com</v>
      </c>
      <c r="F64" s="180" t="str">
        <f t="shared" si="0"/>
        <v>Sat</v>
      </c>
      <c r="G64" s="180">
        <v>151</v>
      </c>
      <c r="H64" s="184">
        <f>VLOOKUP(G64,'Master FINAL 2024 8-19-24'!A:G,7,FALSE)</f>
        <v>45584</v>
      </c>
      <c r="I64" s="153">
        <f>IF(ISBLANK((VLOOKUP(G64,'Master FINAL 2024 8-19-24'!A:H,8,FALSE)))=TRUE,"",VLOOKUP(G64,'Master FINAL 2024 8-19-24'!A:H,8,FALSE))</f>
        <v>3</v>
      </c>
      <c r="J64" s="183">
        <f>IF(ISBLANK((VLOOKUP(G64,'Master FINAL 2024 8-19-24'!A:I,9,FALSE)))=TRUE,"",VLOOKUP(G64,'Master FINAL 2024 8-19-24'!A:I,9,FALSE))</f>
        <v>0.5</v>
      </c>
      <c r="K64" s="169" t="str">
        <f>VLOOKUP(G64,'Master FINAL 2024 8-19-24'!A:L,12,FALSE)</f>
        <v>U-8 HU Vipers</v>
      </c>
      <c r="L64" s="177" t="s">
        <v>849</v>
      </c>
      <c r="M64" s="177" t="str">
        <f>VLOOKUP(G64,'Master FINAL 2024 8-19-24'!A:O,15,FALSE)</f>
        <v>U-8 SL Earthquakes</v>
      </c>
      <c r="N64" s="154" t="str">
        <f>VLOOKUP(K64,'Team Info'!J:L,3,FALSE)</f>
        <v>Terry Fies</v>
      </c>
      <c r="O64" s="154" t="str">
        <f>VLOOKUP(K64,'Team Info'!J:M,4,FALSE)</f>
        <v>262-483-5467</v>
      </c>
      <c r="P64" s="154" t="str">
        <f>VLOOKUP(K64,'Team Info'!J:N,5,FALSE)</f>
        <v>tnfies@gmail.com</v>
      </c>
      <c r="Q64" s="188" t="str">
        <f>VLOOKUP(M64,'Team Info'!J:L,3,FALSE)</f>
        <v>Andy Kempf</v>
      </c>
      <c r="R64" s="188" t="str">
        <f>VLOOKUP(M64,'Team Info'!J:M,4,FALSE)</f>
        <v>262-705-6344</v>
      </c>
      <c r="S64" s="188" t="str">
        <f>VLOOKUP(M64,'Team Info'!J:N,5,FALSE)</f>
        <v>andykempf@icloud.com</v>
      </c>
      <c r="T64" t="str">
        <f t="shared" si="1"/>
        <v>45584U-8 HU VipersU-8 SL Earthquakes</v>
      </c>
    </row>
    <row r="65" spans="1:20" x14ac:dyDescent="0.3">
      <c r="A65" s="154" t="str">
        <f t="shared" si="11"/>
        <v>SL1142</v>
      </c>
      <c r="B65" s="154" t="str">
        <f>VLOOKUP(A65,'Team Info'!E:J,6,FALSE)</f>
        <v>U-8 SL Earthquakes</v>
      </c>
      <c r="C65" s="154" t="str">
        <f>VLOOKUP(A65,'Team Info'!E:L,8,FALSE)</f>
        <v>Andy Kempf</v>
      </c>
      <c r="D65" s="154" t="str">
        <f>VLOOKUP(A65,'Team Info'!E:M,9,FALSE)</f>
        <v>262-705-6344</v>
      </c>
      <c r="E65" s="154" t="str">
        <f>VLOOKUP(A65,'Team Info'!E:N,10,FALSE)</f>
        <v>andykempf@icloud.com</v>
      </c>
      <c r="F65" s="180" t="str">
        <f t="shared" ref="F65:F130" si="12">IF(WEEKDAY(H65)=7,"Sat",IF(WEEKDAY(H65)=6,"Fri",IF(WEEKDAY(H65)=5,"Thu",IF(WEEKDAY(H65)=4,"Wed",IF(WEEKDAY(H65)=3,"Tue",IF(WEEKDAY(H65)=2,"Mon",IF(WEEKDAY(H65)=1,"Sun")))))))</f>
        <v>Sat</v>
      </c>
      <c r="G65" s="180">
        <v>155</v>
      </c>
      <c r="H65" s="184">
        <f>VLOOKUP(G65,'Master FINAL 2024 8-19-24'!A:G,7,FALSE)</f>
        <v>45591</v>
      </c>
      <c r="I65" s="153" t="str">
        <f>IF(ISBLANK((VLOOKUP(G65,'Master FINAL 2024 8-19-24'!A:H,8,FALSE)))=TRUE,"",VLOOKUP(G65,'Master FINAL 2024 8-19-24'!A:H,8,FALSE))</f>
        <v>RF 1</v>
      </c>
      <c r="J65" s="183">
        <f>IF(ISBLANK((VLOOKUP(G65,'Master FINAL 2024 8-19-24'!A:I,9,FALSE)))=TRUE,"",VLOOKUP(G65,'Master FINAL 2024 8-19-24'!A:I,9,FALSE))</f>
        <v>0.4375</v>
      </c>
      <c r="K65" s="169" t="str">
        <f>VLOOKUP(G65,'Master FINAL 2024 8-19-24'!A:L,12,FALSE)</f>
        <v>U-8 SL Earthquakes</v>
      </c>
      <c r="L65" s="177" t="s">
        <v>849</v>
      </c>
      <c r="M65" s="177" t="str">
        <f>VLOOKUP(G65,'Master FINAL 2024 8-19-24'!A:O,15,FALSE)</f>
        <v>U-8 RF Bullseyes</v>
      </c>
      <c r="N65" s="154" t="str">
        <f>VLOOKUP(K65,'Team Info'!J:L,3,FALSE)</f>
        <v>Andy Kempf</v>
      </c>
      <c r="O65" s="154" t="str">
        <f>VLOOKUP(K65,'Team Info'!J:M,4,FALSE)</f>
        <v>262-705-6344</v>
      </c>
      <c r="P65" s="154" t="str">
        <f>VLOOKUP(K65,'Team Info'!J:N,5,FALSE)</f>
        <v>andykempf@icloud.com</v>
      </c>
      <c r="Q65" s="188" t="str">
        <f>VLOOKUP(M65,'Team Info'!J:L,3,FALSE)</f>
        <v>Matthew Stater</v>
      </c>
      <c r="R65" s="188" t="str">
        <f>VLOOKUP(M65,'Team Info'!J:M,4,FALSE)</f>
        <v>262-384-1580</v>
      </c>
      <c r="S65" s="188" t="str">
        <f>VLOOKUP(M65,'Team Info'!J:N,5,FALSE)</f>
        <v>coachstater@gmail.com</v>
      </c>
      <c r="T65" t="str">
        <f t="shared" ref="T65:T130" si="13">H65&amp;K65&amp;M65</f>
        <v>45591U-8 SL EarthquakesU-8 RF Bullseyes</v>
      </c>
    </row>
    <row r="66" spans="1:20" x14ac:dyDescent="0.3">
      <c r="A66" s="154" t="s">
        <v>1807</v>
      </c>
      <c r="B66" s="154" t="str">
        <f>VLOOKUP(A66,'Team Info'!E:J,6,FALSE)</f>
        <v>U-9 SL Cowboys (Bulldogs)</v>
      </c>
      <c r="C66" s="154" t="str">
        <f>VLOOKUP(A66,'Team Info'!E:L,8,FALSE)</f>
        <v>Nicole Knuckles</v>
      </c>
      <c r="D66" s="154" t="str">
        <f>VLOOKUP(A66,'Team Info'!E:M,9,FALSE)</f>
        <v>805-610-2531</v>
      </c>
      <c r="E66" s="154" t="str">
        <f>VLOOKUP(A66,'Team Info'!E:N,10,FALSE)</f>
        <v>nicolemragain@gmail.com</v>
      </c>
      <c r="F66" s="180" t="str">
        <f t="shared" si="12"/>
        <v>Sat</v>
      </c>
      <c r="G66" s="180">
        <v>425</v>
      </c>
      <c r="H66" s="184">
        <f>VLOOKUP(G66,'Master FINAL 2024 8-19-24'!A:G,7,FALSE)</f>
        <v>45542</v>
      </c>
      <c r="I66" s="153">
        <f>IF(ISBLANK((VLOOKUP(G66,'Master FINAL 2024 8-19-24'!A:H,8,FALSE)))=TRUE,"",VLOOKUP(G66,'Master FINAL 2024 8-19-24'!A:H,8,FALSE))</f>
        <v>1</v>
      </c>
      <c r="J66" s="183">
        <f>IF(ISBLANK((VLOOKUP(G66,'Master FINAL 2024 8-19-24'!A:I,9,FALSE)))=TRUE,"",VLOOKUP(G66,'Master FINAL 2024 8-19-24'!A:I,9,FALSE))</f>
        <v>0.375</v>
      </c>
      <c r="K66" s="169" t="str">
        <f>VLOOKUP(G66,'Master FINAL 2024 8-19-24'!A:L,12,FALSE)</f>
        <v>U-9 SL Cowboys (Bulldogs)</v>
      </c>
      <c r="L66" s="177" t="s">
        <v>849</v>
      </c>
      <c r="M66" s="177" t="str">
        <f>VLOOKUP(G66,'Master FINAL 2024 8-19-24'!A:O,15,FALSE)</f>
        <v>U-9 SL Barcelona (Flames)</v>
      </c>
      <c r="N66" s="154" t="str">
        <f>VLOOKUP(K66,'Team Info'!J:L,3,FALSE)</f>
        <v>Nicole Knuckles</v>
      </c>
      <c r="O66" s="154" t="str">
        <f>VLOOKUP(K66,'Team Info'!J:M,4,FALSE)</f>
        <v>805-610-2531</v>
      </c>
      <c r="P66" s="154" t="str">
        <f>VLOOKUP(K66,'Team Info'!J:N,5,FALSE)</f>
        <v>nicolemragain@gmail.com</v>
      </c>
      <c r="Q66" s="188" t="str">
        <f>VLOOKUP(M66,'Team Info'!J:L,3,FALSE)</f>
        <v>Matt Schmitz</v>
      </c>
      <c r="R66" s="188" t="str">
        <f>VLOOKUP(M66,'Team Info'!J:M,4,FALSE)</f>
        <v>608-658-5156</v>
      </c>
      <c r="S66" s="188" t="str">
        <f>VLOOKUP(M66,'Team Info'!J:N,5,FALSE)</f>
        <v>schmitz.matthew@gmail.com</v>
      </c>
      <c r="T66" t="str">
        <f t="shared" si="13"/>
        <v>45542U-9 SL Cowboys (Bulldogs)U-9 SL Barcelona (Flames)</v>
      </c>
    </row>
    <row r="67" spans="1:20" x14ac:dyDescent="0.3">
      <c r="A67" s="154" t="str">
        <f t="shared" ref="A67:A73" si="14">A66</f>
        <v>SL1143</v>
      </c>
      <c r="B67" s="154" t="str">
        <f>VLOOKUP(A67,'Team Info'!E:J,6,FALSE)</f>
        <v>U-9 SL Cowboys (Bulldogs)</v>
      </c>
      <c r="C67" s="154" t="str">
        <f>VLOOKUP(A67,'Team Info'!E:L,8,FALSE)</f>
        <v>Nicole Knuckles</v>
      </c>
      <c r="D67" s="154" t="str">
        <f>VLOOKUP(A67,'Team Info'!E:M,9,FALSE)</f>
        <v>805-610-2531</v>
      </c>
      <c r="E67" s="154" t="str">
        <f>VLOOKUP(A67,'Team Info'!E:N,10,FALSE)</f>
        <v>nicolemragain@gmail.com</v>
      </c>
      <c r="F67" s="180" t="str">
        <f t="shared" si="12"/>
        <v>Sat</v>
      </c>
      <c r="G67" s="180">
        <v>429</v>
      </c>
      <c r="H67" s="184">
        <f>VLOOKUP(G67,'Master FINAL 2024 8-19-24'!A:G,7,FALSE)</f>
        <v>45549</v>
      </c>
      <c r="I67" s="153">
        <f>IF(ISBLANK((VLOOKUP(G67,'Master FINAL 2024 8-19-24'!A:H,8,FALSE)))=TRUE,"",VLOOKUP(G67,'Master FINAL 2024 8-19-24'!A:H,8,FALSE))</f>
        <v>1</v>
      </c>
      <c r="J67" s="183">
        <f>IF(ISBLANK((VLOOKUP(G67,'Master FINAL 2024 8-19-24'!A:I,9,FALSE)))=TRUE,"",VLOOKUP(G67,'Master FINAL 2024 8-19-24'!A:I,9,FALSE))</f>
        <v>0.4375</v>
      </c>
      <c r="K67" s="169" t="str">
        <f>VLOOKUP(G67,'Master FINAL 2024 8-19-24'!A:L,12,FALSE)</f>
        <v>U-9 RF Eagles</v>
      </c>
      <c r="L67" s="177" t="s">
        <v>849</v>
      </c>
      <c r="M67" s="177" t="str">
        <f>VLOOKUP(G67,'Master FINAL 2024 8-19-24'!A:O,15,FALSE)</f>
        <v>U-9 SL Cowboys (Bulldogs)</v>
      </c>
      <c r="N67" s="154" t="str">
        <f>VLOOKUP(K67,'Team Info'!J:L,3,FALSE)</f>
        <v>Tyce Kearl</v>
      </c>
      <c r="O67" s="154" t="str">
        <f>VLOOKUP(K67,'Team Info'!J:M,4,FALSE)</f>
        <v>435-494-8529</v>
      </c>
      <c r="P67" s="154" t="str">
        <f>VLOOKUP(K67,'Team Info'!J:N,5,FALSE)</f>
        <v>docs_flat@hotmail.com</v>
      </c>
      <c r="Q67" s="188" t="str">
        <f>VLOOKUP(M67,'Team Info'!J:L,3,FALSE)</f>
        <v>Nicole Knuckles</v>
      </c>
      <c r="R67" s="188" t="str">
        <f>VLOOKUP(M67,'Team Info'!J:M,4,FALSE)</f>
        <v>805-610-2531</v>
      </c>
      <c r="S67" s="188" t="str">
        <f>VLOOKUP(M67,'Team Info'!J:N,5,FALSE)</f>
        <v>nicolemragain@gmail.com</v>
      </c>
      <c r="T67" t="str">
        <f t="shared" si="13"/>
        <v>45549U-9 RF EaglesU-9 SL Cowboys (Bulldogs)</v>
      </c>
    </row>
    <row r="68" spans="1:20" x14ac:dyDescent="0.3">
      <c r="A68" s="154" t="str">
        <f t="shared" si="14"/>
        <v>SL1143</v>
      </c>
      <c r="B68" s="154" t="str">
        <f>VLOOKUP(A68,'Team Info'!E:J,6,FALSE)</f>
        <v>U-9 SL Cowboys (Bulldogs)</v>
      </c>
      <c r="C68" s="154" t="str">
        <f>VLOOKUP(A68,'Team Info'!E:L,8,FALSE)</f>
        <v>Nicole Knuckles</v>
      </c>
      <c r="D68" s="154" t="str">
        <f>VLOOKUP(A68,'Team Info'!E:M,9,FALSE)</f>
        <v>805-610-2531</v>
      </c>
      <c r="E68" s="154" t="str">
        <f>VLOOKUP(A68,'Team Info'!E:N,10,FALSE)</f>
        <v>nicolemragain@gmail.com</v>
      </c>
      <c r="F68" s="180" t="str">
        <f t="shared" si="12"/>
        <v>Sat</v>
      </c>
      <c r="G68" s="180">
        <v>434</v>
      </c>
      <c r="H68" s="184">
        <f>VLOOKUP(G68,'Master FINAL 2024 8-19-24'!A:G,7,FALSE)</f>
        <v>45556</v>
      </c>
      <c r="I68" s="153">
        <f>IF(ISBLANK((VLOOKUP(G68,'Master FINAL 2024 8-19-24'!A:H,8,FALSE)))=TRUE,"",VLOOKUP(G68,'Master FINAL 2024 8-19-24'!A:H,8,FALSE))</f>
        <v>2</v>
      </c>
      <c r="J68" s="183">
        <f>IF(ISBLANK((VLOOKUP(G68,'Master FINAL 2024 8-19-24'!A:I,9,FALSE)))=TRUE,"",VLOOKUP(G68,'Master FINAL 2024 8-19-24'!A:I,9,FALSE))</f>
        <v>0.375</v>
      </c>
      <c r="K68" s="169" t="str">
        <f>VLOOKUP(G68,'Master FINAL 2024 8-19-24'!A:L,12,FALSE)</f>
        <v>U-9 HT Warriors</v>
      </c>
      <c r="L68" s="177" t="s">
        <v>849</v>
      </c>
      <c r="M68" s="177" t="str">
        <f>VLOOKUP(G68,'Master FINAL 2024 8-19-24'!A:O,15,FALSE)</f>
        <v>U-9 SL Cowboys (Bulldogs)</v>
      </c>
      <c r="N68" s="154" t="str">
        <f>VLOOKUP(K68,'Team Info'!J:L,3,FALSE)</f>
        <v>Brandon Bishop</v>
      </c>
      <c r="O68" s="154" t="str">
        <f>VLOOKUP(K68,'Team Info'!J:M,4,FALSE)</f>
        <v>414-719-8187</v>
      </c>
      <c r="P68" s="154" t="str">
        <f>VLOOKUP(K68,'Team Info'!J:N,5,FALSE)</f>
        <v>USAF_Bishop89@outlook.com</v>
      </c>
      <c r="Q68" s="188" t="str">
        <f>VLOOKUP(M68,'Team Info'!J:L,3,FALSE)</f>
        <v>Nicole Knuckles</v>
      </c>
      <c r="R68" s="188" t="str">
        <f>VLOOKUP(M68,'Team Info'!J:M,4,FALSE)</f>
        <v>805-610-2531</v>
      </c>
      <c r="S68" s="188" t="str">
        <f>VLOOKUP(M68,'Team Info'!J:N,5,FALSE)</f>
        <v>nicolemragain@gmail.com</v>
      </c>
      <c r="T68" t="str">
        <f t="shared" si="13"/>
        <v>45556U-9 HT WarriorsU-9 SL Cowboys (Bulldogs)</v>
      </c>
    </row>
    <row r="69" spans="1:20" x14ac:dyDescent="0.3">
      <c r="A69" s="154" t="str">
        <f t="shared" si="14"/>
        <v>SL1143</v>
      </c>
      <c r="B69" s="154" t="str">
        <f>VLOOKUP(A69,'Team Info'!E:J,6,FALSE)</f>
        <v>U-9 SL Cowboys (Bulldogs)</v>
      </c>
      <c r="C69" s="154" t="str">
        <f>VLOOKUP(A69,'Team Info'!E:L,8,FALSE)</f>
        <v>Nicole Knuckles</v>
      </c>
      <c r="D69" s="154" t="str">
        <f>VLOOKUP(A69,'Team Info'!E:M,9,FALSE)</f>
        <v>805-610-2531</v>
      </c>
      <c r="E69" s="154" t="str">
        <f>VLOOKUP(A69,'Team Info'!E:N,10,FALSE)</f>
        <v>nicolemragain@gmail.com</v>
      </c>
      <c r="F69" s="180" t="str">
        <f t="shared" si="12"/>
        <v>Sat</v>
      </c>
      <c r="G69" s="180">
        <v>439</v>
      </c>
      <c r="H69" s="184">
        <f>VLOOKUP(G69,'Master FINAL 2024 8-19-24'!A:G,7,FALSE)</f>
        <v>45563</v>
      </c>
      <c r="I69" s="153" t="str">
        <f>IF(ISBLANK((VLOOKUP(G69,'Master FINAL 2024 8-19-24'!A:H,8,FALSE)))=TRUE,"",VLOOKUP(G69,'Master FINAL 2024 8-19-24'!A:H,8,FALSE))</f>
        <v>ER #8</v>
      </c>
      <c r="J69" s="183">
        <f>IF(ISBLANK((VLOOKUP(G69,'Master FINAL 2024 8-19-24'!A:I,9,FALSE)))=TRUE,"",VLOOKUP(G69,'Master FINAL 2024 8-19-24'!A:I,9,FALSE))</f>
        <v>0.375</v>
      </c>
      <c r="K69" s="169" t="str">
        <f>VLOOKUP(G69,'Master FINAL 2024 8-19-24'!A:L,12,FALSE)</f>
        <v>U-9 SL Cowboys (Bulldogs)</v>
      </c>
      <c r="L69" s="177" t="s">
        <v>849</v>
      </c>
      <c r="M69" s="177" t="str">
        <f>VLOOKUP(G69,'Master FINAL 2024 8-19-24'!A:O,15,FALSE)</f>
        <v>U-9 ER Cyclones</v>
      </c>
      <c r="N69" s="154" t="str">
        <f>VLOOKUP(K69,'Team Info'!J:L,3,FALSE)</f>
        <v>Nicole Knuckles</v>
      </c>
      <c r="O69" s="154" t="str">
        <f>VLOOKUP(K69,'Team Info'!J:M,4,FALSE)</f>
        <v>805-610-2531</v>
      </c>
      <c r="P69" s="154" t="str">
        <f>VLOOKUP(K69,'Team Info'!J:N,5,FALSE)</f>
        <v>nicolemragain@gmail.com</v>
      </c>
      <c r="Q69" s="188" t="str">
        <f>VLOOKUP(M69,'Team Info'!J:L,3,FALSE)</f>
        <v>Paul Zimmer</v>
      </c>
      <c r="R69" s="188" t="str">
        <f>VLOOKUP(M69,'Team Info'!J:M,4,FALSE)</f>
        <v>608-769-4856</v>
      </c>
      <c r="S69" s="188" t="str">
        <f>VLOOKUP(M69,'Team Info'!J:N,5,FALSE)</f>
        <v>Paulwzimmer@gmail.com</v>
      </c>
      <c r="T69" t="str">
        <f t="shared" si="13"/>
        <v>45563U-9 SL Cowboys (Bulldogs)U-9 ER Cyclones</v>
      </c>
    </row>
    <row r="70" spans="1:20" x14ac:dyDescent="0.3">
      <c r="A70" s="154" t="str">
        <f t="shared" si="14"/>
        <v>SL1143</v>
      </c>
      <c r="B70" s="154" t="str">
        <f>VLOOKUP(A70,'Team Info'!E:J,6,FALSE)</f>
        <v>U-9 SL Cowboys (Bulldogs)</v>
      </c>
      <c r="C70" s="154" t="str">
        <f>VLOOKUP(A70,'Team Info'!E:L,8,FALSE)</f>
        <v>Nicole Knuckles</v>
      </c>
      <c r="D70" s="154" t="str">
        <f>VLOOKUP(A70,'Team Info'!E:M,9,FALSE)</f>
        <v>805-610-2531</v>
      </c>
      <c r="E70" s="154" t="str">
        <f>VLOOKUP(A70,'Team Info'!E:N,10,FALSE)</f>
        <v>nicolemragain@gmail.com</v>
      </c>
      <c r="F70" s="180" t="str">
        <f t="shared" si="12"/>
        <v>Sat</v>
      </c>
      <c r="G70" s="180">
        <v>442</v>
      </c>
      <c r="H70" s="184">
        <f>VLOOKUP(G70,'Master FINAL 2024 8-19-24'!A:G,7,FALSE)</f>
        <v>45570</v>
      </c>
      <c r="I70" s="153">
        <f>IF(ISBLANK((VLOOKUP(G70,'Master FINAL 2024 8-19-24'!A:H,8,FALSE)))=TRUE,"",VLOOKUP(G70,'Master FINAL 2024 8-19-24'!A:H,8,FALSE))</f>
        <v>2</v>
      </c>
      <c r="J70" s="183">
        <f>IF(ISBLANK((VLOOKUP(G70,'Master FINAL 2024 8-19-24'!A:I,9,FALSE)))=TRUE,"",VLOOKUP(G70,'Master FINAL 2024 8-19-24'!A:I,9,FALSE))</f>
        <v>0.4375</v>
      </c>
      <c r="K70" s="169" t="str">
        <f>VLOOKUP(G70,'Master FINAL 2024 8-19-24'!A:L,12,FALSE)</f>
        <v>U-9 KW Lightning</v>
      </c>
      <c r="L70" s="177" t="s">
        <v>849</v>
      </c>
      <c r="M70" s="177" t="str">
        <f>VLOOKUP(G70,'Master FINAL 2024 8-19-24'!A:O,15,FALSE)</f>
        <v>U-9 SL Cowboys (Bulldogs)</v>
      </c>
      <c r="N70" s="154" t="str">
        <f>VLOOKUP(K70,'Team Info'!J:L,3,FALSE)</f>
        <v>Sami Schoep</v>
      </c>
      <c r="O70" s="154" t="str">
        <f>VLOOKUP(K70,'Team Info'!J:M,4,FALSE)</f>
        <v>262-339-0131</v>
      </c>
      <c r="P70" s="154" t="str">
        <f>VLOOKUP(K70,'Team Info'!J:N,5,FALSE)</f>
        <v>samis12140@gmail.com</v>
      </c>
      <c r="Q70" s="188" t="str">
        <f>VLOOKUP(M70,'Team Info'!J:L,3,FALSE)</f>
        <v>Nicole Knuckles</v>
      </c>
      <c r="R70" s="188" t="str">
        <f>VLOOKUP(M70,'Team Info'!J:M,4,FALSE)</f>
        <v>805-610-2531</v>
      </c>
      <c r="S70" s="188" t="str">
        <f>VLOOKUP(M70,'Team Info'!J:N,5,FALSE)</f>
        <v>nicolemragain@gmail.com</v>
      </c>
      <c r="T70" t="str">
        <f t="shared" si="13"/>
        <v>45570U-9 KW LightningU-9 SL Cowboys (Bulldogs)</v>
      </c>
    </row>
    <row r="71" spans="1:20" x14ac:dyDescent="0.3">
      <c r="A71" s="154" t="str">
        <f t="shared" si="14"/>
        <v>SL1143</v>
      </c>
      <c r="B71" s="154" t="str">
        <f>VLOOKUP(A71,'Team Info'!E:J,6,FALSE)</f>
        <v>U-9 SL Cowboys (Bulldogs)</v>
      </c>
      <c r="C71" s="154" t="str">
        <f>VLOOKUP(A71,'Team Info'!E:L,8,FALSE)</f>
        <v>Nicole Knuckles</v>
      </c>
      <c r="D71" s="154" t="str">
        <f>VLOOKUP(A71,'Team Info'!E:M,9,FALSE)</f>
        <v>805-610-2531</v>
      </c>
      <c r="E71" s="154" t="str">
        <f>VLOOKUP(A71,'Team Info'!E:N,10,FALSE)</f>
        <v>nicolemragain@gmail.com</v>
      </c>
      <c r="F71" s="180" t="str">
        <f t="shared" si="12"/>
        <v>Sat</v>
      </c>
      <c r="G71" s="180">
        <v>448</v>
      </c>
      <c r="H71" s="184">
        <f>VLOOKUP(G71,'Master FINAL 2024 8-19-24'!A:G,7,FALSE)</f>
        <v>45577</v>
      </c>
      <c r="I71" s="153" t="str">
        <f>IF(ISBLANK((VLOOKUP(G71,'Master FINAL 2024 8-19-24'!A:H,8,FALSE)))=TRUE,"",VLOOKUP(G71,'Master FINAL 2024 8-19-24'!A:H,8,FALSE))</f>
        <v>KW 3</v>
      </c>
      <c r="J71" s="183">
        <f>IF(ISBLANK((VLOOKUP(G71,'Master FINAL 2024 8-19-24'!A:I,9,FALSE)))=TRUE,"",VLOOKUP(G71,'Master FINAL 2024 8-19-24'!A:I,9,FALSE))</f>
        <v>0.5625</v>
      </c>
      <c r="K71" s="169" t="str">
        <f>VLOOKUP(G71,'Master FINAL 2024 8-19-24'!A:L,12,FALSE)</f>
        <v>U-9 SL Cowboys (Bulldogs)</v>
      </c>
      <c r="L71" s="177" t="s">
        <v>849</v>
      </c>
      <c r="M71" s="177" t="str">
        <f>VLOOKUP(G71,'Master FINAL 2024 8-19-24'!A:O,15,FALSE)</f>
        <v>U-9 KW Cyclones</v>
      </c>
      <c r="N71" s="154" t="str">
        <f>VLOOKUP(K71,'Team Info'!J:L,3,FALSE)</f>
        <v>Nicole Knuckles</v>
      </c>
      <c r="O71" s="154" t="str">
        <f>VLOOKUP(K71,'Team Info'!J:M,4,FALSE)</f>
        <v>805-610-2531</v>
      </c>
      <c r="P71" s="154" t="str">
        <f>VLOOKUP(K71,'Team Info'!J:N,5,FALSE)</f>
        <v>nicolemragain@gmail.com</v>
      </c>
      <c r="Q71" s="188" t="str">
        <f>VLOOKUP(M71,'Team Info'!J:L,3,FALSE)</f>
        <v>Michelle Kaehne</v>
      </c>
      <c r="R71" s="188" t="str">
        <f>VLOOKUP(M71,'Team Info'!J:M,4,FALSE)</f>
        <v>262-339-8817</v>
      </c>
      <c r="S71" s="188" t="str">
        <f>VLOOKUP(M71,'Team Info'!J:N,5,FALSE)</f>
        <v>mkaehne88@gmail.com</v>
      </c>
      <c r="T71" t="str">
        <f t="shared" si="13"/>
        <v>45577U-9 SL Cowboys (Bulldogs)U-9 KW Cyclones</v>
      </c>
    </row>
    <row r="72" spans="1:20" x14ac:dyDescent="0.3">
      <c r="A72" s="154" t="str">
        <f t="shared" si="14"/>
        <v>SL1143</v>
      </c>
      <c r="B72" s="154" t="str">
        <f>VLOOKUP(A72,'Team Info'!E:J,6,FALSE)</f>
        <v>U-9 SL Cowboys (Bulldogs)</v>
      </c>
      <c r="C72" s="154" t="str">
        <f>VLOOKUP(A72,'Team Info'!E:L,8,FALSE)</f>
        <v>Nicole Knuckles</v>
      </c>
      <c r="D72" s="154" t="str">
        <f>VLOOKUP(A72,'Team Info'!E:M,9,FALSE)</f>
        <v>805-610-2531</v>
      </c>
      <c r="E72" s="154" t="str">
        <f>VLOOKUP(A72,'Team Info'!E:N,10,FALSE)</f>
        <v>nicolemragain@gmail.com</v>
      </c>
      <c r="F72" s="180" t="str">
        <f t="shared" ref="F72:F80" si="15">IF(WEEKDAY(H72)=7,"Sat",IF(WEEKDAY(H72)=6,"Fri",IF(WEEKDAY(H72)=5,"Thu",IF(WEEKDAY(H72)=4,"Wed",IF(WEEKDAY(H72)=3,"Tue",IF(WEEKDAY(H72)=2,"Mon",IF(WEEKDAY(H72)=1,"Sun")))))))</f>
        <v>Sat</v>
      </c>
      <c r="G72" s="180">
        <v>455</v>
      </c>
      <c r="H72" s="184">
        <f>VLOOKUP(G72,'Master FINAL 2024 8-19-24'!A:G,7,FALSE)</f>
        <v>45584</v>
      </c>
      <c r="I72" s="153">
        <f>IF(ISBLANK((VLOOKUP(G72,'Master FINAL 2024 8-19-24'!A:H,8,FALSE)))=TRUE,"",VLOOKUP(G72,'Master FINAL 2024 8-19-24'!A:H,8,FALSE))</f>
        <v>2</v>
      </c>
      <c r="J72" s="183">
        <f>IF(ISBLANK((VLOOKUP(G72,'Master FINAL 2024 8-19-24'!A:I,9,FALSE)))=TRUE,"",VLOOKUP(G72,'Master FINAL 2024 8-19-24'!A:I,9,FALSE))</f>
        <v>0.4375</v>
      </c>
      <c r="K72" s="169" t="str">
        <f>VLOOKUP(G72,'Master FINAL 2024 8-19-24'!A:L,12,FALSE)</f>
        <v>U-9 HU Cyclones</v>
      </c>
      <c r="L72" s="177" t="s">
        <v>849</v>
      </c>
      <c r="M72" s="177" t="str">
        <f>VLOOKUP(G72,'Master FINAL 2024 8-19-24'!A:O,15,FALSE)</f>
        <v>U-9 SL Cowboys (Bulldogs)</v>
      </c>
      <c r="N72" s="154" t="str">
        <f>VLOOKUP(K72,'Team Info'!J:L,3,FALSE)</f>
        <v>Brian Braun</v>
      </c>
      <c r="O72" s="154" t="str">
        <f>VLOOKUP(K72,'Team Info'!J:M,4,FALSE)</f>
        <v>920-583-0627</v>
      </c>
      <c r="P72" s="154" t="str">
        <f>VLOOKUP(K72,'Team Info'!J:N,5,FALSE)</f>
        <v>brinebraun@hotmail.com</v>
      </c>
      <c r="Q72" s="188" t="str">
        <f>VLOOKUP(M72,'Team Info'!J:L,3,FALSE)</f>
        <v>Nicole Knuckles</v>
      </c>
      <c r="R72" s="188" t="str">
        <f>VLOOKUP(M72,'Team Info'!J:M,4,FALSE)</f>
        <v>805-610-2531</v>
      </c>
      <c r="S72" s="188" t="str">
        <f>VLOOKUP(M72,'Team Info'!J:N,5,FALSE)</f>
        <v>nicolemragain@gmail.com</v>
      </c>
      <c r="T72" t="str">
        <f t="shared" ref="T72:T80" si="16">H72&amp;K72&amp;M72</f>
        <v>45584U-9 HU CyclonesU-9 SL Cowboys (Bulldogs)</v>
      </c>
    </row>
    <row r="73" spans="1:20" x14ac:dyDescent="0.3">
      <c r="A73" s="154" t="str">
        <f t="shared" si="14"/>
        <v>SL1143</v>
      </c>
      <c r="B73" s="154" t="str">
        <f>VLOOKUP(A73,'Team Info'!E:J,6,FALSE)</f>
        <v>U-9 SL Cowboys (Bulldogs)</v>
      </c>
      <c r="C73" s="154" t="str">
        <f>VLOOKUP(A73,'Team Info'!E:L,8,FALSE)</f>
        <v>Nicole Knuckles</v>
      </c>
      <c r="D73" s="154" t="str">
        <f>VLOOKUP(A73,'Team Info'!E:M,9,FALSE)</f>
        <v>805-610-2531</v>
      </c>
      <c r="E73" s="154" t="str">
        <f>VLOOKUP(A73,'Team Info'!E:N,10,FALSE)</f>
        <v>nicolemragain@gmail.com</v>
      </c>
      <c r="F73" s="180" t="str">
        <f t="shared" si="15"/>
        <v>Sat</v>
      </c>
      <c r="G73" s="180">
        <v>457</v>
      </c>
      <c r="H73" s="184">
        <f>VLOOKUP(G73,'Master FINAL 2024 8-19-24'!A:G,7,FALSE)</f>
        <v>45591</v>
      </c>
      <c r="I73" s="153" t="str">
        <f>IF(ISBLANK((VLOOKUP(G73,'Master FINAL 2024 8-19-24'!A:H,8,FALSE)))=TRUE,"",VLOOKUP(G73,'Master FINAL 2024 8-19-24'!A:H,8,FALSE))</f>
        <v>KW 3</v>
      </c>
      <c r="J73" s="183">
        <f>IF(ISBLANK((VLOOKUP(G73,'Master FINAL 2024 8-19-24'!A:I,9,FALSE)))=TRUE,"",VLOOKUP(G73,'Master FINAL 2024 8-19-24'!A:I,9,FALSE))</f>
        <v>0.5625</v>
      </c>
      <c r="K73" s="169" t="str">
        <f>VLOOKUP(G73,'Master FINAL 2024 8-19-24'!A:L,12,FALSE)</f>
        <v>U-9 SL Cowboys (Bulldogs)</v>
      </c>
      <c r="L73" s="177" t="s">
        <v>849</v>
      </c>
      <c r="M73" s="177" t="str">
        <f>VLOOKUP(G73,'Master FINAL 2024 8-19-24'!A:O,15,FALSE)</f>
        <v>U-9 KW Lightning</v>
      </c>
      <c r="N73" s="154" t="str">
        <f>VLOOKUP(K73,'Team Info'!J:L,3,FALSE)</f>
        <v>Nicole Knuckles</v>
      </c>
      <c r="O73" s="154" t="str">
        <f>VLOOKUP(K73,'Team Info'!J:M,4,FALSE)</f>
        <v>805-610-2531</v>
      </c>
      <c r="P73" s="154" t="str">
        <f>VLOOKUP(K73,'Team Info'!J:N,5,FALSE)</f>
        <v>nicolemragain@gmail.com</v>
      </c>
      <c r="Q73" s="188" t="str">
        <f>VLOOKUP(M73,'Team Info'!J:L,3,FALSE)</f>
        <v>Sami Schoep</v>
      </c>
      <c r="R73" s="188" t="str">
        <f>VLOOKUP(M73,'Team Info'!J:M,4,FALSE)</f>
        <v>262-339-0131</v>
      </c>
      <c r="S73" s="188" t="str">
        <f>VLOOKUP(M73,'Team Info'!J:N,5,FALSE)</f>
        <v>samis12140@gmail.com</v>
      </c>
      <c r="T73" t="str">
        <f t="shared" si="16"/>
        <v>45591U-9 SL Cowboys (Bulldogs)U-9 KW Lightning</v>
      </c>
    </row>
    <row r="74" spans="1:20" x14ac:dyDescent="0.3">
      <c r="A74" s="154" t="s">
        <v>1808</v>
      </c>
      <c r="B74" s="154" t="str">
        <f>VLOOKUP(A74,'Team Info'!E:J,6,FALSE)</f>
        <v>U-9 SL Barcelona (Flames)</v>
      </c>
      <c r="C74" s="154" t="str">
        <f>VLOOKUP(A74,'Team Info'!E:L,8,FALSE)</f>
        <v>Matt Schmitz</v>
      </c>
      <c r="D74" s="154" t="str">
        <f>VLOOKUP(A74,'Team Info'!E:M,9,FALSE)</f>
        <v>608-658-5156</v>
      </c>
      <c r="E74" s="154" t="str">
        <f>VLOOKUP(A74,'Team Info'!E:N,10,FALSE)</f>
        <v>schmitz.matthew@gmail.com</v>
      </c>
      <c r="F74" s="180" t="str">
        <f t="shared" si="15"/>
        <v>Sat</v>
      </c>
      <c r="G74" s="180">
        <v>425</v>
      </c>
      <c r="H74" s="184">
        <f>VLOOKUP(G74,'Master FINAL 2024 8-19-24'!A:G,7,FALSE)</f>
        <v>45542</v>
      </c>
      <c r="I74" s="153">
        <f>IF(ISBLANK((VLOOKUP(G74,'Master FINAL 2024 8-19-24'!A:H,8,FALSE)))=TRUE,"",VLOOKUP(G74,'Master FINAL 2024 8-19-24'!A:H,8,FALSE))</f>
        <v>1</v>
      </c>
      <c r="J74" s="183">
        <f>IF(ISBLANK((VLOOKUP(G74,'Master FINAL 2024 8-19-24'!A:I,9,FALSE)))=TRUE,"",VLOOKUP(G74,'Master FINAL 2024 8-19-24'!A:I,9,FALSE))</f>
        <v>0.375</v>
      </c>
      <c r="K74" s="169" t="str">
        <f>VLOOKUP(G74,'Master FINAL 2024 8-19-24'!A:L,12,FALSE)</f>
        <v>U-9 SL Cowboys (Bulldogs)</v>
      </c>
      <c r="L74" s="177" t="s">
        <v>849</v>
      </c>
      <c r="M74" s="177" t="str">
        <f>VLOOKUP(G74,'Master FINAL 2024 8-19-24'!A:O,15,FALSE)</f>
        <v>U-9 SL Barcelona (Flames)</v>
      </c>
      <c r="N74" s="154" t="str">
        <f>VLOOKUP(K74,'Team Info'!J:L,3,FALSE)</f>
        <v>Nicole Knuckles</v>
      </c>
      <c r="O74" s="154" t="str">
        <f>VLOOKUP(K74,'Team Info'!J:M,4,FALSE)</f>
        <v>805-610-2531</v>
      </c>
      <c r="P74" s="154" t="str">
        <f>VLOOKUP(K74,'Team Info'!J:N,5,FALSE)</f>
        <v>nicolemragain@gmail.com</v>
      </c>
      <c r="Q74" s="188" t="str">
        <f>VLOOKUP(M74,'Team Info'!J:L,3,FALSE)</f>
        <v>Matt Schmitz</v>
      </c>
      <c r="R74" s="188" t="str">
        <f>VLOOKUP(M74,'Team Info'!J:M,4,FALSE)</f>
        <v>608-658-5156</v>
      </c>
      <c r="S74" s="188" t="str">
        <f>VLOOKUP(M74,'Team Info'!J:N,5,FALSE)</f>
        <v>schmitz.matthew@gmail.com</v>
      </c>
      <c r="T74" t="str">
        <f t="shared" si="16"/>
        <v>45542U-9 SL Cowboys (Bulldogs)U-9 SL Barcelona (Flames)</v>
      </c>
    </row>
    <row r="75" spans="1:20" x14ac:dyDescent="0.3">
      <c r="A75" s="154" t="str">
        <f t="shared" ref="A75:A82" si="17">A74</f>
        <v>SL1144</v>
      </c>
      <c r="B75" s="154" t="str">
        <f>VLOOKUP(A75,'Team Info'!E:J,6,FALSE)</f>
        <v>U-9 SL Barcelona (Flames)</v>
      </c>
      <c r="C75" s="154" t="str">
        <f>VLOOKUP(A75,'Team Info'!E:L,8,FALSE)</f>
        <v>Matt Schmitz</v>
      </c>
      <c r="D75" s="154" t="str">
        <f>VLOOKUP(A75,'Team Info'!E:M,9,FALSE)</f>
        <v>608-658-5156</v>
      </c>
      <c r="E75" s="154" t="str">
        <f>VLOOKUP(A75,'Team Info'!E:N,10,FALSE)</f>
        <v>schmitz.matthew@gmail.com</v>
      </c>
      <c r="F75" s="180" t="str">
        <f t="shared" si="15"/>
        <v>Sat</v>
      </c>
      <c r="G75" s="180">
        <v>430</v>
      </c>
      <c r="H75" s="184">
        <f>VLOOKUP(G75,'Master FINAL 2024 8-19-24'!A:G,7,FALSE)</f>
        <v>45549</v>
      </c>
      <c r="I75" s="153" t="str">
        <f>IF(ISBLANK((VLOOKUP(G75,'Master FINAL 2024 8-19-24'!A:H,8,FALSE)))=TRUE,"",VLOOKUP(G75,'Master FINAL 2024 8-19-24'!A:H,8,FALSE))</f>
        <v>Field #1</v>
      </c>
      <c r="J75" s="183">
        <f>IF(ISBLANK((VLOOKUP(G75,'Master FINAL 2024 8-19-24'!A:I,9,FALSE)))=TRUE,"",VLOOKUP(G75,'Master FINAL 2024 8-19-24'!A:I,9,FALSE))</f>
        <v>0.4375</v>
      </c>
      <c r="K75" s="169" t="str">
        <f>VLOOKUP(G75,'Master FINAL 2024 8-19-24'!A:L,12,FALSE)</f>
        <v>U-9 SL Barcelona (Flames)</v>
      </c>
      <c r="L75" s="177" t="s">
        <v>849</v>
      </c>
      <c r="M75" s="177" t="str">
        <f>VLOOKUP(G75,'Master FINAL 2024 8-19-24'!A:O,15,FALSE)</f>
        <v>U-9 HU Cyclones</v>
      </c>
      <c r="N75" s="154" t="str">
        <f>VLOOKUP(K75,'Team Info'!J:L,3,FALSE)</f>
        <v>Matt Schmitz</v>
      </c>
      <c r="O75" s="154" t="str">
        <f>VLOOKUP(K75,'Team Info'!J:M,4,FALSE)</f>
        <v>608-658-5156</v>
      </c>
      <c r="P75" s="154" t="str">
        <f>VLOOKUP(K75,'Team Info'!J:N,5,FALSE)</f>
        <v>schmitz.matthew@gmail.com</v>
      </c>
      <c r="Q75" s="188" t="str">
        <f>VLOOKUP(M75,'Team Info'!J:L,3,FALSE)</f>
        <v>Brian Braun</v>
      </c>
      <c r="R75" s="188" t="str">
        <f>VLOOKUP(M75,'Team Info'!J:M,4,FALSE)</f>
        <v>920-583-0627</v>
      </c>
      <c r="S75" s="188" t="str">
        <f>VLOOKUP(M75,'Team Info'!J:N,5,FALSE)</f>
        <v>brinebraun@hotmail.com</v>
      </c>
      <c r="T75" t="str">
        <f t="shared" si="16"/>
        <v>45549U-9 SL Barcelona (Flames)U-9 HU Cyclones</v>
      </c>
    </row>
    <row r="76" spans="1:20" x14ac:dyDescent="0.3">
      <c r="A76" s="154" t="str">
        <f t="shared" si="17"/>
        <v>SL1144</v>
      </c>
      <c r="B76" s="154" t="str">
        <f>VLOOKUP(A76,'Team Info'!E:J,6,FALSE)</f>
        <v>U-9 SL Barcelona (Flames)</v>
      </c>
      <c r="C76" s="154" t="str">
        <f>VLOOKUP(A76,'Team Info'!E:L,8,FALSE)</f>
        <v>Matt Schmitz</v>
      </c>
      <c r="D76" s="154" t="str">
        <f>VLOOKUP(A76,'Team Info'!E:M,9,FALSE)</f>
        <v>608-658-5156</v>
      </c>
      <c r="E76" s="154" t="str">
        <f>VLOOKUP(A76,'Team Info'!E:N,10,FALSE)</f>
        <v>schmitz.matthew@gmail.com</v>
      </c>
      <c r="F76" s="180" t="str">
        <f t="shared" si="15"/>
        <v>Wed</v>
      </c>
      <c r="G76" s="180">
        <v>433</v>
      </c>
      <c r="H76" s="184">
        <f>VLOOKUP(G76,'Master FINAL 2024 8-19-24'!A:G,7,FALSE)</f>
        <v>45553</v>
      </c>
      <c r="I76" s="153" t="str">
        <f>IF(ISBLANK((VLOOKUP(G76,'Master FINAL 2024 8-19-24'!A:H,8,FALSE)))=TRUE,"",VLOOKUP(G76,'Master FINAL 2024 8-19-24'!A:H,8,FALSE))</f>
        <v>RF 2</v>
      </c>
      <c r="J76" s="183">
        <f>IF(ISBLANK((VLOOKUP(G76,'Master FINAL 2024 8-19-24'!A:I,9,FALSE)))=TRUE,"",VLOOKUP(G76,'Master FINAL 2024 8-19-24'!A:I,9,FALSE))</f>
        <v>0.73958333333333337</v>
      </c>
      <c r="K76" s="169" t="str">
        <f>VLOOKUP(G76,'Master FINAL 2024 8-19-24'!A:L,12,FALSE)</f>
        <v>U-9 SL Barcelona (Flames)</v>
      </c>
      <c r="L76" s="177" t="s">
        <v>849</v>
      </c>
      <c r="M76" s="177" t="str">
        <f>VLOOKUP(G76,'Master FINAL 2024 8-19-24'!A:O,15,FALSE)</f>
        <v>U-9 RF Cheetahs</v>
      </c>
      <c r="N76" s="154" t="str">
        <f>VLOOKUP(K76,'Team Info'!J:L,3,FALSE)</f>
        <v>Matt Schmitz</v>
      </c>
      <c r="O76" s="154" t="str">
        <f>VLOOKUP(K76,'Team Info'!J:M,4,FALSE)</f>
        <v>608-658-5156</v>
      </c>
      <c r="P76" s="154" t="str">
        <f>VLOOKUP(K76,'Team Info'!J:N,5,FALSE)</f>
        <v>schmitz.matthew@gmail.com</v>
      </c>
      <c r="Q76" s="188" t="str">
        <f>VLOOKUP(M76,'Team Info'!J:L,3,FALSE)</f>
        <v>Amanda Lee</v>
      </c>
      <c r="R76" s="188" t="str">
        <f>VLOOKUP(M76,'Team Info'!J:M,4,FALSE)</f>
        <v>608-215-1292</v>
      </c>
      <c r="S76" s="188" t="str">
        <f>VLOOKUP(M76,'Team Info'!J:N,5,FALSE)</f>
        <v>amanda.lee263@gmail.com</v>
      </c>
      <c r="T76" t="str">
        <f t="shared" si="16"/>
        <v>45553U-9 SL Barcelona (Flames)U-9 RF Cheetahs</v>
      </c>
    </row>
    <row r="77" spans="1:20" x14ac:dyDescent="0.3">
      <c r="A77" s="154" t="str">
        <f t="shared" si="17"/>
        <v>SL1144</v>
      </c>
      <c r="B77" s="154" t="str">
        <f>VLOOKUP(A77,'Team Info'!E:J,6,FALSE)</f>
        <v>U-9 SL Barcelona (Flames)</v>
      </c>
      <c r="C77" s="154" t="str">
        <f>VLOOKUP(A77,'Team Info'!E:L,8,FALSE)</f>
        <v>Matt Schmitz</v>
      </c>
      <c r="D77" s="154" t="str">
        <f>VLOOKUP(A77,'Team Info'!E:M,9,FALSE)</f>
        <v>608-658-5156</v>
      </c>
      <c r="E77" s="154" t="str">
        <f>VLOOKUP(A77,'Team Info'!E:N,10,FALSE)</f>
        <v>schmitz.matthew@gmail.com</v>
      </c>
      <c r="F77" s="180" t="str">
        <f t="shared" ref="F77" si="18">IF(WEEKDAY(H77)=7,"Sat",IF(WEEKDAY(H77)=6,"Fri",IF(WEEKDAY(H77)=5,"Thu",IF(WEEKDAY(H77)=4,"Wed",IF(WEEKDAY(H77)=3,"Tue",IF(WEEKDAY(H77)=2,"Mon",IF(WEEKDAY(H77)=1,"Sun")))))))</f>
        <v>Sat</v>
      </c>
      <c r="G77" s="180">
        <v>1002</v>
      </c>
      <c r="H77" s="184">
        <f>VLOOKUP(G77,'Master FINAL 2024 8-19-24'!A:G,7,FALSE)</f>
        <v>45556</v>
      </c>
      <c r="I77" s="153" t="str">
        <f>IF(ISBLANK((VLOOKUP(G77,'Master FINAL 2024 8-19-24'!A:H,8,FALSE)))=TRUE,"",VLOOKUP(G77,'Master FINAL 2024 8-19-24'!A:H,8,FALSE))</f>
        <v>Hickory Lane #2</v>
      </c>
      <c r="J77" s="183">
        <f>IF(ISBLANK((VLOOKUP(G77,'Master FINAL 2024 8-19-24'!A:I,9,FALSE)))=TRUE,"",VLOOKUP(G77,'Master FINAL 2024 8-19-24'!A:I,9,FALSE))</f>
        <v>0.41666666666666669</v>
      </c>
      <c r="K77" s="169" t="str">
        <f>VLOOKUP(G77,'Master FINAL 2024 8-19-24'!A:L,12,FALSE)</f>
        <v>U-9 SL Barcelona (Flames)</v>
      </c>
      <c r="L77" s="177" t="s">
        <v>849</v>
      </c>
      <c r="M77" s="177" t="str">
        <f>VLOOKUP(G77,'Master FINAL 2024 8-19-24'!A:O,15,FALSE)</f>
        <v>U-9 JK Adrenaline</v>
      </c>
      <c r="N77" s="154" t="str">
        <f>VLOOKUP(K77,'Team Info'!J:L,3,FALSE)</f>
        <v>Matt Schmitz</v>
      </c>
      <c r="O77" s="154" t="str">
        <f>VLOOKUP(K77,'Team Info'!J:M,4,FALSE)</f>
        <v>608-658-5156</v>
      </c>
      <c r="P77" s="154" t="str">
        <f>VLOOKUP(K77,'Team Info'!J:N,5,FALSE)</f>
        <v>schmitz.matthew@gmail.com</v>
      </c>
      <c r="Q77" s="188" t="str">
        <f>VLOOKUP(M77,'Team Info'!J:L,3,FALSE)</f>
        <v>Steven Samuel</v>
      </c>
      <c r="R77" s="188" t="str">
        <f>VLOOKUP(M77,'Team Info'!J:M,4,FALSE)</f>
        <v>262-844-5749</v>
      </c>
      <c r="S77" s="188" t="str">
        <f>VLOOKUP(M77,'Team Info'!J:N,5,FALSE)</f>
        <v>sds5617@gmail.com</v>
      </c>
      <c r="T77" t="str">
        <f t="shared" ref="T77" si="19">H77&amp;K77&amp;M77</f>
        <v>45556U-9 SL Barcelona (Flames)U-9 JK Adrenaline</v>
      </c>
    </row>
    <row r="78" spans="1:20" x14ac:dyDescent="0.3">
      <c r="A78" s="154" t="str">
        <f>A82</f>
        <v>SL1144</v>
      </c>
      <c r="B78" s="154" t="str">
        <f>VLOOKUP(A78,'Team Info'!E:J,6,FALSE)</f>
        <v>U-9 SL Barcelona (Flames)</v>
      </c>
      <c r="C78" s="154" t="str">
        <f>VLOOKUP(A78,'Team Info'!E:L,8,FALSE)</f>
        <v>Matt Schmitz</v>
      </c>
      <c r="D78" s="154" t="str">
        <f>VLOOKUP(A78,'Team Info'!E:M,9,FALSE)</f>
        <v>608-658-5156</v>
      </c>
      <c r="E78" s="154" t="str">
        <f>VLOOKUP(A78,'Team Info'!E:N,10,FALSE)</f>
        <v>schmitz.matthew@gmail.com</v>
      </c>
      <c r="F78" s="180" t="str">
        <f>IF(WEEKDAY(H78)=7,"Sat",IF(WEEKDAY(H78)=6,"Fri",IF(WEEKDAY(H78)=5,"Thu",IF(WEEKDAY(H78)=4,"Wed",IF(WEEKDAY(H78)=3,"Tue",IF(WEEKDAY(H78)=2,"Mon",IF(WEEKDAY(H78)=1,"Sun")))))))</f>
        <v>Wed</v>
      </c>
      <c r="G78" s="180">
        <v>440</v>
      </c>
      <c r="H78" s="184">
        <f>VLOOKUP(G78,'Master FINAL 2024 8-19-24'!A:G,7,FALSE)</f>
        <v>45567</v>
      </c>
      <c r="I78" s="153">
        <f>IF(ISBLANK((VLOOKUP(G78,'Master FINAL 2024 8-19-24'!A:H,8,FALSE)))=TRUE,"",VLOOKUP(G78,'Master FINAL 2024 8-19-24'!A:H,8,FALSE))</f>
        <v>1</v>
      </c>
      <c r="J78" s="183">
        <f>IF(ISBLANK((VLOOKUP(G78,'Master FINAL 2024 8-19-24'!A:I,9,FALSE)))=TRUE,"",VLOOKUP(G78,'Master FINAL 2024 8-19-24'!A:I,9,FALSE))</f>
        <v>0.73958333333333337</v>
      </c>
      <c r="K78" s="169" t="str">
        <f>VLOOKUP(G78,'Master FINAL 2024 8-19-24'!A:L,12,FALSE)</f>
        <v>U-9 KW Cyclones</v>
      </c>
      <c r="L78" s="177" t="s">
        <v>849</v>
      </c>
      <c r="M78" s="177" t="str">
        <f>VLOOKUP(G78,'Master FINAL 2024 8-19-24'!A:O,15,FALSE)</f>
        <v>U-9 SL Barcelona (Flames)</v>
      </c>
      <c r="N78" s="154" t="str">
        <f>VLOOKUP(K78,'Team Info'!J:L,3,FALSE)</f>
        <v>Michelle Kaehne</v>
      </c>
      <c r="O78" s="154" t="str">
        <f>VLOOKUP(K78,'Team Info'!J:M,4,FALSE)</f>
        <v>262-339-8817</v>
      </c>
      <c r="P78" s="154" t="str">
        <f>VLOOKUP(K78,'Team Info'!J:N,5,FALSE)</f>
        <v>mkaehne88@gmail.com</v>
      </c>
      <c r="Q78" s="188" t="str">
        <f>VLOOKUP(M78,'Team Info'!J:L,3,FALSE)</f>
        <v>Matt Schmitz</v>
      </c>
      <c r="R78" s="188" t="str">
        <f>VLOOKUP(M78,'Team Info'!J:M,4,FALSE)</f>
        <v>608-658-5156</v>
      </c>
      <c r="S78" s="188" t="str">
        <f>VLOOKUP(M78,'Team Info'!J:N,5,FALSE)</f>
        <v>schmitz.matthew@gmail.com</v>
      </c>
      <c r="T78" t="str">
        <f>H78&amp;K78&amp;M78</f>
        <v>45567U-9 KW CyclonesU-9 SL Barcelona (Flames)</v>
      </c>
    </row>
    <row r="79" spans="1:20" x14ac:dyDescent="0.3">
      <c r="A79" s="154" t="str">
        <f>A76</f>
        <v>SL1144</v>
      </c>
      <c r="B79" s="154" t="str">
        <f>VLOOKUP(A79,'Team Info'!E:J,6,FALSE)</f>
        <v>U-9 SL Barcelona (Flames)</v>
      </c>
      <c r="C79" s="154" t="str">
        <f>VLOOKUP(A79,'Team Info'!E:L,8,FALSE)</f>
        <v>Matt Schmitz</v>
      </c>
      <c r="D79" s="154" t="str">
        <f>VLOOKUP(A79,'Team Info'!E:M,9,FALSE)</f>
        <v>608-658-5156</v>
      </c>
      <c r="E79" s="154" t="str">
        <f>VLOOKUP(A79,'Team Info'!E:N,10,FALSE)</f>
        <v>schmitz.matthew@gmail.com</v>
      </c>
      <c r="F79" s="180" t="str">
        <f t="shared" si="15"/>
        <v>Sat</v>
      </c>
      <c r="G79" s="180">
        <v>443</v>
      </c>
      <c r="H79" s="184">
        <f>VLOOKUP(G79,'Master FINAL 2024 8-19-24'!A:G,7,FALSE)</f>
        <v>45570</v>
      </c>
      <c r="I79" s="153" t="str">
        <f>IF(ISBLANK((VLOOKUP(G79,'Master FINAL 2024 8-19-24'!A:H,8,FALSE)))=TRUE,"",VLOOKUP(G79,'Master FINAL 2024 8-19-24'!A:H,8,FALSE))</f>
        <v>ER #8</v>
      </c>
      <c r="J79" s="183">
        <f>IF(ISBLANK((VLOOKUP(G79,'Master FINAL 2024 8-19-24'!A:I,9,FALSE)))=TRUE,"",VLOOKUP(G79,'Master FINAL 2024 8-19-24'!A:I,9,FALSE))</f>
        <v>0.4375</v>
      </c>
      <c r="K79" s="169" t="str">
        <f>VLOOKUP(G79,'Master FINAL 2024 8-19-24'!A:L,12,FALSE)</f>
        <v>U-9 SL Barcelona (Flames)</v>
      </c>
      <c r="L79" s="177" t="s">
        <v>849</v>
      </c>
      <c r="M79" s="177" t="str">
        <f>VLOOKUP(G79,'Master FINAL 2024 8-19-24'!A:O,15,FALSE)</f>
        <v>U-9 ER Cyclones</v>
      </c>
      <c r="N79" s="154" t="str">
        <f>VLOOKUP(K79,'Team Info'!J:L,3,FALSE)</f>
        <v>Matt Schmitz</v>
      </c>
      <c r="O79" s="154" t="str">
        <f>VLOOKUP(K79,'Team Info'!J:M,4,FALSE)</f>
        <v>608-658-5156</v>
      </c>
      <c r="P79" s="154" t="str">
        <f>VLOOKUP(K79,'Team Info'!J:N,5,FALSE)</f>
        <v>schmitz.matthew@gmail.com</v>
      </c>
      <c r="Q79" s="188" t="str">
        <f>VLOOKUP(M79,'Team Info'!J:L,3,FALSE)</f>
        <v>Paul Zimmer</v>
      </c>
      <c r="R79" s="188" t="str">
        <f>VLOOKUP(M79,'Team Info'!J:M,4,FALSE)</f>
        <v>608-769-4856</v>
      </c>
      <c r="S79" s="188" t="str">
        <f>VLOOKUP(M79,'Team Info'!J:N,5,FALSE)</f>
        <v>Paulwzimmer@gmail.com</v>
      </c>
      <c r="T79" t="str">
        <f t="shared" si="16"/>
        <v>45570U-9 SL Barcelona (Flames)U-9 ER Cyclones</v>
      </c>
    </row>
    <row r="80" spans="1:20" x14ac:dyDescent="0.3">
      <c r="A80" s="154" t="str">
        <f t="shared" si="17"/>
        <v>SL1144</v>
      </c>
      <c r="B80" s="154" t="str">
        <f>VLOOKUP(A80,'Team Info'!E:J,6,FALSE)</f>
        <v>U-9 SL Barcelona (Flames)</v>
      </c>
      <c r="C80" s="154" t="str">
        <f>VLOOKUP(A80,'Team Info'!E:L,8,FALSE)</f>
        <v>Matt Schmitz</v>
      </c>
      <c r="D80" s="154" t="str">
        <f>VLOOKUP(A80,'Team Info'!E:M,9,FALSE)</f>
        <v>608-658-5156</v>
      </c>
      <c r="E80" s="154" t="str">
        <f>VLOOKUP(A80,'Team Info'!E:N,10,FALSE)</f>
        <v>schmitz.matthew@gmail.com</v>
      </c>
      <c r="F80" s="180" t="str">
        <f t="shared" si="15"/>
        <v>Sat</v>
      </c>
      <c r="G80" s="180">
        <v>449</v>
      </c>
      <c r="H80" s="184">
        <f>VLOOKUP(G80,'Master FINAL 2024 8-19-24'!A:G,7,FALSE)</f>
        <v>45577</v>
      </c>
      <c r="I80" s="153" t="str">
        <f>IF(ISBLANK((VLOOKUP(G80,'Master FINAL 2024 8-19-24'!A:H,8,FALSE)))=TRUE,"",VLOOKUP(G80,'Master FINAL 2024 8-19-24'!A:H,8,FALSE))</f>
        <v>RF 4</v>
      </c>
      <c r="J80" s="183">
        <f>IF(ISBLANK((VLOOKUP(G80,'Master FINAL 2024 8-19-24'!A:I,9,FALSE)))=TRUE,"",VLOOKUP(G80,'Master FINAL 2024 8-19-24'!A:I,9,FALSE))</f>
        <v>0.5</v>
      </c>
      <c r="K80" s="169" t="str">
        <f>VLOOKUP(G80,'Master FINAL 2024 8-19-24'!A:L,12,FALSE)</f>
        <v>U-9 SL Barcelona (Flames)</v>
      </c>
      <c r="L80" s="177" t="s">
        <v>849</v>
      </c>
      <c r="M80" s="177" t="str">
        <f>VLOOKUP(G80,'Master FINAL 2024 8-19-24'!A:O,15,FALSE)</f>
        <v>U-9 RF Eagles</v>
      </c>
      <c r="N80" s="154" t="str">
        <f>VLOOKUP(K80,'Team Info'!J:L,3,FALSE)</f>
        <v>Matt Schmitz</v>
      </c>
      <c r="O80" s="154" t="str">
        <f>VLOOKUP(K80,'Team Info'!J:M,4,FALSE)</f>
        <v>608-658-5156</v>
      </c>
      <c r="P80" s="154" t="str">
        <f>VLOOKUP(K80,'Team Info'!J:N,5,FALSE)</f>
        <v>schmitz.matthew@gmail.com</v>
      </c>
      <c r="Q80" s="188" t="str">
        <f>VLOOKUP(M80,'Team Info'!J:L,3,FALSE)</f>
        <v>Tyce Kearl</v>
      </c>
      <c r="R80" s="188" t="str">
        <f>VLOOKUP(M80,'Team Info'!J:M,4,FALSE)</f>
        <v>435-494-8529</v>
      </c>
      <c r="S80" s="188" t="str">
        <f>VLOOKUP(M80,'Team Info'!J:N,5,FALSE)</f>
        <v>docs_flat@hotmail.com</v>
      </c>
      <c r="T80" t="str">
        <f t="shared" si="16"/>
        <v>45577U-9 SL Barcelona (Flames)U-9 RF Eagles</v>
      </c>
    </row>
    <row r="81" spans="1:20" x14ac:dyDescent="0.3">
      <c r="A81" s="154" t="str">
        <f t="shared" si="17"/>
        <v>SL1144</v>
      </c>
      <c r="B81" s="154" t="str">
        <f>VLOOKUP(A81,'Team Info'!E:J,6,FALSE)</f>
        <v>U-9 SL Barcelona (Flames)</v>
      </c>
      <c r="C81" s="154" t="str">
        <f>VLOOKUP(A81,'Team Info'!E:L,8,FALSE)</f>
        <v>Matt Schmitz</v>
      </c>
      <c r="D81" s="154" t="str">
        <f>VLOOKUP(A81,'Team Info'!E:M,9,FALSE)</f>
        <v>608-658-5156</v>
      </c>
      <c r="E81" s="154" t="str">
        <f>VLOOKUP(A81,'Team Info'!E:N,10,FALSE)</f>
        <v>schmitz.matthew@gmail.com</v>
      </c>
      <c r="F81" s="180" t="str">
        <f t="shared" si="12"/>
        <v>Sat</v>
      </c>
      <c r="G81" s="180">
        <v>453</v>
      </c>
      <c r="H81" s="184">
        <f>VLOOKUP(G81,'Master FINAL 2024 8-19-24'!A:G,7,FALSE)</f>
        <v>45584</v>
      </c>
      <c r="I81" s="153">
        <f>IF(ISBLANK((VLOOKUP(G81,'Master FINAL 2024 8-19-24'!A:H,8,FALSE)))=TRUE,"",VLOOKUP(G81,'Master FINAL 2024 8-19-24'!A:H,8,FALSE))</f>
        <v>1</v>
      </c>
      <c r="J81" s="183">
        <f>IF(ISBLANK((VLOOKUP(G81,'Master FINAL 2024 8-19-24'!A:I,9,FALSE)))=TRUE,"",VLOOKUP(G81,'Master FINAL 2024 8-19-24'!A:I,9,FALSE))</f>
        <v>0.625</v>
      </c>
      <c r="K81" s="169" t="str">
        <f>VLOOKUP(G81,'Master FINAL 2024 8-19-24'!A:L,12,FALSE)</f>
        <v>U-9 HT Warriors</v>
      </c>
      <c r="L81" s="177" t="s">
        <v>849</v>
      </c>
      <c r="M81" s="177" t="str">
        <f>VLOOKUP(G81,'Master FINAL 2024 8-19-24'!A:O,15,FALSE)</f>
        <v>U-9 SL Barcelona (Flames)</v>
      </c>
      <c r="N81" s="154" t="str">
        <f>VLOOKUP(K81,'Team Info'!J:L,3,FALSE)</f>
        <v>Brandon Bishop</v>
      </c>
      <c r="O81" s="154" t="str">
        <f>VLOOKUP(K81,'Team Info'!J:M,4,FALSE)</f>
        <v>414-719-8187</v>
      </c>
      <c r="P81" s="154" t="str">
        <f>VLOOKUP(K81,'Team Info'!J:N,5,FALSE)</f>
        <v>USAF_Bishop89@outlook.com</v>
      </c>
      <c r="Q81" s="188" t="str">
        <f>VLOOKUP(M81,'Team Info'!J:L,3,FALSE)</f>
        <v>Matt Schmitz</v>
      </c>
      <c r="R81" s="188" t="str">
        <f>VLOOKUP(M81,'Team Info'!J:M,4,FALSE)</f>
        <v>608-658-5156</v>
      </c>
      <c r="S81" s="188" t="str">
        <f>VLOOKUP(M81,'Team Info'!J:N,5,FALSE)</f>
        <v>schmitz.matthew@gmail.com</v>
      </c>
      <c r="T81" t="str">
        <f t="shared" si="13"/>
        <v>45584U-9 HT WarriorsU-9 SL Barcelona (Flames)</v>
      </c>
    </row>
    <row r="82" spans="1:20" x14ac:dyDescent="0.3">
      <c r="A82" s="154" t="str">
        <f t="shared" si="17"/>
        <v>SL1144</v>
      </c>
      <c r="B82" s="154" t="str">
        <f>VLOOKUP(A82,'Team Info'!E:J,6,FALSE)</f>
        <v>U-9 SL Barcelona (Flames)</v>
      </c>
      <c r="C82" s="154" t="str">
        <f>VLOOKUP(A82,'Team Info'!E:L,8,FALSE)</f>
        <v>Matt Schmitz</v>
      </c>
      <c r="D82" s="154" t="str">
        <f>VLOOKUP(A82,'Team Info'!E:M,9,FALSE)</f>
        <v>608-658-5156</v>
      </c>
      <c r="E82" s="154" t="str">
        <f>VLOOKUP(A82,'Team Info'!E:N,10,FALSE)</f>
        <v>schmitz.matthew@gmail.com</v>
      </c>
      <c r="F82" s="180" t="str">
        <f t="shared" si="12"/>
        <v>Sat</v>
      </c>
      <c r="G82" s="180">
        <v>458</v>
      </c>
      <c r="H82" s="184">
        <f>VLOOKUP(G82,'Master FINAL 2024 8-19-24'!A:G,7,FALSE)</f>
        <v>45591</v>
      </c>
      <c r="I82" s="153">
        <f>IF(ISBLANK((VLOOKUP(G82,'Master FINAL 2024 8-19-24'!A:H,8,FALSE)))=TRUE,"",VLOOKUP(G82,'Master FINAL 2024 8-19-24'!A:H,8,FALSE))</f>
        <v>2</v>
      </c>
      <c r="J82" s="183">
        <f>IF(ISBLANK((VLOOKUP(G82,'Master FINAL 2024 8-19-24'!A:I,9,FALSE)))=TRUE,"",VLOOKUP(G82,'Master FINAL 2024 8-19-24'!A:I,9,FALSE))</f>
        <v>0.5</v>
      </c>
      <c r="K82" s="169" t="str">
        <f>VLOOKUP(G82,'Master FINAL 2024 8-19-24'!A:L,12,FALSE)</f>
        <v>U-9 ER Cyclones</v>
      </c>
      <c r="L82" s="177" t="s">
        <v>849</v>
      </c>
      <c r="M82" s="177" t="str">
        <f>VLOOKUP(G82,'Master FINAL 2024 8-19-24'!A:O,15,FALSE)</f>
        <v>U-9 SL Barcelona (Flames)</v>
      </c>
      <c r="N82" s="154" t="str">
        <f>VLOOKUP(K82,'Team Info'!J:L,3,FALSE)</f>
        <v>Paul Zimmer</v>
      </c>
      <c r="O82" s="154" t="str">
        <f>VLOOKUP(K82,'Team Info'!J:M,4,FALSE)</f>
        <v>608-769-4856</v>
      </c>
      <c r="P82" s="154" t="str">
        <f>VLOOKUP(K82,'Team Info'!J:N,5,FALSE)</f>
        <v>Paulwzimmer@gmail.com</v>
      </c>
      <c r="Q82" s="188" t="str">
        <f>VLOOKUP(M82,'Team Info'!J:L,3,FALSE)</f>
        <v>Matt Schmitz</v>
      </c>
      <c r="R82" s="188" t="str">
        <f>VLOOKUP(M82,'Team Info'!J:M,4,FALSE)</f>
        <v>608-658-5156</v>
      </c>
      <c r="S82" s="188" t="str">
        <f>VLOOKUP(M82,'Team Info'!J:N,5,FALSE)</f>
        <v>schmitz.matthew@gmail.com</v>
      </c>
      <c r="T82" t="str">
        <f t="shared" si="13"/>
        <v>45591U-9 ER CyclonesU-9 SL Barcelona (Flames)</v>
      </c>
    </row>
    <row r="83" spans="1:20" x14ac:dyDescent="0.3">
      <c r="A83" s="154" t="s">
        <v>1809</v>
      </c>
      <c r="B83" s="154" t="str">
        <f>VLOOKUP(A83,'Team Info'!E:J,6,FALSE)</f>
        <v>U-9 SL Raptors</v>
      </c>
      <c r="C83" s="154" t="str">
        <f>VLOOKUP(A83,'Team Info'!E:L,8,FALSE)</f>
        <v>Kate Steedman</v>
      </c>
      <c r="D83" s="154" t="str">
        <f>VLOOKUP(A83,'Team Info'!E:M,9,FALSE)</f>
        <v>608-345-1077</v>
      </c>
      <c r="E83" s="154" t="str">
        <f>VLOOKUP(A83,'Team Info'!E:N,10,FALSE)</f>
        <v>katy.steedman@gmail.com</v>
      </c>
      <c r="F83" s="180" t="str">
        <f t="shared" si="12"/>
        <v>Sat</v>
      </c>
      <c r="G83" s="180">
        <v>376</v>
      </c>
      <c r="H83" s="184">
        <f>VLOOKUP(G83,'Master FINAL 2024 8-19-24'!A:G,7,FALSE)</f>
        <v>45542</v>
      </c>
      <c r="I83" s="153" t="str">
        <f>IF(ISBLANK((VLOOKUP(G83,'Master FINAL 2024 8-19-24'!A:H,8,FALSE)))=TRUE,"",VLOOKUP(G83,'Master FINAL 2024 8-19-24'!A:H,8,FALSE))</f>
        <v>KW 3</v>
      </c>
      <c r="J83" s="183">
        <f>IF(ISBLANK((VLOOKUP(G83,'Master FINAL 2024 8-19-24'!A:I,9,FALSE)))=TRUE,"",VLOOKUP(G83,'Master FINAL 2024 8-19-24'!A:I,9,FALSE))</f>
        <v>0.5625</v>
      </c>
      <c r="K83" s="169" t="str">
        <f>VLOOKUP(G83,'Master FINAL 2024 8-19-24'!A:L,12,FALSE)</f>
        <v>U-9 SL Raptors</v>
      </c>
      <c r="L83" s="177" t="s">
        <v>849</v>
      </c>
      <c r="M83" s="177" t="str">
        <f>VLOOKUP(G83,'Master FINAL 2024 8-19-24'!A:O,15,FALSE)</f>
        <v>U-9 KW Thunder</v>
      </c>
      <c r="N83" s="154" t="str">
        <f>VLOOKUP(K83,'Team Info'!J:L,3,FALSE)</f>
        <v>Kate Steedman</v>
      </c>
      <c r="O83" s="154" t="str">
        <f>VLOOKUP(K83,'Team Info'!J:M,4,FALSE)</f>
        <v>608-345-1077</v>
      </c>
      <c r="P83" s="154" t="str">
        <f>VLOOKUP(K83,'Team Info'!J:N,5,FALSE)</f>
        <v>katy.steedman@gmail.com</v>
      </c>
      <c r="Q83" s="188" t="str">
        <f>VLOOKUP(M83,'Team Info'!J:L,3,FALSE)</f>
        <v>Christine Steinmetz</v>
      </c>
      <c r="R83" s="188" t="str">
        <f>VLOOKUP(M83,'Team Info'!J:M,4,FALSE)</f>
        <v>608-797-1110</v>
      </c>
      <c r="S83" s="188" t="str">
        <f>VLOOKUP(M83,'Team Info'!J:N,5,FALSE)</f>
        <v>cehrlich29@gmail.com</v>
      </c>
      <c r="T83" t="str">
        <f t="shared" si="13"/>
        <v>45542U-9 SL RaptorsU-9 KW Thunder</v>
      </c>
    </row>
    <row r="84" spans="1:20" x14ac:dyDescent="0.3">
      <c r="A84" s="154" t="str">
        <f t="shared" ref="A84:A90" si="20">A83</f>
        <v>SL1145</v>
      </c>
      <c r="B84" s="154" t="str">
        <f>VLOOKUP(A84,'Team Info'!E:J,6,FALSE)</f>
        <v>U-9 SL Raptors</v>
      </c>
      <c r="C84" s="154" t="str">
        <f>VLOOKUP(A84,'Team Info'!E:L,8,FALSE)</f>
        <v>Kate Steedman</v>
      </c>
      <c r="D84" s="154" t="str">
        <f>VLOOKUP(A84,'Team Info'!E:M,9,FALSE)</f>
        <v>608-345-1077</v>
      </c>
      <c r="E84" s="154" t="str">
        <f>VLOOKUP(A84,'Team Info'!E:N,10,FALSE)</f>
        <v>katy.steedman@gmail.com</v>
      </c>
      <c r="F84" s="180" t="str">
        <f>IF(WEEKDAY(H84)=7,"Sat",IF(WEEKDAY(H84)=6,"Fri",IF(WEEKDAY(H84)=5,"Thu",IF(WEEKDAY(H84)=4,"Wed",IF(WEEKDAY(H84)=3,"Tue",IF(WEEKDAY(H84)=2,"Mon",IF(WEEKDAY(H84)=1,"Sun")))))))</f>
        <v>Sat</v>
      </c>
      <c r="G84" s="180">
        <v>384</v>
      </c>
      <c r="H84" s="184">
        <f>VLOOKUP(G84,'Master FINAL 2024 8-19-24'!A:G,7,FALSE)</f>
        <v>45549</v>
      </c>
      <c r="I84" s="153" t="str">
        <f>IF(ISBLANK((VLOOKUP(G84,'Master FINAL 2024 8-19-24'!A:H,8,FALSE)))=TRUE,"",VLOOKUP(G84,'Master FINAL 2024 8-19-24'!A:H,8,FALSE))</f>
        <v>WB Regal Ware #3</v>
      </c>
      <c r="J84" s="183">
        <f>IF(ISBLANK((VLOOKUP(G84,'Master FINAL 2024 8-19-24'!A:I,9,FALSE)))=TRUE,"",VLOOKUP(G84,'Master FINAL 2024 8-19-24'!A:I,9,FALSE))</f>
        <v>0.41666666666666669</v>
      </c>
      <c r="K84" s="169" t="str">
        <f>VLOOKUP(G84,'Master FINAL 2024 8-19-24'!A:L,12,FALSE)</f>
        <v>U-9 SL Raptors</v>
      </c>
      <c r="L84" s="177" t="s">
        <v>849</v>
      </c>
      <c r="M84" s="177" t="str">
        <f>VLOOKUP(G84,'Master FINAL 2024 8-19-24'!A:O,15,FALSE)</f>
        <v>U-9 WB Magic</v>
      </c>
      <c r="N84" s="154" t="str">
        <f>VLOOKUP(K84,'Team Info'!J:L,3,FALSE)</f>
        <v>Kate Steedman</v>
      </c>
      <c r="O84" s="154" t="str">
        <f>VLOOKUP(K84,'Team Info'!J:M,4,FALSE)</f>
        <v>608-345-1077</v>
      </c>
      <c r="P84" s="154" t="str">
        <f>VLOOKUP(K84,'Team Info'!J:N,5,FALSE)</f>
        <v>katy.steedman@gmail.com</v>
      </c>
      <c r="Q84" s="188" t="str">
        <f>VLOOKUP(M84,'Team Info'!J:L,3,FALSE)</f>
        <v>Brittany Boyer (Director)</v>
      </c>
      <c r="R84" s="188" t="str">
        <f>VLOOKUP(M84,'Team Info'!J:M,4,FALSE)</f>
        <v>262-247-1029</v>
      </c>
      <c r="S84" s="188" t="str">
        <f>VLOOKUP(M84,'Team Info'!J:N,5,FALSE)</f>
        <v>bboyer@kmymca.org</v>
      </c>
      <c r="T84" t="str">
        <f>H84&amp;K84&amp;M84</f>
        <v>45549U-9 SL RaptorsU-9 WB Magic</v>
      </c>
    </row>
    <row r="85" spans="1:20" x14ac:dyDescent="0.3">
      <c r="A85" s="154" t="str">
        <f t="shared" si="20"/>
        <v>SL1145</v>
      </c>
      <c r="B85" s="154" t="str">
        <f>VLOOKUP(A85,'Team Info'!E:J,6,FALSE)</f>
        <v>U-9 SL Raptors</v>
      </c>
      <c r="C85" s="154" t="str">
        <f>VLOOKUP(A85,'Team Info'!E:L,8,FALSE)</f>
        <v>Kate Steedman</v>
      </c>
      <c r="D85" s="154" t="str">
        <f>VLOOKUP(A85,'Team Info'!E:M,9,FALSE)</f>
        <v>608-345-1077</v>
      </c>
      <c r="E85" s="154" t="str">
        <f>VLOOKUP(A85,'Team Info'!E:N,10,FALSE)</f>
        <v>katy.steedman@gmail.com</v>
      </c>
      <c r="F85" s="180" t="str">
        <f t="shared" si="12"/>
        <v>Sat</v>
      </c>
      <c r="G85" s="180">
        <v>388</v>
      </c>
      <c r="H85" s="184">
        <f>VLOOKUP(G85,'Master FINAL 2024 8-19-24'!A:G,7,FALSE)</f>
        <v>45556</v>
      </c>
      <c r="I85" s="153">
        <f>IF(ISBLANK((VLOOKUP(G85,'Master FINAL 2024 8-19-24'!A:H,8,FALSE)))=TRUE,"",VLOOKUP(G85,'Master FINAL 2024 8-19-24'!A:H,8,FALSE))</f>
        <v>2</v>
      </c>
      <c r="J85" s="183">
        <f>IF(ISBLANK((VLOOKUP(G85,'Master FINAL 2024 8-19-24'!A:I,9,FALSE)))=TRUE,"",VLOOKUP(G85,'Master FINAL 2024 8-19-24'!A:I,9,FALSE))</f>
        <v>0.4375</v>
      </c>
      <c r="K85" s="169" t="str">
        <f>VLOOKUP(G85,'Master FINAL 2024 8-19-24'!A:L,12,FALSE)</f>
        <v>U-9 KW Twisters</v>
      </c>
      <c r="L85" s="177" t="s">
        <v>849</v>
      </c>
      <c r="M85" s="177" t="str">
        <f>VLOOKUP(G85,'Master FINAL 2024 8-19-24'!A:O,15,FALSE)</f>
        <v>U-9 SL Raptors</v>
      </c>
      <c r="N85" s="154" t="str">
        <f>VLOOKUP(K85,'Team Info'!J:L,3,FALSE)</f>
        <v>Jim Stippich</v>
      </c>
      <c r="O85" s="154" t="str">
        <f>VLOOKUP(K85,'Team Info'!J:M,4,FALSE)</f>
        <v>414-484-6634</v>
      </c>
      <c r="P85" s="154" t="str">
        <f>VLOOKUP(K85,'Team Info'!J:N,5,FALSE)</f>
        <v>stippich.jim@icloud.com</v>
      </c>
      <c r="Q85" s="188" t="str">
        <f>VLOOKUP(M85,'Team Info'!J:L,3,FALSE)</f>
        <v>Kate Steedman</v>
      </c>
      <c r="R85" s="188" t="str">
        <f>VLOOKUP(M85,'Team Info'!J:M,4,FALSE)</f>
        <v>608-345-1077</v>
      </c>
      <c r="S85" s="188" t="str">
        <f>VLOOKUP(M85,'Team Info'!J:N,5,FALSE)</f>
        <v>katy.steedman@gmail.com</v>
      </c>
      <c r="T85" t="str">
        <f t="shared" si="13"/>
        <v>45556U-9 KW TwistersU-9 SL Raptors</v>
      </c>
    </row>
    <row r="86" spans="1:20" x14ac:dyDescent="0.3">
      <c r="A86" s="154" t="str">
        <f t="shared" si="20"/>
        <v>SL1145</v>
      </c>
      <c r="B86" s="154" t="str">
        <f>VLOOKUP(A86,'Team Info'!E:J,6,FALSE)</f>
        <v>U-9 SL Raptors</v>
      </c>
      <c r="C86" s="154" t="str">
        <f>VLOOKUP(A86,'Team Info'!E:L,8,FALSE)</f>
        <v>Kate Steedman</v>
      </c>
      <c r="D86" s="154" t="str">
        <f>VLOOKUP(A86,'Team Info'!E:M,9,FALSE)</f>
        <v>608-345-1077</v>
      </c>
      <c r="E86" s="154" t="str">
        <f>VLOOKUP(A86,'Team Info'!E:N,10,FALSE)</f>
        <v>katy.steedman@gmail.com</v>
      </c>
      <c r="F86" s="180" t="str">
        <f t="shared" si="12"/>
        <v>Sat</v>
      </c>
      <c r="G86" s="180">
        <v>396</v>
      </c>
      <c r="H86" s="184">
        <f>VLOOKUP(G86,'Master FINAL 2024 8-19-24'!A:G,7,FALSE)</f>
        <v>45563</v>
      </c>
      <c r="I86" s="153" t="str">
        <f>IF(ISBLANK((VLOOKUP(G86,'Master FINAL 2024 8-19-24'!A:H,8,FALSE)))=TRUE,"",VLOOKUP(G86,'Master FINAL 2024 8-19-24'!A:H,8,FALSE))</f>
        <v>HT #5B</v>
      </c>
      <c r="J86" s="183">
        <f>IF(ISBLANK((VLOOKUP(G86,'Master FINAL 2024 8-19-24'!A:I,9,FALSE)))=TRUE,"",VLOOKUP(G86,'Master FINAL 2024 8-19-24'!A:I,9,FALSE))</f>
        <v>0.5625</v>
      </c>
      <c r="K86" s="169" t="str">
        <f>VLOOKUP(G86,'Master FINAL 2024 8-19-24'!A:L,12,FALSE)</f>
        <v>U-9 SL Raptors</v>
      </c>
      <c r="L86" s="177" t="s">
        <v>849</v>
      </c>
      <c r="M86" s="177" t="str">
        <f>VLOOKUP(G86,'Master FINAL 2024 8-19-24'!A:O,15,FALSE)</f>
        <v>U-9 HT Lady Orioles (Orange Crush)</v>
      </c>
      <c r="N86" s="154" t="str">
        <f>VLOOKUP(K86,'Team Info'!J:L,3,FALSE)</f>
        <v>Kate Steedman</v>
      </c>
      <c r="O86" s="154" t="str">
        <f>VLOOKUP(K86,'Team Info'!J:M,4,FALSE)</f>
        <v>608-345-1077</v>
      </c>
      <c r="P86" s="154" t="str">
        <f>VLOOKUP(K86,'Team Info'!J:N,5,FALSE)</f>
        <v>katy.steedman@gmail.com</v>
      </c>
      <c r="Q86" s="188" t="str">
        <f>VLOOKUP(M86,'Team Info'!J:L,3,FALSE)</f>
        <v>Heather Endisch</v>
      </c>
      <c r="R86" s="188" t="str">
        <f>VLOOKUP(M86,'Team Info'!J:M,4,FALSE)</f>
        <v>262-339-2593</v>
      </c>
      <c r="S86" s="188" t="str">
        <f>VLOOKUP(M86,'Team Info'!J:N,5,FALSE)</f>
        <v>heather.endisch@gmail.com</v>
      </c>
      <c r="T86" t="str">
        <f t="shared" si="13"/>
        <v>45563U-9 SL RaptorsU-9 HT Lady Orioles (Orange Crush)</v>
      </c>
    </row>
    <row r="87" spans="1:20" x14ac:dyDescent="0.3">
      <c r="A87" s="154" t="str">
        <f t="shared" si="20"/>
        <v>SL1145</v>
      </c>
      <c r="B87" s="154" t="str">
        <f>VLOOKUP(A87,'Team Info'!E:J,6,FALSE)</f>
        <v>U-9 SL Raptors</v>
      </c>
      <c r="C87" s="154" t="str">
        <f>VLOOKUP(A87,'Team Info'!E:L,8,FALSE)</f>
        <v>Kate Steedman</v>
      </c>
      <c r="D87" s="154" t="str">
        <f>VLOOKUP(A87,'Team Info'!E:M,9,FALSE)</f>
        <v>608-345-1077</v>
      </c>
      <c r="E87" s="154" t="str">
        <f>VLOOKUP(A87,'Team Info'!E:N,10,FALSE)</f>
        <v>katy.steedman@gmail.com</v>
      </c>
      <c r="F87" s="180" t="str">
        <f t="shared" si="12"/>
        <v>Sat</v>
      </c>
      <c r="G87" s="180">
        <v>401</v>
      </c>
      <c r="H87" s="184">
        <f>VLOOKUP(G87,'Master FINAL 2024 8-19-24'!A:G,7,FALSE)</f>
        <v>45570</v>
      </c>
      <c r="I87" s="153" t="str">
        <f>IF(ISBLANK((VLOOKUP(G87,'Master FINAL 2024 8-19-24'!A:H,8,FALSE)))=TRUE,"",VLOOKUP(G87,'Master FINAL 2024 8-19-24'!A:H,8,FALSE))</f>
        <v>RF 6</v>
      </c>
      <c r="J87" s="183">
        <f>IF(ISBLANK((VLOOKUP(G87,'Master FINAL 2024 8-19-24'!A:I,9,FALSE)))=TRUE,"",VLOOKUP(G87,'Master FINAL 2024 8-19-24'!A:I,9,FALSE))</f>
        <v>0.5</v>
      </c>
      <c r="K87" s="169" t="str">
        <f>VLOOKUP(G87,'Master FINAL 2024 8-19-24'!A:L,12,FALSE)</f>
        <v>U-9 SL Raptors</v>
      </c>
      <c r="L87" s="177" t="s">
        <v>849</v>
      </c>
      <c r="M87" s="177" t="str">
        <f>VLOOKUP(G87,'Master FINAL 2024 8-19-24'!A:O,15,FALSE)</f>
        <v>U-9 RF Gladiators</v>
      </c>
      <c r="N87" s="154" t="str">
        <f>VLOOKUP(K87,'Team Info'!J:L,3,FALSE)</f>
        <v>Kate Steedman</v>
      </c>
      <c r="O87" s="154" t="str">
        <f>VLOOKUP(K87,'Team Info'!J:M,4,FALSE)</f>
        <v>608-345-1077</v>
      </c>
      <c r="P87" s="154" t="str">
        <f>VLOOKUP(K87,'Team Info'!J:N,5,FALSE)</f>
        <v>katy.steedman@gmail.com</v>
      </c>
      <c r="Q87" s="188" t="str">
        <f>VLOOKUP(M87,'Team Info'!J:L,3,FALSE)</f>
        <v>Joseph Daniels</v>
      </c>
      <c r="R87" s="188" t="str">
        <f>VLOOKUP(M87,'Team Info'!J:M,4,FALSE)</f>
        <v>262-339-0155</v>
      </c>
      <c r="S87" s="188" t="str">
        <f>VLOOKUP(M87,'Team Info'!J:N,5,FALSE)</f>
        <v>jdaniels@directs.com</v>
      </c>
      <c r="T87" t="str">
        <f t="shared" si="13"/>
        <v>45570U-9 SL RaptorsU-9 RF Gladiators</v>
      </c>
    </row>
    <row r="88" spans="1:20" x14ac:dyDescent="0.3">
      <c r="A88" s="154" t="str">
        <f t="shared" si="20"/>
        <v>SL1145</v>
      </c>
      <c r="B88" s="154" t="str">
        <f>VLOOKUP(A88,'Team Info'!E:J,6,FALSE)</f>
        <v>U-9 SL Raptors</v>
      </c>
      <c r="C88" s="154" t="str">
        <f>VLOOKUP(A88,'Team Info'!E:L,8,FALSE)</f>
        <v>Kate Steedman</v>
      </c>
      <c r="D88" s="154" t="str">
        <f>VLOOKUP(A88,'Team Info'!E:M,9,FALSE)</f>
        <v>608-345-1077</v>
      </c>
      <c r="E88" s="154" t="str">
        <f>VLOOKUP(A88,'Team Info'!E:N,10,FALSE)</f>
        <v>katy.steedman@gmail.com</v>
      </c>
      <c r="F88" s="180" t="str">
        <f t="shared" si="12"/>
        <v>Sat</v>
      </c>
      <c r="G88" s="180">
        <v>404</v>
      </c>
      <c r="H88" s="184">
        <f>VLOOKUP(G88,'Master FINAL 2024 8-19-24'!A:G,7,FALSE)</f>
        <v>45577</v>
      </c>
      <c r="I88" s="153">
        <f>IF(ISBLANK((VLOOKUP(G88,'Master FINAL 2024 8-19-24'!A:H,8,FALSE)))=TRUE,"",VLOOKUP(G88,'Master FINAL 2024 8-19-24'!A:H,8,FALSE))</f>
        <v>1</v>
      </c>
      <c r="J88" s="183">
        <f>IF(ISBLANK((VLOOKUP(G88,'Master FINAL 2024 8-19-24'!A:I,9,FALSE)))=TRUE,"",VLOOKUP(G88,'Master FINAL 2024 8-19-24'!A:I,9,FALSE))</f>
        <v>0.4375</v>
      </c>
      <c r="K88" s="169" t="str">
        <f>VLOOKUP(G88,'Master FINAL 2024 8-19-24'!A:L,12,FALSE)</f>
        <v>U-9 JU Juneau Rage U9</v>
      </c>
      <c r="L88" s="177" t="s">
        <v>849</v>
      </c>
      <c r="M88" s="177" t="str">
        <f>VLOOKUP(G88,'Master FINAL 2024 8-19-24'!A:O,15,FALSE)</f>
        <v>U-9 SL Raptors</v>
      </c>
      <c r="N88" s="154" t="str">
        <f>VLOOKUP(K88,'Team Info'!J:L,3,FALSE)</f>
        <v>Paul Shanks</v>
      </c>
      <c r="O88" s="154" t="str">
        <f>VLOOKUP(K88,'Team Info'!J:M,4,FALSE)</f>
        <v>608-509-6452</v>
      </c>
      <c r="P88" s="154" t="str">
        <f>VLOOKUP(K88,'Team Info'!J:N,5,FALSE)</f>
        <v>Paul@javisind.com</v>
      </c>
      <c r="Q88" s="188" t="str">
        <f>VLOOKUP(M88,'Team Info'!J:L,3,FALSE)</f>
        <v>Kate Steedman</v>
      </c>
      <c r="R88" s="188" t="str">
        <f>VLOOKUP(M88,'Team Info'!J:M,4,FALSE)</f>
        <v>608-345-1077</v>
      </c>
      <c r="S88" s="188" t="str">
        <f>VLOOKUP(M88,'Team Info'!J:N,5,FALSE)</f>
        <v>katy.steedman@gmail.com</v>
      </c>
      <c r="T88" t="str">
        <f t="shared" si="13"/>
        <v>45577U-9 JU Juneau Rage U9U-9 SL Raptors</v>
      </c>
    </row>
    <row r="89" spans="1:20" x14ac:dyDescent="0.3">
      <c r="A89" s="154" t="str">
        <f t="shared" si="20"/>
        <v>SL1145</v>
      </c>
      <c r="B89" s="154" t="str">
        <f>VLOOKUP(A89,'Team Info'!E:J,6,FALSE)</f>
        <v>U-9 SL Raptors</v>
      </c>
      <c r="C89" s="154" t="str">
        <f>VLOOKUP(A89,'Team Info'!E:L,8,FALSE)</f>
        <v>Kate Steedman</v>
      </c>
      <c r="D89" s="154" t="str">
        <f>VLOOKUP(A89,'Team Info'!E:M,9,FALSE)</f>
        <v>608-345-1077</v>
      </c>
      <c r="E89" s="154" t="str">
        <f>VLOOKUP(A89,'Team Info'!E:N,10,FALSE)</f>
        <v>katy.steedman@gmail.com</v>
      </c>
      <c r="F89" s="180" t="str">
        <f t="shared" si="12"/>
        <v>Sat</v>
      </c>
      <c r="G89" s="180">
        <v>409</v>
      </c>
      <c r="H89" s="184">
        <f>VLOOKUP(G89,'Master FINAL 2024 8-19-24'!A:G,7,FALSE)</f>
        <v>45584</v>
      </c>
      <c r="I89" s="153">
        <f>IF(ISBLANK((VLOOKUP(G89,'Master FINAL 2024 8-19-24'!A:H,8,FALSE)))=TRUE,"",VLOOKUP(G89,'Master FINAL 2024 8-19-24'!A:H,8,FALSE))</f>
        <v>2</v>
      </c>
      <c r="J89" s="183">
        <f>IF(ISBLANK((VLOOKUP(G89,'Master FINAL 2024 8-19-24'!A:I,9,FALSE)))=TRUE,"",VLOOKUP(G89,'Master FINAL 2024 8-19-24'!A:I,9,FALSE))</f>
        <v>0.5</v>
      </c>
      <c r="K89" s="169" t="str">
        <f>VLOOKUP(G89,'Master FINAL 2024 8-19-24'!A:L,12,FALSE)</f>
        <v>U-9 SL Chelsea (Anacondas)</v>
      </c>
      <c r="L89" s="177" t="s">
        <v>849</v>
      </c>
      <c r="M89" s="177" t="str">
        <f>VLOOKUP(G89,'Master FINAL 2024 8-19-24'!A:O,15,FALSE)</f>
        <v>U-9 SL Raptors</v>
      </c>
      <c r="N89" s="154" t="str">
        <f>VLOOKUP(K89,'Team Info'!J:L,3,FALSE)</f>
        <v>Nathaniel Becker</v>
      </c>
      <c r="O89" s="154" t="str">
        <f>VLOOKUP(K89,'Team Info'!J:M,4,FALSE)</f>
        <v>262-224-3110</v>
      </c>
      <c r="P89" s="154" t="str">
        <f>VLOOKUP(K89,'Team Info'!J:N,5,FALSE)</f>
        <v>dcsbecker@hotmail.com</v>
      </c>
      <c r="Q89" s="188" t="str">
        <f>VLOOKUP(M89,'Team Info'!J:L,3,FALSE)</f>
        <v>Kate Steedman</v>
      </c>
      <c r="R89" s="188" t="str">
        <f>VLOOKUP(M89,'Team Info'!J:M,4,FALSE)</f>
        <v>608-345-1077</v>
      </c>
      <c r="S89" s="188" t="str">
        <f>VLOOKUP(M89,'Team Info'!J:N,5,FALSE)</f>
        <v>katy.steedman@gmail.com</v>
      </c>
      <c r="T89" t="str">
        <f t="shared" si="13"/>
        <v>45584U-9 SL Chelsea (Anacondas)U-9 SL Raptors</v>
      </c>
    </row>
    <row r="90" spans="1:20" x14ac:dyDescent="0.3">
      <c r="A90" s="154" t="str">
        <f t="shared" si="20"/>
        <v>SL1145</v>
      </c>
      <c r="B90" s="154" t="str">
        <f>VLOOKUP(A90,'Team Info'!E:J,6,FALSE)</f>
        <v>U-9 SL Raptors</v>
      </c>
      <c r="C90" s="154" t="str">
        <f>VLOOKUP(A90,'Team Info'!E:L,8,FALSE)</f>
        <v>Kate Steedman</v>
      </c>
      <c r="D90" s="154" t="str">
        <f>VLOOKUP(A90,'Team Info'!E:M,9,FALSE)</f>
        <v>608-345-1077</v>
      </c>
      <c r="E90" s="154" t="str">
        <f>VLOOKUP(A90,'Team Info'!E:N,10,FALSE)</f>
        <v>katy.steedman@gmail.com</v>
      </c>
      <c r="F90" s="180" t="str">
        <f t="shared" si="12"/>
        <v>Sat</v>
      </c>
      <c r="G90" s="180">
        <v>419</v>
      </c>
      <c r="H90" s="184">
        <f>VLOOKUP(G90,'Master FINAL 2024 8-19-24'!A:G,7,FALSE)</f>
        <v>45591</v>
      </c>
      <c r="I90" s="153">
        <f>IF(ISBLANK((VLOOKUP(G90,'Master FINAL 2024 8-19-24'!A:H,8,FALSE)))=TRUE,"",VLOOKUP(G90,'Master FINAL 2024 8-19-24'!A:H,8,FALSE))</f>
        <v>1</v>
      </c>
      <c r="J90" s="183">
        <f>IF(ISBLANK((VLOOKUP(G90,'Master FINAL 2024 8-19-24'!A:I,9,FALSE)))=TRUE,"",VLOOKUP(G90,'Master FINAL 2024 8-19-24'!A:I,9,FALSE))</f>
        <v>0.5</v>
      </c>
      <c r="K90" s="169" t="str">
        <f>VLOOKUP(G90,'Master FINAL 2024 8-19-24'!A:L,12,FALSE)</f>
        <v>U-9 RF Gladiators</v>
      </c>
      <c r="L90" s="177" t="s">
        <v>849</v>
      </c>
      <c r="M90" s="177" t="str">
        <f>VLOOKUP(G90,'Master FINAL 2024 8-19-24'!A:O,15,FALSE)</f>
        <v>U-9 SL Raptors</v>
      </c>
      <c r="N90" s="154" t="str">
        <f>VLOOKUP(K90,'Team Info'!J:L,3,FALSE)</f>
        <v>Joseph Daniels</v>
      </c>
      <c r="O90" s="154" t="str">
        <f>VLOOKUP(K90,'Team Info'!J:M,4,FALSE)</f>
        <v>262-339-0155</v>
      </c>
      <c r="P90" s="154" t="str">
        <f>VLOOKUP(K90,'Team Info'!J:N,5,FALSE)</f>
        <v>jdaniels@directs.com</v>
      </c>
      <c r="Q90" s="188" t="str">
        <f>VLOOKUP(M90,'Team Info'!J:L,3,FALSE)</f>
        <v>Kate Steedman</v>
      </c>
      <c r="R90" s="188" t="str">
        <f>VLOOKUP(M90,'Team Info'!J:M,4,FALSE)</f>
        <v>608-345-1077</v>
      </c>
      <c r="S90" s="188" t="str">
        <f>VLOOKUP(M90,'Team Info'!J:N,5,FALSE)</f>
        <v>katy.steedman@gmail.com</v>
      </c>
      <c r="T90" t="str">
        <f t="shared" si="13"/>
        <v>45591U-9 RF GladiatorsU-9 SL Raptors</v>
      </c>
    </row>
    <row r="91" spans="1:20" x14ac:dyDescent="0.3">
      <c r="A91" s="154" t="s">
        <v>1810</v>
      </c>
      <c r="B91" s="154" t="str">
        <f>VLOOKUP(A91,'Team Info'!E:J,6,FALSE)</f>
        <v>U-9 SL Chelsea (Anacondas)</v>
      </c>
      <c r="C91" s="154" t="str">
        <f>VLOOKUP(A91,'Team Info'!E:L,8,FALSE)</f>
        <v>Nathaniel Becker</v>
      </c>
      <c r="D91" s="154" t="str">
        <f>VLOOKUP(A91,'Team Info'!E:M,9,FALSE)</f>
        <v>262-224-3110</v>
      </c>
      <c r="E91" s="154" t="str">
        <f>VLOOKUP(A91,'Team Info'!E:N,10,FALSE)</f>
        <v>dcsbecker@hotmail.com</v>
      </c>
      <c r="F91" s="180" t="str">
        <f t="shared" si="12"/>
        <v>Sat</v>
      </c>
      <c r="G91" s="180">
        <v>378</v>
      </c>
      <c r="H91" s="184">
        <f>VLOOKUP(G91,'Master FINAL 2024 8-19-24'!A:G,7,FALSE)</f>
        <v>45542</v>
      </c>
      <c r="I91" s="153">
        <f>IF(ISBLANK((VLOOKUP(G91,'Master FINAL 2024 8-19-24'!A:H,8,FALSE)))=TRUE,"",VLOOKUP(G91,'Master FINAL 2024 8-19-24'!A:H,8,FALSE))</f>
        <v>2</v>
      </c>
      <c r="J91" s="183">
        <f>IF(ISBLANK((VLOOKUP(G91,'Master FINAL 2024 8-19-24'!A:I,9,FALSE)))=TRUE,"",VLOOKUP(G91,'Master FINAL 2024 8-19-24'!A:I,9,FALSE))</f>
        <v>0.5</v>
      </c>
      <c r="K91" s="169" t="str">
        <f>VLOOKUP(G91,'Master FINAL 2024 8-19-24'!A:L,12,FALSE)</f>
        <v>U-9 WB Magic</v>
      </c>
      <c r="L91" s="177" t="s">
        <v>849</v>
      </c>
      <c r="M91" s="177" t="str">
        <f>VLOOKUP(G91,'Master FINAL 2024 8-19-24'!A:O,15,FALSE)</f>
        <v>U-9 SL Chelsea (Anacondas)</v>
      </c>
      <c r="N91" s="154" t="str">
        <f>VLOOKUP(K91,'Team Info'!J:L,3,FALSE)</f>
        <v>Brittany Boyer (Director)</v>
      </c>
      <c r="O91" s="154" t="str">
        <f>VLOOKUP(K91,'Team Info'!J:M,4,FALSE)</f>
        <v>262-247-1029</v>
      </c>
      <c r="P91" s="154" t="str">
        <f>VLOOKUP(K91,'Team Info'!J:N,5,FALSE)</f>
        <v>bboyer@kmymca.org</v>
      </c>
      <c r="Q91" s="188" t="str">
        <f>VLOOKUP(M91,'Team Info'!J:L,3,FALSE)</f>
        <v>Nathaniel Becker</v>
      </c>
      <c r="R91" s="188" t="str">
        <f>VLOOKUP(M91,'Team Info'!J:M,4,FALSE)</f>
        <v>262-224-3110</v>
      </c>
      <c r="S91" s="188" t="str">
        <f>VLOOKUP(M91,'Team Info'!J:N,5,FALSE)</f>
        <v>dcsbecker@hotmail.com</v>
      </c>
      <c r="T91" t="str">
        <f t="shared" si="13"/>
        <v>45542U-9 WB MagicU-9 SL Chelsea (Anacondas)</v>
      </c>
    </row>
    <row r="92" spans="1:20" x14ac:dyDescent="0.3">
      <c r="A92" s="154" t="str">
        <f t="shared" ref="A92:A98" si="21">A91</f>
        <v>SL1146</v>
      </c>
      <c r="B92" s="154" t="str">
        <f>VLOOKUP(A92,'Team Info'!E:J,6,FALSE)</f>
        <v>U-9 SL Chelsea (Anacondas)</v>
      </c>
      <c r="C92" s="154" t="str">
        <f>VLOOKUP(A92,'Team Info'!E:L,8,FALSE)</f>
        <v>Nathaniel Becker</v>
      </c>
      <c r="D92" s="154" t="str">
        <f>VLOOKUP(A92,'Team Info'!E:M,9,FALSE)</f>
        <v>262-224-3110</v>
      </c>
      <c r="E92" s="154" t="str">
        <f>VLOOKUP(A92,'Team Info'!E:N,10,FALSE)</f>
        <v>dcsbecker@hotmail.com</v>
      </c>
      <c r="F92" s="180" t="str">
        <f t="shared" si="12"/>
        <v>Sat</v>
      </c>
      <c r="G92" s="180">
        <v>380</v>
      </c>
      <c r="H92" s="184">
        <f>VLOOKUP(G92,'Master FINAL 2024 8-19-24'!A:G,7,FALSE)</f>
        <v>45549</v>
      </c>
      <c r="I92" s="153">
        <f>IF(ISBLANK((VLOOKUP(G92,'Master FINAL 2024 8-19-24'!A:H,8,FALSE)))=TRUE,"",VLOOKUP(G92,'Master FINAL 2024 8-19-24'!A:H,8,FALSE))</f>
        <v>1</v>
      </c>
      <c r="J92" s="183">
        <f>IF(ISBLANK((VLOOKUP(G92,'Master FINAL 2024 8-19-24'!A:I,9,FALSE)))=TRUE,"",VLOOKUP(G92,'Master FINAL 2024 8-19-24'!A:I,9,FALSE))</f>
        <v>0.375</v>
      </c>
      <c r="K92" s="169" t="str">
        <f>VLOOKUP(G92,'Master FINAL 2024 8-19-24'!A:L,12,FALSE)</f>
        <v>U-9 KW Thunder</v>
      </c>
      <c r="L92" s="177" t="s">
        <v>849</v>
      </c>
      <c r="M92" s="177" t="str">
        <f>VLOOKUP(G92,'Master FINAL 2024 8-19-24'!A:O,15,FALSE)</f>
        <v>U-9 SL Chelsea (Anacondas)</v>
      </c>
      <c r="N92" s="154" t="str">
        <f>VLOOKUP(K92,'Team Info'!J:L,3,FALSE)</f>
        <v>Christine Steinmetz</v>
      </c>
      <c r="O92" s="154" t="str">
        <f>VLOOKUP(K92,'Team Info'!J:M,4,FALSE)</f>
        <v>608-797-1110</v>
      </c>
      <c r="P92" s="154" t="str">
        <f>VLOOKUP(K92,'Team Info'!J:N,5,FALSE)</f>
        <v>cehrlich29@gmail.com</v>
      </c>
      <c r="Q92" s="188" t="str">
        <f>VLOOKUP(M92,'Team Info'!J:L,3,FALSE)</f>
        <v>Nathaniel Becker</v>
      </c>
      <c r="R92" s="188" t="str">
        <f>VLOOKUP(M92,'Team Info'!J:M,4,FALSE)</f>
        <v>262-224-3110</v>
      </c>
      <c r="S92" s="188" t="str">
        <f>VLOOKUP(M92,'Team Info'!J:N,5,FALSE)</f>
        <v>dcsbecker@hotmail.com</v>
      </c>
      <c r="T92" t="str">
        <f t="shared" si="13"/>
        <v>45549U-9 KW ThunderU-9 SL Chelsea (Anacondas)</v>
      </c>
    </row>
    <row r="93" spans="1:20" x14ac:dyDescent="0.3">
      <c r="A93" s="154" t="str">
        <f t="shared" si="21"/>
        <v>SL1146</v>
      </c>
      <c r="B93" s="154" t="str">
        <f>VLOOKUP(A93,'Team Info'!E:J,6,FALSE)</f>
        <v>U-9 SL Chelsea (Anacondas)</v>
      </c>
      <c r="C93" s="154" t="str">
        <f>VLOOKUP(A93,'Team Info'!E:L,8,FALSE)</f>
        <v>Nathaniel Becker</v>
      </c>
      <c r="D93" s="154" t="str">
        <f>VLOOKUP(A93,'Team Info'!E:M,9,FALSE)</f>
        <v>262-224-3110</v>
      </c>
      <c r="E93" s="154" t="str">
        <f>VLOOKUP(A93,'Team Info'!E:N,10,FALSE)</f>
        <v>dcsbecker@hotmail.com</v>
      </c>
      <c r="F93" s="180" t="str">
        <f t="shared" si="12"/>
        <v>Sat</v>
      </c>
      <c r="G93" s="180">
        <v>390</v>
      </c>
      <c r="H93" s="184">
        <f>VLOOKUP(G93,'Master FINAL 2024 8-19-24'!A:G,7,FALSE)</f>
        <v>45556</v>
      </c>
      <c r="I93" s="153">
        <f>IF(ISBLANK((VLOOKUP(G93,'Master FINAL 2024 8-19-24'!A:H,8,FALSE)))=TRUE,"",VLOOKUP(G93,'Master FINAL 2024 8-19-24'!A:H,8,FALSE))</f>
        <v>2</v>
      </c>
      <c r="J93" s="183">
        <f>IF(ISBLANK((VLOOKUP(G93,'Master FINAL 2024 8-19-24'!A:I,9,FALSE)))=TRUE,"",VLOOKUP(G93,'Master FINAL 2024 8-19-24'!A:I,9,FALSE))</f>
        <v>0.5625</v>
      </c>
      <c r="K93" s="169" t="str">
        <f>VLOOKUP(G93,'Master FINAL 2024 8-19-24'!A:L,12,FALSE)</f>
        <v>U-9 HT Tigers</v>
      </c>
      <c r="L93" s="177" t="s">
        <v>849</v>
      </c>
      <c r="M93" s="177" t="str">
        <f>VLOOKUP(G93,'Master FINAL 2024 8-19-24'!A:O,15,FALSE)</f>
        <v>U-9 SL Chelsea (Anacondas)</v>
      </c>
      <c r="N93" s="154" t="str">
        <f>VLOOKUP(K93,'Team Info'!J:L,3,FALSE)</f>
        <v>Jessica Theisen</v>
      </c>
      <c r="O93" s="154" t="str">
        <f>VLOOKUP(K93,'Team Info'!J:M,4,FALSE)</f>
        <v>608-575-6475</v>
      </c>
      <c r="P93" s="154" t="str">
        <f>VLOOKUP(K93,'Team Info'!J:N,5,FALSE)</f>
        <v xml:space="preserve">jrm4213@gmail.com </v>
      </c>
      <c r="Q93" s="188" t="str">
        <f>VLOOKUP(M93,'Team Info'!J:L,3,FALSE)</f>
        <v>Nathaniel Becker</v>
      </c>
      <c r="R93" s="188" t="str">
        <f>VLOOKUP(M93,'Team Info'!J:M,4,FALSE)</f>
        <v>262-224-3110</v>
      </c>
      <c r="S93" s="188" t="str">
        <f>VLOOKUP(M93,'Team Info'!J:N,5,FALSE)</f>
        <v>dcsbecker@hotmail.com</v>
      </c>
      <c r="T93" t="str">
        <f t="shared" si="13"/>
        <v>45556U-9 HT TigersU-9 SL Chelsea (Anacondas)</v>
      </c>
    </row>
    <row r="94" spans="1:20" x14ac:dyDescent="0.3">
      <c r="A94" s="154" t="str">
        <f t="shared" si="21"/>
        <v>SL1146</v>
      </c>
      <c r="B94" s="154" t="str">
        <f>VLOOKUP(A94,'Team Info'!E:J,6,FALSE)</f>
        <v>U-9 SL Chelsea (Anacondas)</v>
      </c>
      <c r="C94" s="154" t="str">
        <f>VLOOKUP(A94,'Team Info'!E:L,8,FALSE)</f>
        <v>Nathaniel Becker</v>
      </c>
      <c r="D94" s="154" t="str">
        <f>VLOOKUP(A94,'Team Info'!E:M,9,FALSE)</f>
        <v>262-224-3110</v>
      </c>
      <c r="E94" s="154" t="str">
        <f>VLOOKUP(A94,'Team Info'!E:N,10,FALSE)</f>
        <v>dcsbecker@hotmail.com</v>
      </c>
      <c r="F94" s="180" t="str">
        <f t="shared" si="12"/>
        <v>Sat</v>
      </c>
      <c r="G94" s="180">
        <v>394</v>
      </c>
      <c r="H94" s="184">
        <f>VLOOKUP(G94,'Master FINAL 2024 8-19-24'!A:G,7,FALSE)</f>
        <v>45563</v>
      </c>
      <c r="I94" s="153" t="str">
        <f>IF(ISBLANK((VLOOKUP(G94,'Master FINAL 2024 8-19-24'!A:H,8,FALSE)))=TRUE,"",VLOOKUP(G94,'Master FINAL 2024 8-19-24'!A:H,8,FALSE))</f>
        <v>RF 6</v>
      </c>
      <c r="J94" s="183">
        <f>IF(ISBLANK((VLOOKUP(G94,'Master FINAL 2024 8-19-24'!A:I,9,FALSE)))=TRUE,"",VLOOKUP(G94,'Master FINAL 2024 8-19-24'!A:I,9,FALSE))</f>
        <v>0.375</v>
      </c>
      <c r="K94" s="169" t="str">
        <f>VLOOKUP(G94,'Master FINAL 2024 8-19-24'!A:L,12,FALSE)</f>
        <v>U-9 SL Chelsea (Anacondas)</v>
      </c>
      <c r="L94" s="177" t="s">
        <v>849</v>
      </c>
      <c r="M94" s="177" t="str">
        <f>VLOOKUP(G94,'Master FINAL 2024 8-19-24'!A:O,15,FALSE)</f>
        <v>U-9 RF Gladiators</v>
      </c>
      <c r="N94" s="154" t="str">
        <f>VLOOKUP(K94,'Team Info'!J:L,3,FALSE)</f>
        <v>Nathaniel Becker</v>
      </c>
      <c r="O94" s="154" t="str">
        <f>VLOOKUP(K94,'Team Info'!J:M,4,FALSE)</f>
        <v>262-224-3110</v>
      </c>
      <c r="P94" s="154" t="str">
        <f>VLOOKUP(K94,'Team Info'!J:N,5,FALSE)</f>
        <v>dcsbecker@hotmail.com</v>
      </c>
      <c r="Q94" s="188" t="str">
        <f>VLOOKUP(M94,'Team Info'!J:L,3,FALSE)</f>
        <v>Joseph Daniels</v>
      </c>
      <c r="R94" s="188" t="str">
        <f>VLOOKUP(M94,'Team Info'!J:M,4,FALSE)</f>
        <v>262-339-0155</v>
      </c>
      <c r="S94" s="188" t="str">
        <f>VLOOKUP(M94,'Team Info'!J:N,5,FALSE)</f>
        <v>jdaniels@directs.com</v>
      </c>
      <c r="T94" t="str">
        <f t="shared" si="13"/>
        <v>45563U-9 SL Chelsea (Anacondas)U-9 RF Gladiators</v>
      </c>
    </row>
    <row r="95" spans="1:20" x14ac:dyDescent="0.3">
      <c r="A95" s="154" t="str">
        <f t="shared" si="21"/>
        <v>SL1146</v>
      </c>
      <c r="B95" s="154" t="str">
        <f>VLOOKUP(A95,'Team Info'!E:J,6,FALSE)</f>
        <v>U-9 SL Chelsea (Anacondas)</v>
      </c>
      <c r="C95" s="154" t="str">
        <f>VLOOKUP(A95,'Team Info'!E:L,8,FALSE)</f>
        <v>Nathaniel Becker</v>
      </c>
      <c r="D95" s="154" t="str">
        <f>VLOOKUP(A95,'Team Info'!E:M,9,FALSE)</f>
        <v>262-224-3110</v>
      </c>
      <c r="E95" s="154" t="str">
        <f>VLOOKUP(A95,'Team Info'!E:N,10,FALSE)</f>
        <v>dcsbecker@hotmail.com</v>
      </c>
      <c r="F95" s="180" t="str">
        <f t="shared" si="12"/>
        <v>Sat</v>
      </c>
      <c r="G95" s="180">
        <v>402</v>
      </c>
      <c r="H95" s="184">
        <f>VLOOKUP(G95,'Master FINAL 2024 8-19-24'!A:G,7,FALSE)</f>
        <v>45570</v>
      </c>
      <c r="I95" s="153">
        <f>IF(ISBLANK((VLOOKUP(G95,'Master FINAL 2024 8-19-24'!A:H,8,FALSE)))=TRUE,"",VLOOKUP(G95,'Master FINAL 2024 8-19-24'!A:H,8,FALSE))</f>
        <v>2</v>
      </c>
      <c r="J95" s="183">
        <f>IF(ISBLANK((VLOOKUP(G95,'Master FINAL 2024 8-19-24'!A:I,9,FALSE)))=TRUE,"",VLOOKUP(G95,'Master FINAL 2024 8-19-24'!A:I,9,FALSE))</f>
        <v>0.375</v>
      </c>
      <c r="K95" s="169" t="str">
        <f>VLOOKUP(G95,'Master FINAL 2024 8-19-24'!A:L,12,FALSE)</f>
        <v>U-9 RF Timberwolves</v>
      </c>
      <c r="L95" s="177" t="s">
        <v>849</v>
      </c>
      <c r="M95" s="177" t="str">
        <f>VLOOKUP(G95,'Master FINAL 2024 8-19-24'!A:O,15,FALSE)</f>
        <v>U-9 SL Chelsea (Anacondas)</v>
      </c>
      <c r="N95" s="154" t="str">
        <f>VLOOKUP(K95,'Team Info'!J:L,3,FALSE)</f>
        <v>Sarah Baumann</v>
      </c>
      <c r="O95" s="154" t="str">
        <f>VLOOKUP(K95,'Team Info'!J:M,4,FALSE)</f>
        <v>262-339-3434</v>
      </c>
      <c r="P95" s="154" t="str">
        <f>VLOOKUP(K95,'Team Info'!J:N,5,FALSE)</f>
        <v>sarahgenebaumann@outlook.com</v>
      </c>
      <c r="Q95" s="188" t="str">
        <f>VLOOKUP(M95,'Team Info'!J:L,3,FALSE)</f>
        <v>Nathaniel Becker</v>
      </c>
      <c r="R95" s="188" t="str">
        <f>VLOOKUP(M95,'Team Info'!J:M,4,FALSE)</f>
        <v>262-224-3110</v>
      </c>
      <c r="S95" s="188" t="str">
        <f>VLOOKUP(M95,'Team Info'!J:N,5,FALSE)</f>
        <v>dcsbecker@hotmail.com</v>
      </c>
      <c r="T95" t="str">
        <f t="shared" si="13"/>
        <v>45570U-9 RF TimberwolvesU-9 SL Chelsea (Anacondas)</v>
      </c>
    </row>
    <row r="96" spans="1:20" x14ac:dyDescent="0.3">
      <c r="A96" s="154" t="str">
        <f t="shared" si="21"/>
        <v>SL1146</v>
      </c>
      <c r="B96" s="154" t="str">
        <f>VLOOKUP(A96,'Team Info'!E:J,6,FALSE)</f>
        <v>U-9 SL Chelsea (Anacondas)</v>
      </c>
      <c r="C96" s="154" t="str">
        <f>VLOOKUP(A96,'Team Info'!E:L,8,FALSE)</f>
        <v>Nathaniel Becker</v>
      </c>
      <c r="D96" s="154" t="str">
        <f>VLOOKUP(A96,'Team Info'!E:M,9,FALSE)</f>
        <v>262-224-3110</v>
      </c>
      <c r="E96" s="154" t="str">
        <f>VLOOKUP(A96,'Team Info'!E:N,10,FALSE)</f>
        <v>dcsbecker@hotmail.com</v>
      </c>
      <c r="F96" s="180" t="str">
        <f t="shared" si="12"/>
        <v>Sat</v>
      </c>
      <c r="G96" s="180">
        <v>406</v>
      </c>
      <c r="H96" s="184">
        <f>VLOOKUP(G96,'Master FINAL 2024 8-19-24'!A:G,7,FALSE)</f>
        <v>45577</v>
      </c>
      <c r="I96" s="153" t="str">
        <f>IF(ISBLANK((VLOOKUP(G96,'Master FINAL 2024 8-19-24'!A:H,8,FALSE)))=TRUE,"",VLOOKUP(G96,'Master FINAL 2024 8-19-24'!A:H,8,FALSE))</f>
        <v>HT #5B</v>
      </c>
      <c r="J96" s="183">
        <f>IF(ISBLANK((VLOOKUP(G96,'Master FINAL 2024 8-19-24'!A:I,9,FALSE)))=TRUE,"",VLOOKUP(G96,'Master FINAL 2024 8-19-24'!A:I,9,FALSE))</f>
        <v>0.4375</v>
      </c>
      <c r="K96" s="169" t="str">
        <f>VLOOKUP(G96,'Master FINAL 2024 8-19-24'!A:L,12,FALSE)</f>
        <v>U-9 SL Chelsea (Anacondas)</v>
      </c>
      <c r="L96" s="177" t="s">
        <v>849</v>
      </c>
      <c r="M96" s="177" t="str">
        <f>VLOOKUP(G96,'Master FINAL 2024 8-19-24'!A:O,15,FALSE)</f>
        <v>U-9 HT Lady Orioles (Orange Crush)</v>
      </c>
      <c r="N96" s="154" t="str">
        <f>VLOOKUP(K96,'Team Info'!J:L,3,FALSE)</f>
        <v>Nathaniel Becker</v>
      </c>
      <c r="O96" s="154" t="str">
        <f>VLOOKUP(K96,'Team Info'!J:M,4,FALSE)</f>
        <v>262-224-3110</v>
      </c>
      <c r="P96" s="154" t="str">
        <f>VLOOKUP(K96,'Team Info'!J:N,5,FALSE)</f>
        <v>dcsbecker@hotmail.com</v>
      </c>
      <c r="Q96" s="188" t="str">
        <f>VLOOKUP(M96,'Team Info'!J:L,3,FALSE)</f>
        <v>Heather Endisch</v>
      </c>
      <c r="R96" s="188" t="str">
        <f>VLOOKUP(M96,'Team Info'!J:M,4,FALSE)</f>
        <v>262-339-2593</v>
      </c>
      <c r="S96" s="188" t="str">
        <f>VLOOKUP(M96,'Team Info'!J:N,5,FALSE)</f>
        <v>heather.endisch@gmail.com</v>
      </c>
      <c r="T96" t="str">
        <f t="shared" si="13"/>
        <v>45577U-9 SL Chelsea (Anacondas)U-9 HT Lady Orioles (Orange Crush)</v>
      </c>
    </row>
    <row r="97" spans="1:20" x14ac:dyDescent="0.3">
      <c r="A97" s="154" t="str">
        <f t="shared" si="21"/>
        <v>SL1146</v>
      </c>
      <c r="B97" s="154" t="str">
        <f>VLOOKUP(A97,'Team Info'!E:J,6,FALSE)</f>
        <v>U-9 SL Chelsea (Anacondas)</v>
      </c>
      <c r="C97" s="154" t="str">
        <f>VLOOKUP(A97,'Team Info'!E:L,8,FALSE)</f>
        <v>Nathaniel Becker</v>
      </c>
      <c r="D97" s="154" t="str">
        <f>VLOOKUP(A97,'Team Info'!E:M,9,FALSE)</f>
        <v>262-224-3110</v>
      </c>
      <c r="E97" s="154" t="str">
        <f>VLOOKUP(A97,'Team Info'!E:N,10,FALSE)</f>
        <v>dcsbecker@hotmail.com</v>
      </c>
      <c r="F97" s="180" t="str">
        <f t="shared" si="12"/>
        <v>Sat</v>
      </c>
      <c r="G97" s="180">
        <v>409</v>
      </c>
      <c r="H97" s="184">
        <f>VLOOKUP(G97,'Master FINAL 2024 8-19-24'!A:G,7,FALSE)</f>
        <v>45584</v>
      </c>
      <c r="I97" s="153">
        <f>IF(ISBLANK((VLOOKUP(G97,'Master FINAL 2024 8-19-24'!A:H,8,FALSE)))=TRUE,"",VLOOKUP(G97,'Master FINAL 2024 8-19-24'!A:H,8,FALSE))</f>
        <v>2</v>
      </c>
      <c r="J97" s="183">
        <f>IF(ISBLANK((VLOOKUP(G97,'Master FINAL 2024 8-19-24'!A:I,9,FALSE)))=TRUE,"",VLOOKUP(G97,'Master FINAL 2024 8-19-24'!A:I,9,FALSE))</f>
        <v>0.5</v>
      </c>
      <c r="K97" s="169" t="str">
        <f>VLOOKUP(G97,'Master FINAL 2024 8-19-24'!A:L,12,FALSE)</f>
        <v>U-9 SL Chelsea (Anacondas)</v>
      </c>
      <c r="L97" s="177" t="s">
        <v>849</v>
      </c>
      <c r="M97" s="177" t="str">
        <f>VLOOKUP(G97,'Master FINAL 2024 8-19-24'!A:O,15,FALSE)</f>
        <v>U-9 SL Raptors</v>
      </c>
      <c r="N97" s="154" t="str">
        <f>VLOOKUP(K97,'Team Info'!J:L,3,FALSE)</f>
        <v>Nathaniel Becker</v>
      </c>
      <c r="O97" s="154" t="str">
        <f>VLOOKUP(K97,'Team Info'!J:M,4,FALSE)</f>
        <v>262-224-3110</v>
      </c>
      <c r="P97" s="154" t="str">
        <f>VLOOKUP(K97,'Team Info'!J:N,5,FALSE)</f>
        <v>dcsbecker@hotmail.com</v>
      </c>
      <c r="Q97" s="188" t="str">
        <f>VLOOKUP(M97,'Team Info'!J:L,3,FALSE)</f>
        <v>Kate Steedman</v>
      </c>
      <c r="R97" s="188" t="str">
        <f>VLOOKUP(M97,'Team Info'!J:M,4,FALSE)</f>
        <v>608-345-1077</v>
      </c>
      <c r="S97" s="188" t="str">
        <f>VLOOKUP(M97,'Team Info'!J:N,5,FALSE)</f>
        <v>katy.steedman@gmail.com</v>
      </c>
      <c r="T97" t="str">
        <f t="shared" si="13"/>
        <v>45584U-9 SL Chelsea (Anacondas)U-9 SL Raptors</v>
      </c>
    </row>
    <row r="98" spans="1:20" x14ac:dyDescent="0.3">
      <c r="A98" s="154" t="str">
        <f t="shared" si="21"/>
        <v>SL1146</v>
      </c>
      <c r="B98" s="154" t="str">
        <f>VLOOKUP(A98,'Team Info'!E:J,6,FALSE)</f>
        <v>U-9 SL Chelsea (Anacondas)</v>
      </c>
      <c r="C98" s="154" t="str">
        <f>VLOOKUP(A98,'Team Info'!E:L,8,FALSE)</f>
        <v>Nathaniel Becker</v>
      </c>
      <c r="D98" s="154" t="str">
        <f>VLOOKUP(A98,'Team Info'!E:M,9,FALSE)</f>
        <v>262-224-3110</v>
      </c>
      <c r="E98" s="154" t="str">
        <f>VLOOKUP(A98,'Team Info'!E:N,10,FALSE)</f>
        <v>dcsbecker@hotmail.com</v>
      </c>
      <c r="F98" s="180" t="str">
        <f>IF(WEEKDAY(H98)=7,"Sat",IF(WEEKDAY(H98)=6,"Fri",IF(WEEKDAY(H98)=5,"Thu",IF(WEEKDAY(H98)=4,"Wed",IF(WEEKDAY(H98)=3,"Tue",IF(WEEKDAY(H98)=2,"Mon",IF(WEEKDAY(H98)=1,"Sun")))))))</f>
        <v>Sat</v>
      </c>
      <c r="G98" s="180">
        <v>420</v>
      </c>
      <c r="H98" s="184">
        <f>VLOOKUP(G98,'Master FINAL 2024 8-19-24'!A:G,7,FALSE)</f>
        <v>45591</v>
      </c>
      <c r="I98" s="153" t="str">
        <f>IF(ISBLANK((VLOOKUP(G98,'Master FINAL 2024 8-19-24'!A:H,8,FALSE)))=TRUE,"",VLOOKUP(G98,'Master FINAL 2024 8-19-24'!A:H,8,FALSE))</f>
        <v>RF 6</v>
      </c>
      <c r="J98" s="183">
        <f>IF(ISBLANK((VLOOKUP(G98,'Master FINAL 2024 8-19-24'!A:I,9,FALSE)))=TRUE,"",VLOOKUP(G98,'Master FINAL 2024 8-19-24'!A:I,9,FALSE))</f>
        <v>0.5625</v>
      </c>
      <c r="K98" s="169" t="str">
        <f>VLOOKUP(G98,'Master FINAL 2024 8-19-24'!A:L,12,FALSE)</f>
        <v>U-9 SL Chelsea (Anacondas)</v>
      </c>
      <c r="L98" s="177" t="s">
        <v>849</v>
      </c>
      <c r="M98" s="177" t="str">
        <f>VLOOKUP(G98,'Master FINAL 2024 8-19-24'!A:O,15,FALSE)</f>
        <v>U-9 RF Timberwolves</v>
      </c>
      <c r="N98" s="154" t="str">
        <f>VLOOKUP(K98,'Team Info'!J:L,3,FALSE)</f>
        <v>Nathaniel Becker</v>
      </c>
      <c r="O98" s="154" t="str">
        <f>VLOOKUP(K98,'Team Info'!J:M,4,FALSE)</f>
        <v>262-224-3110</v>
      </c>
      <c r="P98" s="154" t="str">
        <f>VLOOKUP(K98,'Team Info'!J:N,5,FALSE)</f>
        <v>dcsbecker@hotmail.com</v>
      </c>
      <c r="Q98" s="188" t="str">
        <f>VLOOKUP(M98,'Team Info'!J:L,3,FALSE)</f>
        <v>Sarah Baumann</v>
      </c>
      <c r="R98" s="188" t="str">
        <f>VLOOKUP(M98,'Team Info'!J:M,4,FALSE)</f>
        <v>262-339-3434</v>
      </c>
      <c r="S98" s="188" t="str">
        <f>VLOOKUP(M98,'Team Info'!J:N,5,FALSE)</f>
        <v>sarahgenebaumann@outlook.com</v>
      </c>
      <c r="T98" t="str">
        <f>H98&amp;K98&amp;M98</f>
        <v>45591U-9 SL Chelsea (Anacondas)U-9 RF Timberwolves</v>
      </c>
    </row>
    <row r="99" spans="1:20" x14ac:dyDescent="0.3">
      <c r="A99" s="154" t="s">
        <v>1811</v>
      </c>
      <c r="B99" s="154" t="str">
        <f>VLOOKUP(A99,'Team Info'!E:J,6,FALSE)</f>
        <v>U10 SL Aletico Madrid (Rangers)</v>
      </c>
      <c r="C99" s="154" t="str">
        <f>VLOOKUP(A99,'Team Info'!E:L,8,FALSE)</f>
        <v>Jason Holz</v>
      </c>
      <c r="D99" s="154" t="str">
        <f>VLOOKUP(A99,'Team Info'!E:M,9,FALSE)</f>
        <v>262-308-6964</v>
      </c>
      <c r="E99" s="154" t="str">
        <f>VLOOKUP(A99,'Team Info'!E:N,10,FALSE)</f>
        <v>jaholz@yahoo.com</v>
      </c>
      <c r="F99" s="180" t="str">
        <f t="shared" si="12"/>
        <v>Sat</v>
      </c>
      <c r="G99" s="180">
        <v>572</v>
      </c>
      <c r="H99" s="184">
        <f>VLOOKUP(G99,'Master FINAL 2024 8-19-24'!A:G,7,FALSE)</f>
        <v>45542</v>
      </c>
      <c r="I99" s="153">
        <f>IF(ISBLANK((VLOOKUP(G99,'Master FINAL 2024 8-19-24'!A:H,8,FALSE)))=TRUE,"",VLOOKUP(G99,'Master FINAL 2024 8-19-24'!A:H,8,FALSE))</f>
        <v>1</v>
      </c>
      <c r="J99" s="183">
        <f>IF(ISBLANK((VLOOKUP(G99,'Master FINAL 2024 8-19-24'!A:I,9,FALSE)))=TRUE,"",VLOOKUP(G99,'Master FINAL 2024 8-19-24'!A:I,9,FALSE))</f>
        <v>0.4375</v>
      </c>
      <c r="K99" s="169" t="str">
        <f>VLOOKUP(G99,'Master FINAL 2024 8-19-24'!A:L,12,FALSE)</f>
        <v>U10 KW Rays</v>
      </c>
      <c r="L99" s="177" t="s">
        <v>849</v>
      </c>
      <c r="M99" s="177" t="str">
        <f>VLOOKUP(G99,'Master FINAL 2024 8-19-24'!A:O,15,FALSE)</f>
        <v>U10 SL Aletico Madrid (Rangers)</v>
      </c>
      <c r="N99" s="154" t="str">
        <f>VLOOKUP(K99,'Team Info'!J:L,3,FALSE)</f>
        <v>Jamison Meister</v>
      </c>
      <c r="O99" s="154" t="str">
        <f>VLOOKUP(K99,'Team Info'!J:M,4,FALSE)</f>
        <v>262-388-5119</v>
      </c>
      <c r="P99" s="154" t="str">
        <f>VLOOKUP(K99,'Team Info'!J:N,5,FALSE)</f>
        <v>jamison.meister08@gmail.com</v>
      </c>
      <c r="Q99" s="188" t="str">
        <f>VLOOKUP(M99,'Team Info'!J:L,3,FALSE)</f>
        <v>Jason Holz</v>
      </c>
      <c r="R99" s="188" t="str">
        <f>VLOOKUP(M99,'Team Info'!J:M,4,FALSE)</f>
        <v>262-308-6964</v>
      </c>
      <c r="S99" s="188" t="str">
        <f>VLOOKUP(M99,'Team Info'!J:N,5,FALSE)</f>
        <v>jaholz@yahoo.com</v>
      </c>
      <c r="T99" t="str">
        <f t="shared" si="13"/>
        <v>45542U10 KW RaysU10 SL Aletico Madrid (Rangers)</v>
      </c>
    </row>
    <row r="100" spans="1:20" x14ac:dyDescent="0.3">
      <c r="A100" s="154" t="str">
        <f t="shared" ref="A100:A106" si="22">A99</f>
        <v>SL1147</v>
      </c>
      <c r="B100" s="154" t="str">
        <f>VLOOKUP(A100,'Team Info'!E:J,6,FALSE)</f>
        <v>U10 SL Aletico Madrid (Rangers)</v>
      </c>
      <c r="C100" s="154" t="str">
        <f>VLOOKUP(A100,'Team Info'!E:L,8,FALSE)</f>
        <v>Jason Holz</v>
      </c>
      <c r="D100" s="154" t="str">
        <f>VLOOKUP(A100,'Team Info'!E:M,9,FALSE)</f>
        <v>262-308-6964</v>
      </c>
      <c r="E100" s="154" t="str">
        <f>VLOOKUP(A100,'Team Info'!E:N,10,FALSE)</f>
        <v>jaholz@yahoo.com</v>
      </c>
      <c r="F100" s="180" t="str">
        <f t="shared" si="12"/>
        <v>Sat</v>
      </c>
      <c r="G100" s="180">
        <v>576</v>
      </c>
      <c r="H100" s="184">
        <f>VLOOKUP(G100,'Master FINAL 2024 8-19-24'!A:G,7,FALSE)</f>
        <v>45549</v>
      </c>
      <c r="I100" s="153">
        <f>IF(ISBLANK((VLOOKUP(G100,'Master FINAL 2024 8-19-24'!A:H,8,FALSE)))=TRUE,"",VLOOKUP(G100,'Master FINAL 2024 8-19-24'!A:H,8,FALSE))</f>
        <v>2</v>
      </c>
      <c r="J100" s="183">
        <f>IF(ISBLANK((VLOOKUP(G100,'Master FINAL 2024 8-19-24'!A:I,9,FALSE)))=TRUE,"",VLOOKUP(G100,'Master FINAL 2024 8-19-24'!A:I,9,FALSE))</f>
        <v>0.375</v>
      </c>
      <c r="K100" s="169" t="str">
        <f>VLOOKUP(G100,'Master FINAL 2024 8-19-24'!A:L,12,FALSE)</f>
        <v>U10 SL Aletico Madrid (Rangers)</v>
      </c>
      <c r="L100" s="177" t="s">
        <v>849</v>
      </c>
      <c r="M100" s="177" t="str">
        <f>VLOOKUP(G100,'Master FINAL 2024 8-19-24'!A:O,15,FALSE)</f>
        <v>U10 SL Manchester City (Chargers)</v>
      </c>
      <c r="N100" s="154" t="str">
        <f>VLOOKUP(K100,'Team Info'!J:L,3,FALSE)</f>
        <v>Jason Holz</v>
      </c>
      <c r="O100" s="154" t="str">
        <f>VLOOKUP(K100,'Team Info'!J:M,4,FALSE)</f>
        <v>262-308-6964</v>
      </c>
      <c r="P100" s="154" t="str">
        <f>VLOOKUP(K100,'Team Info'!J:N,5,FALSE)</f>
        <v>jaholz@yahoo.com</v>
      </c>
      <c r="Q100" s="188" t="str">
        <f>VLOOKUP(M100,'Team Info'!J:L,3,FALSE)</f>
        <v>Ben Herman</v>
      </c>
      <c r="R100" s="188" t="str">
        <f>VLOOKUP(M100,'Team Info'!J:M,4,FALSE)</f>
        <v>262-305-4773</v>
      </c>
      <c r="S100" s="188" t="str">
        <f>VLOOKUP(M100,'Team Info'!J:N,5,FALSE)</f>
        <v>ben.obc@gamil.com</v>
      </c>
      <c r="T100" t="str">
        <f t="shared" si="13"/>
        <v>45549U10 SL Aletico Madrid (Rangers)U10 SL Manchester City (Chargers)</v>
      </c>
    </row>
    <row r="101" spans="1:20" x14ac:dyDescent="0.3">
      <c r="A101" s="154" t="str">
        <f t="shared" si="22"/>
        <v>SL1147</v>
      </c>
      <c r="B101" s="154" t="str">
        <f>VLOOKUP(A101,'Team Info'!E:J,6,FALSE)</f>
        <v>U10 SL Aletico Madrid (Rangers)</v>
      </c>
      <c r="C101" s="154" t="str">
        <f>VLOOKUP(A101,'Team Info'!E:L,8,FALSE)</f>
        <v>Jason Holz</v>
      </c>
      <c r="D101" s="154" t="str">
        <f>VLOOKUP(A101,'Team Info'!E:M,9,FALSE)</f>
        <v>262-308-6964</v>
      </c>
      <c r="E101" s="154" t="str">
        <f>VLOOKUP(A101,'Team Info'!E:N,10,FALSE)</f>
        <v>jaholz@yahoo.com</v>
      </c>
      <c r="F101" s="180" t="str">
        <f t="shared" si="12"/>
        <v>Sat</v>
      </c>
      <c r="G101" s="180">
        <v>580</v>
      </c>
      <c r="H101" s="184">
        <f>VLOOKUP(G101,'Master FINAL 2024 8-19-24'!A:G,7,FALSE)</f>
        <v>45556</v>
      </c>
      <c r="I101" s="153">
        <f>IF(ISBLANK((VLOOKUP(G101,'Master FINAL 2024 8-19-24'!A:H,8,FALSE)))=TRUE,"",VLOOKUP(G101,'Master FINAL 2024 8-19-24'!A:H,8,FALSE))</f>
        <v>1</v>
      </c>
      <c r="J101" s="183">
        <f>IF(ISBLANK((VLOOKUP(G101,'Master FINAL 2024 8-19-24'!A:I,9,FALSE)))=TRUE,"",VLOOKUP(G101,'Master FINAL 2024 8-19-24'!A:I,9,FALSE))</f>
        <v>0.4375</v>
      </c>
      <c r="K101" s="169" t="str">
        <f>VLOOKUP(G101,'Master FINAL 2024 8-19-24'!A:L,12,FALSE)</f>
        <v>U10 KW Galaxy</v>
      </c>
      <c r="L101" s="177" t="s">
        <v>849</v>
      </c>
      <c r="M101" s="177" t="str">
        <f>VLOOKUP(G101,'Master FINAL 2024 8-19-24'!A:O,15,FALSE)</f>
        <v>U10 SL Aletico Madrid (Rangers)</v>
      </c>
      <c r="N101" s="154" t="str">
        <f>VLOOKUP(K101,'Team Info'!J:L,3,FALSE)</f>
        <v>Sarah Darmody</v>
      </c>
      <c r="O101" s="154" t="str">
        <f>VLOOKUP(K101,'Team Info'!J:M,4,FALSE)</f>
        <v>262-573-7992</v>
      </c>
      <c r="P101" s="154" t="str">
        <f>VLOOKUP(K101,'Team Info'!J:N,5,FALSE)</f>
        <v>sdarmody8@gmail.com</v>
      </c>
      <c r="Q101" s="188" t="str">
        <f>VLOOKUP(M101,'Team Info'!J:L,3,FALSE)</f>
        <v>Jason Holz</v>
      </c>
      <c r="R101" s="188" t="str">
        <f>VLOOKUP(M101,'Team Info'!J:M,4,FALSE)</f>
        <v>262-308-6964</v>
      </c>
      <c r="S101" s="188" t="str">
        <f>VLOOKUP(M101,'Team Info'!J:N,5,FALSE)</f>
        <v>jaholz@yahoo.com</v>
      </c>
      <c r="T101" t="str">
        <f t="shared" si="13"/>
        <v>45556U10 KW GalaxyU10 SL Aletico Madrid (Rangers)</v>
      </c>
    </row>
    <row r="102" spans="1:20" x14ac:dyDescent="0.3">
      <c r="A102" s="154" t="str">
        <f t="shared" si="22"/>
        <v>SL1147</v>
      </c>
      <c r="B102" s="154" t="str">
        <f>VLOOKUP(A102,'Team Info'!E:J,6,FALSE)</f>
        <v>U10 SL Aletico Madrid (Rangers)</v>
      </c>
      <c r="C102" s="154" t="str">
        <f>VLOOKUP(A102,'Team Info'!E:L,8,FALSE)</f>
        <v>Jason Holz</v>
      </c>
      <c r="D102" s="154" t="str">
        <f>VLOOKUP(A102,'Team Info'!E:M,9,FALSE)</f>
        <v>262-308-6964</v>
      </c>
      <c r="E102" s="154" t="str">
        <f>VLOOKUP(A102,'Team Info'!E:N,10,FALSE)</f>
        <v>jaholz@yahoo.com</v>
      </c>
      <c r="F102" s="180" t="str">
        <f t="shared" si="12"/>
        <v>Sat</v>
      </c>
      <c r="G102" s="180">
        <v>582</v>
      </c>
      <c r="H102" s="184">
        <f>VLOOKUP(G102,'Master FINAL 2024 8-19-24'!A:G,7,FALSE)</f>
        <v>45563</v>
      </c>
      <c r="I102" s="153" t="str">
        <f>IF(ISBLANK((VLOOKUP(G102,'Master FINAL 2024 8-19-24'!A:H,8,FALSE)))=TRUE,"",VLOOKUP(G102,'Master FINAL 2024 8-19-24'!A:H,8,FALSE))</f>
        <v>ER #8</v>
      </c>
      <c r="J102" s="183">
        <f>IF(ISBLANK((VLOOKUP(G102,'Master FINAL 2024 8-19-24'!A:I,9,FALSE)))=TRUE,"",VLOOKUP(G102,'Master FINAL 2024 8-19-24'!A:I,9,FALSE))</f>
        <v>0.45833333333333331</v>
      </c>
      <c r="K102" s="169" t="str">
        <f>VLOOKUP(G102,'Master FINAL 2024 8-19-24'!A:L,12,FALSE)</f>
        <v>U10 SL Aletico Madrid (Rangers)</v>
      </c>
      <c r="L102" s="177" t="s">
        <v>849</v>
      </c>
      <c r="M102" s="177" t="str">
        <f>VLOOKUP(G102,'Master FINAL 2024 8-19-24'!A:O,15,FALSE)</f>
        <v>U10 ER Clovers</v>
      </c>
      <c r="N102" s="154" t="str">
        <f>VLOOKUP(K102,'Team Info'!J:L,3,FALSE)</f>
        <v>Jason Holz</v>
      </c>
      <c r="O102" s="154" t="str">
        <f>VLOOKUP(K102,'Team Info'!J:M,4,FALSE)</f>
        <v>262-308-6964</v>
      </c>
      <c r="P102" s="154" t="str">
        <f>VLOOKUP(K102,'Team Info'!J:N,5,FALSE)</f>
        <v>jaholz@yahoo.com</v>
      </c>
      <c r="Q102" s="188" t="str">
        <f>VLOOKUP(M102,'Team Info'!J:L,3,FALSE)</f>
        <v>Kim Koenen</v>
      </c>
      <c r="R102" s="188" t="str">
        <f>VLOOKUP(M102,'Team Info'!J:M,4,FALSE)</f>
        <v>920-285-7433</v>
      </c>
      <c r="S102" s="188" t="str">
        <f>VLOOKUP(M102,'Team Info'!J:N,5,FALSE)</f>
        <v>nkkoenen16@gmail.com</v>
      </c>
      <c r="T102" t="str">
        <f t="shared" si="13"/>
        <v>45563U10 SL Aletico Madrid (Rangers)U10 ER Clovers</v>
      </c>
    </row>
    <row r="103" spans="1:20" x14ac:dyDescent="0.3">
      <c r="A103" s="154" t="str">
        <f>A106</f>
        <v>SL1147</v>
      </c>
      <c r="B103" s="154" t="str">
        <f>VLOOKUP(A103,'Team Info'!E:J,6,FALSE)</f>
        <v>U10 SL Aletico Madrid (Rangers)</v>
      </c>
      <c r="C103" s="154" t="str">
        <f>VLOOKUP(A103,'Team Info'!E:L,8,FALSE)</f>
        <v>Jason Holz</v>
      </c>
      <c r="D103" s="154" t="str">
        <f>VLOOKUP(A103,'Team Info'!E:M,9,FALSE)</f>
        <v>262-308-6964</v>
      </c>
      <c r="E103" s="154" t="str">
        <f>VLOOKUP(A103,'Team Info'!E:N,10,FALSE)</f>
        <v>jaholz@yahoo.com</v>
      </c>
      <c r="F103" s="180" t="str">
        <f>IF(WEEKDAY(H103)=7,"Sat",IF(WEEKDAY(H103)=6,"Fri",IF(WEEKDAY(H103)=5,"Thu",IF(WEEKDAY(H103)=4,"Wed",IF(WEEKDAY(H103)=3,"Tue",IF(WEEKDAY(H103)=2,"Mon",IF(WEEKDAY(H103)=1,"Sun")))))))</f>
        <v>Mon</v>
      </c>
      <c r="G103" s="180">
        <v>598</v>
      </c>
      <c r="H103" s="184">
        <f>VLOOKUP(G103,'Master FINAL 2024 8-19-24'!A:G,7,FALSE)</f>
        <v>45565</v>
      </c>
      <c r="I103" s="153">
        <f>IF(ISBLANK((VLOOKUP(G103,'Master FINAL 2024 8-19-24'!A:H,8,FALSE)))=TRUE,"",VLOOKUP(G103,'Master FINAL 2024 8-19-24'!A:H,8,FALSE))</f>
        <v>1</v>
      </c>
      <c r="J103" s="183">
        <f>IF(ISBLANK((VLOOKUP(G103,'Master FINAL 2024 8-19-24'!A:I,9,FALSE)))=TRUE,"",VLOOKUP(G103,'Master FINAL 2024 8-19-24'!A:I,9,FALSE))</f>
        <v>0.73958333333333337</v>
      </c>
      <c r="K103" s="169" t="str">
        <f>VLOOKUP(G103,'Master FINAL 2024 8-19-24'!A:L,12,FALSE)</f>
        <v>U10 HT Bolts</v>
      </c>
      <c r="L103" s="177" t="s">
        <v>849</v>
      </c>
      <c r="M103" s="177" t="str">
        <f>VLOOKUP(G103,'Master FINAL 2024 8-19-24'!A:O,15,FALSE)</f>
        <v>U10 SL Aletico Madrid (Rangers)</v>
      </c>
      <c r="N103" s="154" t="str">
        <f>VLOOKUP(K103,'Team Info'!J:L,3,FALSE)</f>
        <v>Allison Hejdak</v>
      </c>
      <c r="O103" s="154" t="str">
        <f>VLOOKUP(K103,'Team Info'!J:M,4,FALSE)</f>
        <v>414-520-2145</v>
      </c>
      <c r="P103" s="154" t="str">
        <f>VLOOKUP(K103,'Team Info'!J:N,5,FALSE)</f>
        <v>allisonhejdak@yahoo.com</v>
      </c>
      <c r="Q103" s="188" t="str">
        <f>VLOOKUP(M103,'Team Info'!J:L,3,FALSE)</f>
        <v>Jason Holz</v>
      </c>
      <c r="R103" s="188" t="str">
        <f>VLOOKUP(M103,'Team Info'!J:M,4,FALSE)</f>
        <v>262-308-6964</v>
      </c>
      <c r="S103" s="188" t="str">
        <f>VLOOKUP(M103,'Team Info'!J:N,5,FALSE)</f>
        <v>jaholz@yahoo.com</v>
      </c>
      <c r="T103" t="str">
        <f>H103&amp;K103&amp;M103</f>
        <v>45565U10 HT BoltsU10 SL Aletico Madrid (Rangers)</v>
      </c>
    </row>
    <row r="104" spans="1:20" x14ac:dyDescent="0.3">
      <c r="A104" s="154" t="str">
        <f>A102</f>
        <v>SL1147</v>
      </c>
      <c r="B104" s="154" t="str">
        <f>VLOOKUP(A104,'Team Info'!E:J,6,FALSE)</f>
        <v>U10 SL Aletico Madrid (Rangers)</v>
      </c>
      <c r="C104" s="154" t="str">
        <f>VLOOKUP(A104,'Team Info'!E:L,8,FALSE)</f>
        <v>Jason Holz</v>
      </c>
      <c r="D104" s="154" t="str">
        <f>VLOOKUP(A104,'Team Info'!E:M,9,FALSE)</f>
        <v>262-308-6964</v>
      </c>
      <c r="E104" s="154" t="str">
        <f>VLOOKUP(A104,'Team Info'!E:N,10,FALSE)</f>
        <v>jaholz@yahoo.com</v>
      </c>
      <c r="F104" s="180" t="str">
        <f t="shared" si="12"/>
        <v>Sat</v>
      </c>
      <c r="G104" s="180">
        <v>585</v>
      </c>
      <c r="H104" s="184">
        <f>VLOOKUP(G104,'Master FINAL 2024 8-19-24'!A:G,7,FALSE)</f>
        <v>45570</v>
      </c>
      <c r="I104" s="153">
        <f>IF(ISBLANK((VLOOKUP(G104,'Master FINAL 2024 8-19-24'!A:H,8,FALSE)))=TRUE,"",VLOOKUP(G104,'Master FINAL 2024 8-19-24'!A:H,8,FALSE))</f>
        <v>1</v>
      </c>
      <c r="J104" s="183">
        <f>IF(ISBLANK((VLOOKUP(G104,'Master FINAL 2024 8-19-24'!A:I,9,FALSE)))=TRUE,"",VLOOKUP(G104,'Master FINAL 2024 8-19-24'!A:I,9,FALSE))</f>
        <v>0.5</v>
      </c>
      <c r="K104" s="169" t="str">
        <f>VLOOKUP(G104,'Master FINAL 2024 8-19-24'!A:L,12,FALSE)</f>
        <v>U10 JU Juneau Rage U10</v>
      </c>
      <c r="L104" s="177" t="s">
        <v>849</v>
      </c>
      <c r="M104" s="177" t="str">
        <f>VLOOKUP(G104,'Master FINAL 2024 8-19-24'!A:O,15,FALSE)</f>
        <v>U10 SL Aletico Madrid (Rangers)</v>
      </c>
      <c r="N104" s="154" t="str">
        <f>VLOOKUP(K104,'Team Info'!J:L,3,FALSE)</f>
        <v>Jenny Wolter</v>
      </c>
      <c r="O104" s="154" t="str">
        <f>VLOOKUP(K104,'Team Info'!J:M,4,FALSE)</f>
        <v>262-224-3482</v>
      </c>
      <c r="P104" s="154" t="str">
        <f>VLOOKUP(K104,'Team Info'!J:N,5,FALSE)</f>
        <v>Jenwolter@hotmail.com</v>
      </c>
      <c r="Q104" s="188" t="str">
        <f>VLOOKUP(M104,'Team Info'!J:L,3,FALSE)</f>
        <v>Jason Holz</v>
      </c>
      <c r="R104" s="188" t="str">
        <f>VLOOKUP(M104,'Team Info'!J:M,4,FALSE)</f>
        <v>262-308-6964</v>
      </c>
      <c r="S104" s="188" t="str">
        <f>VLOOKUP(M104,'Team Info'!J:N,5,FALSE)</f>
        <v>jaholz@yahoo.com</v>
      </c>
      <c r="T104" t="str">
        <f t="shared" si="13"/>
        <v>45570U10 JU Juneau Rage U10U10 SL Aletico Madrid (Rangers)</v>
      </c>
    </row>
    <row r="105" spans="1:20" x14ac:dyDescent="0.3">
      <c r="A105" s="154" t="str">
        <f t="shared" si="22"/>
        <v>SL1147</v>
      </c>
      <c r="B105" s="154" t="str">
        <f>VLOOKUP(A105,'Team Info'!E:J,6,FALSE)</f>
        <v>U10 SL Aletico Madrid (Rangers)</v>
      </c>
      <c r="C105" s="154" t="str">
        <f>VLOOKUP(A105,'Team Info'!E:L,8,FALSE)</f>
        <v>Jason Holz</v>
      </c>
      <c r="D105" s="154" t="str">
        <f>VLOOKUP(A105,'Team Info'!E:M,9,FALSE)</f>
        <v>262-308-6964</v>
      </c>
      <c r="E105" s="154" t="str">
        <f>VLOOKUP(A105,'Team Info'!E:N,10,FALSE)</f>
        <v>jaholz@yahoo.com</v>
      </c>
      <c r="F105" s="180" t="str">
        <f t="shared" si="12"/>
        <v>Sat</v>
      </c>
      <c r="G105" s="180">
        <v>593</v>
      </c>
      <c r="H105" s="184">
        <f>VLOOKUP(G105,'Master FINAL 2024 8-19-24'!A:G,7,FALSE)</f>
        <v>45584</v>
      </c>
      <c r="I105" s="153" t="str">
        <f>IF(ISBLANK((VLOOKUP(G105,'Master FINAL 2024 8-19-24'!A:H,8,FALSE)))=TRUE,"",VLOOKUP(G105,'Master FINAL 2024 8-19-24'!A:H,8,FALSE))</f>
        <v>Hickory Lane #2</v>
      </c>
      <c r="J105" s="183">
        <f>IF(ISBLANK((VLOOKUP(G105,'Master FINAL 2024 8-19-24'!A:I,9,FALSE)))=TRUE,"",VLOOKUP(G105,'Master FINAL 2024 8-19-24'!A:I,9,FALSE))</f>
        <v>0.45833333333333331</v>
      </c>
      <c r="K105" s="169" t="str">
        <f>VLOOKUP(G105,'Master FINAL 2024 8-19-24'!A:L,12,FALSE)</f>
        <v>U10 SL Aletico Madrid (Rangers)</v>
      </c>
      <c r="L105" s="177" t="s">
        <v>849</v>
      </c>
      <c r="M105" s="177" t="str">
        <f>VLOOKUP(G105,'Master FINAL 2024 8-19-24'!A:O,15,FALSE)</f>
        <v>U10 JK Black Widows</v>
      </c>
      <c r="N105" s="154" t="str">
        <f>VLOOKUP(K105,'Team Info'!J:L,3,FALSE)</f>
        <v>Jason Holz</v>
      </c>
      <c r="O105" s="154" t="str">
        <f>VLOOKUP(K105,'Team Info'!J:M,4,FALSE)</f>
        <v>262-308-6964</v>
      </c>
      <c r="P105" s="154" t="str">
        <f>VLOOKUP(K105,'Team Info'!J:N,5,FALSE)</f>
        <v>jaholz@yahoo.com</v>
      </c>
      <c r="Q105" s="188" t="str">
        <f>VLOOKUP(M105,'Team Info'!J:L,3,FALSE)</f>
        <v>Erika Zarenana</v>
      </c>
      <c r="R105" s="188" t="str">
        <f>VLOOKUP(M105,'Team Info'!J:M,4,FALSE)</f>
        <v>262-808-9771</v>
      </c>
      <c r="S105" s="188" t="str">
        <f>VLOOKUP(M105,'Team Info'!J:N,5,FALSE)</f>
        <v>e.zarenana91@gmail.com</v>
      </c>
      <c r="T105" t="str">
        <f t="shared" si="13"/>
        <v>45584U10 SL Aletico Madrid (Rangers)U10 JK Black Widows</v>
      </c>
    </row>
    <row r="106" spans="1:20" x14ac:dyDescent="0.3">
      <c r="A106" s="154" t="str">
        <f t="shared" si="22"/>
        <v>SL1147</v>
      </c>
      <c r="B106" s="154" t="str">
        <f>VLOOKUP(A106,'Team Info'!E:J,6,FALSE)</f>
        <v>U10 SL Aletico Madrid (Rangers)</v>
      </c>
      <c r="C106" s="154" t="str">
        <f>VLOOKUP(A106,'Team Info'!E:L,8,FALSE)</f>
        <v>Jason Holz</v>
      </c>
      <c r="D106" s="154" t="str">
        <f>VLOOKUP(A106,'Team Info'!E:M,9,FALSE)</f>
        <v>262-308-6964</v>
      </c>
      <c r="E106" s="154" t="str">
        <f>VLOOKUP(A106,'Team Info'!E:N,10,FALSE)</f>
        <v>jaholz@yahoo.com</v>
      </c>
      <c r="F106" s="180" t="str">
        <f>IF(WEEKDAY(H106)=7,"Sat",IF(WEEKDAY(H106)=6,"Fri",IF(WEEKDAY(H106)=5,"Thu",IF(WEEKDAY(H106)=4,"Wed",IF(WEEKDAY(H106)=3,"Tue",IF(WEEKDAY(H106)=2,"Mon",IF(WEEKDAY(H106)=1,"Sun")))))))</f>
        <v>Sat</v>
      </c>
      <c r="G106" s="180">
        <v>601</v>
      </c>
      <c r="H106" s="184">
        <f>VLOOKUP(G106,'Master FINAL 2024 8-19-24'!A:G,7,FALSE)</f>
        <v>45591</v>
      </c>
      <c r="I106" s="153" t="str">
        <f>IF(ISBLANK((VLOOKUP(G106,'Master FINAL 2024 8-19-24'!A:H,8,FALSE)))=TRUE,"",VLOOKUP(G106,'Master FINAL 2024 8-19-24'!A:H,8,FALSE))</f>
        <v>Field #1</v>
      </c>
      <c r="J106" s="183">
        <f>IF(ISBLANK((VLOOKUP(G106,'Master FINAL 2024 8-19-24'!A:I,9,FALSE)))=TRUE,"",VLOOKUP(G106,'Master FINAL 2024 8-19-24'!A:I,9,FALSE))</f>
        <v>0.4375</v>
      </c>
      <c r="K106" s="169" t="str">
        <f>VLOOKUP(G106,'Master FINAL 2024 8-19-24'!A:L,12,FALSE)</f>
        <v>U10 SL Aletico Madrid (Rangers)</v>
      </c>
      <c r="L106" s="177" t="s">
        <v>849</v>
      </c>
      <c r="M106" s="177" t="str">
        <f>VLOOKUP(G106,'Master FINAL 2024 8-19-24'!A:O,15,FALSE)</f>
        <v>U10 HU Panthers</v>
      </c>
      <c r="N106" s="154" t="str">
        <f>VLOOKUP(K106,'Team Info'!J:L,3,FALSE)</f>
        <v>Jason Holz</v>
      </c>
      <c r="O106" s="154" t="str">
        <f>VLOOKUP(K106,'Team Info'!J:M,4,FALSE)</f>
        <v>262-308-6964</v>
      </c>
      <c r="P106" s="154" t="str">
        <f>VLOOKUP(K106,'Team Info'!J:N,5,FALSE)</f>
        <v>jaholz@yahoo.com</v>
      </c>
      <c r="Q106" s="188" t="str">
        <f>VLOOKUP(M106,'Team Info'!J:L,3,FALSE)</f>
        <v>Kale Falkenthal</v>
      </c>
      <c r="R106" s="188" t="str">
        <f>VLOOKUP(M106,'Team Info'!J:M,4,FALSE)</f>
        <v>920-988-9589</v>
      </c>
      <c r="S106" s="188" t="str">
        <f>VLOOKUP(M106,'Team Info'!J:N,5,FALSE)</f>
        <v>kale.falkenthal@gmail.com</v>
      </c>
      <c r="T106" t="str">
        <f>H106&amp;K106&amp;M106</f>
        <v>45591U10 SL Aletico Madrid (Rangers)U10 HU Panthers</v>
      </c>
    </row>
    <row r="107" spans="1:20" x14ac:dyDescent="0.3">
      <c r="A107" s="154" t="s">
        <v>1812</v>
      </c>
      <c r="B107" s="154" t="str">
        <f>VLOOKUP(A107,'Team Info'!E:J,6,FALSE)</f>
        <v>U10 SL Manchester City (Chargers)</v>
      </c>
      <c r="C107" s="154" t="str">
        <f>VLOOKUP(A107,'Team Info'!E:L,8,FALSE)</f>
        <v>Ben Herman</v>
      </c>
      <c r="D107" s="154" t="str">
        <f>VLOOKUP(A107,'Team Info'!E:M,9,FALSE)</f>
        <v>262-305-4773</v>
      </c>
      <c r="E107" s="154" t="str">
        <f>VLOOKUP(A107,'Team Info'!E:N,10,FALSE)</f>
        <v>ben.obc@gamil.com</v>
      </c>
      <c r="F107" s="180" t="str">
        <f t="shared" si="12"/>
        <v>Sat</v>
      </c>
      <c r="G107" s="180">
        <v>576</v>
      </c>
      <c r="H107" s="184">
        <f>VLOOKUP(G107,'Master FINAL 2024 8-19-24'!A:G,7,FALSE)</f>
        <v>45549</v>
      </c>
      <c r="I107" s="153">
        <f>IF(ISBLANK((VLOOKUP(G107,'Master FINAL 2024 8-19-24'!A:H,8,FALSE)))=TRUE,"",VLOOKUP(G107,'Master FINAL 2024 8-19-24'!A:H,8,FALSE))</f>
        <v>2</v>
      </c>
      <c r="J107" s="183">
        <f>IF(ISBLANK((VLOOKUP(G107,'Master FINAL 2024 8-19-24'!A:I,9,FALSE)))=TRUE,"",VLOOKUP(G107,'Master FINAL 2024 8-19-24'!A:I,9,FALSE))</f>
        <v>0.375</v>
      </c>
      <c r="K107" s="169" t="str">
        <f>VLOOKUP(G107,'Master FINAL 2024 8-19-24'!A:L,12,FALSE)</f>
        <v>U10 SL Aletico Madrid (Rangers)</v>
      </c>
      <c r="L107" s="177" t="s">
        <v>849</v>
      </c>
      <c r="M107" s="177" t="str">
        <f>VLOOKUP(G107,'Master FINAL 2024 8-19-24'!A:O,15,FALSE)</f>
        <v>U10 SL Manchester City (Chargers)</v>
      </c>
      <c r="N107" s="154" t="str">
        <f>VLOOKUP(K107,'Team Info'!J:L,3,FALSE)</f>
        <v>Jason Holz</v>
      </c>
      <c r="O107" s="154" t="str">
        <f>VLOOKUP(K107,'Team Info'!J:M,4,FALSE)</f>
        <v>262-308-6964</v>
      </c>
      <c r="P107" s="154" t="str">
        <f>VLOOKUP(K107,'Team Info'!J:N,5,FALSE)</f>
        <v>jaholz@yahoo.com</v>
      </c>
      <c r="Q107" s="188" t="str">
        <f>VLOOKUP(M107,'Team Info'!J:L,3,FALSE)</f>
        <v>Ben Herman</v>
      </c>
      <c r="R107" s="188" t="str">
        <f>VLOOKUP(M107,'Team Info'!J:M,4,FALSE)</f>
        <v>262-305-4773</v>
      </c>
      <c r="S107" s="188" t="str">
        <f>VLOOKUP(M107,'Team Info'!J:N,5,FALSE)</f>
        <v>ben.obc@gamil.com</v>
      </c>
      <c r="T107" t="str">
        <f t="shared" si="13"/>
        <v>45549U10 SL Aletico Madrid (Rangers)U10 SL Manchester City (Chargers)</v>
      </c>
    </row>
    <row r="108" spans="1:20" x14ac:dyDescent="0.3">
      <c r="A108" s="154" t="str">
        <f>A111</f>
        <v>SL1148</v>
      </c>
      <c r="B108" s="154" t="str">
        <f>VLOOKUP(A108,'Team Info'!E:J,6,FALSE)</f>
        <v>U10 SL Manchester City (Chargers)</v>
      </c>
      <c r="C108" s="154" t="str">
        <f>VLOOKUP(A108,'Team Info'!E:L,8,FALSE)</f>
        <v>Ben Herman</v>
      </c>
      <c r="D108" s="154" t="str">
        <f>VLOOKUP(A108,'Team Info'!E:M,9,FALSE)</f>
        <v>262-305-4773</v>
      </c>
      <c r="E108" s="154" t="str">
        <f>VLOOKUP(A108,'Team Info'!E:N,10,FALSE)</f>
        <v>ben.obc@gamil.com</v>
      </c>
      <c r="F108" s="180" t="str">
        <f>IF(WEEKDAY(H108)=7,"Sat",IF(WEEKDAY(H108)=6,"Fri",IF(WEEKDAY(H108)=5,"Thu",IF(WEEKDAY(H108)=4,"Wed",IF(WEEKDAY(H108)=3,"Tue",IF(WEEKDAY(H108)=2,"Mon",IF(WEEKDAY(H108)=1,"Sun")))))))</f>
        <v>Thu</v>
      </c>
      <c r="G108" s="180">
        <v>597</v>
      </c>
      <c r="H108" s="184">
        <f>VLOOKUP(G108,'Master FINAL 2024 8-19-24'!A:G,7,FALSE)</f>
        <v>45554</v>
      </c>
      <c r="I108" s="153" t="str">
        <f>IF(ISBLANK((VLOOKUP(G108,'Master FINAL 2024 8-19-24'!A:H,8,FALSE)))=TRUE,"",VLOOKUP(G108,'Master FINAL 2024 8-19-24'!A:H,8,FALSE))</f>
        <v>KW 3</v>
      </c>
      <c r="J108" s="183">
        <f>IF(ISBLANK((VLOOKUP(G108,'Master FINAL 2024 8-19-24'!A:I,9,FALSE)))=TRUE,"",VLOOKUP(G108,'Master FINAL 2024 8-19-24'!A:I,9,FALSE))</f>
        <v>0.72916666666666663</v>
      </c>
      <c r="K108" s="169" t="str">
        <f>VLOOKUP(G108,'Master FINAL 2024 8-19-24'!A:L,12,FALSE)</f>
        <v>U10 SL Manchester City (Chargers)</v>
      </c>
      <c r="L108" s="177" t="s">
        <v>849</v>
      </c>
      <c r="M108" s="177" t="str">
        <f>VLOOKUP(G108,'Master FINAL 2024 8-19-24'!A:O,15,FALSE)</f>
        <v>U10 KW Rays</v>
      </c>
      <c r="N108" s="154" t="str">
        <f>VLOOKUP(K108,'Team Info'!J:L,3,FALSE)</f>
        <v>Ben Herman</v>
      </c>
      <c r="O108" s="154" t="str">
        <f>VLOOKUP(K108,'Team Info'!J:M,4,FALSE)</f>
        <v>262-305-4773</v>
      </c>
      <c r="P108" s="154" t="str">
        <f>VLOOKUP(K108,'Team Info'!J:N,5,FALSE)</f>
        <v>ben.obc@gamil.com</v>
      </c>
      <c r="Q108" s="188" t="str">
        <f>VLOOKUP(M108,'Team Info'!J:L,3,FALSE)</f>
        <v>Jamison Meister</v>
      </c>
      <c r="R108" s="188" t="str">
        <f>VLOOKUP(M108,'Team Info'!J:M,4,FALSE)</f>
        <v>262-388-5119</v>
      </c>
      <c r="S108" s="188" t="str">
        <f>VLOOKUP(M108,'Team Info'!J:N,5,FALSE)</f>
        <v>jamison.meister08@gmail.com</v>
      </c>
      <c r="T108" t="str">
        <f>H108&amp;K108&amp;M108</f>
        <v>45554U10 SL Manchester City (Chargers)U10 KW Rays</v>
      </c>
    </row>
    <row r="109" spans="1:20" x14ac:dyDescent="0.3">
      <c r="A109" s="154" t="str">
        <f>A107</f>
        <v>SL1148</v>
      </c>
      <c r="B109" s="154" t="str">
        <f>VLOOKUP(A109,'Team Info'!E:J,6,FALSE)</f>
        <v>U10 SL Manchester City (Chargers)</v>
      </c>
      <c r="C109" s="154" t="str">
        <f>VLOOKUP(A109,'Team Info'!E:L,8,FALSE)</f>
        <v>Ben Herman</v>
      </c>
      <c r="D109" s="154" t="str">
        <f>VLOOKUP(A109,'Team Info'!E:M,9,FALSE)</f>
        <v>262-305-4773</v>
      </c>
      <c r="E109" s="154" t="str">
        <f>VLOOKUP(A109,'Team Info'!E:N,10,FALSE)</f>
        <v>ben.obc@gamil.com</v>
      </c>
      <c r="F109" s="180" t="str">
        <f t="shared" si="12"/>
        <v>Sat</v>
      </c>
      <c r="G109" s="180">
        <v>579</v>
      </c>
      <c r="H109" s="184">
        <f>VLOOKUP(G109,'Master FINAL 2024 8-19-24'!A:G,7,FALSE)</f>
        <v>45556</v>
      </c>
      <c r="I109" s="153">
        <f>IF(ISBLANK((VLOOKUP(G109,'Master FINAL 2024 8-19-24'!A:H,8,FALSE)))=TRUE,"",VLOOKUP(G109,'Master FINAL 2024 8-19-24'!A:H,8,FALSE))</f>
        <v>1</v>
      </c>
      <c r="J109" s="183">
        <f>IF(ISBLANK((VLOOKUP(G109,'Master FINAL 2024 8-19-24'!A:I,9,FALSE)))=TRUE,"",VLOOKUP(G109,'Master FINAL 2024 8-19-24'!A:I,9,FALSE))</f>
        <v>0.5</v>
      </c>
      <c r="K109" s="169" t="str">
        <f>VLOOKUP(G109,'Master FINAL 2024 8-19-24'!A:L,12,FALSE)</f>
        <v>U10 HT Bolts</v>
      </c>
      <c r="L109" s="177" t="s">
        <v>849</v>
      </c>
      <c r="M109" s="177" t="str">
        <f>VLOOKUP(G109,'Master FINAL 2024 8-19-24'!A:O,15,FALSE)</f>
        <v>U10 SL Manchester City (Chargers)</v>
      </c>
      <c r="N109" s="154" t="str">
        <f>VLOOKUP(K109,'Team Info'!J:L,3,FALSE)</f>
        <v>Allison Hejdak</v>
      </c>
      <c r="O109" s="154" t="str">
        <f>VLOOKUP(K109,'Team Info'!J:M,4,FALSE)</f>
        <v>414-520-2145</v>
      </c>
      <c r="P109" s="154" t="str">
        <f>VLOOKUP(K109,'Team Info'!J:N,5,FALSE)</f>
        <v>allisonhejdak@yahoo.com</v>
      </c>
      <c r="Q109" s="188" t="str">
        <f>VLOOKUP(M109,'Team Info'!J:L,3,FALSE)</f>
        <v>Ben Herman</v>
      </c>
      <c r="R109" s="188" t="str">
        <f>VLOOKUP(M109,'Team Info'!J:M,4,FALSE)</f>
        <v>262-305-4773</v>
      </c>
      <c r="S109" s="188" t="str">
        <f>VLOOKUP(M109,'Team Info'!J:N,5,FALSE)</f>
        <v>ben.obc@gamil.com</v>
      </c>
      <c r="T109" t="str">
        <f t="shared" si="13"/>
        <v>45556U10 HT BoltsU10 SL Manchester City (Chargers)</v>
      </c>
    </row>
    <row r="110" spans="1:20" x14ac:dyDescent="0.3">
      <c r="A110" s="154" t="str">
        <f t="shared" ref="A110:A114" si="23">A109</f>
        <v>SL1148</v>
      </c>
      <c r="B110" s="154" t="str">
        <f>VLOOKUP(A110,'Team Info'!E:J,6,FALSE)</f>
        <v>U10 SL Manchester City (Chargers)</v>
      </c>
      <c r="C110" s="154" t="str">
        <f>VLOOKUP(A110,'Team Info'!E:L,8,FALSE)</f>
        <v>Ben Herman</v>
      </c>
      <c r="D110" s="154" t="str">
        <f>VLOOKUP(A110,'Team Info'!E:M,9,FALSE)</f>
        <v>262-305-4773</v>
      </c>
      <c r="E110" s="154" t="str">
        <f>VLOOKUP(A110,'Team Info'!E:N,10,FALSE)</f>
        <v>ben.obc@gamil.com</v>
      </c>
      <c r="F110" s="180" t="str">
        <f t="shared" si="12"/>
        <v>Sat</v>
      </c>
      <c r="G110" s="180">
        <v>586</v>
      </c>
      <c r="H110" s="184">
        <f>VLOOKUP(G110,'Master FINAL 2024 8-19-24'!A:G,7,FALSE)</f>
        <v>45570</v>
      </c>
      <c r="I110" s="153">
        <f>IF(ISBLANK((VLOOKUP(G110,'Master FINAL 2024 8-19-24'!A:H,8,FALSE)))=TRUE,"",VLOOKUP(G110,'Master FINAL 2024 8-19-24'!A:H,8,FALSE))</f>
        <v>2</v>
      </c>
      <c r="J110" s="183">
        <f>IF(ISBLANK((VLOOKUP(G110,'Master FINAL 2024 8-19-24'!A:I,9,FALSE)))=TRUE,"",VLOOKUP(G110,'Master FINAL 2024 8-19-24'!A:I,9,FALSE))</f>
        <v>0.5625</v>
      </c>
      <c r="K110" s="169" t="str">
        <f>VLOOKUP(G110,'Master FINAL 2024 8-19-24'!A:L,12,FALSE)</f>
        <v>U10 KW Galaxy</v>
      </c>
      <c r="L110" s="177" t="s">
        <v>849</v>
      </c>
      <c r="M110" s="177" t="str">
        <f>VLOOKUP(G110,'Master FINAL 2024 8-19-24'!A:O,15,FALSE)</f>
        <v>U10 SL Manchester City (Chargers)</v>
      </c>
      <c r="N110" s="154" t="str">
        <f>VLOOKUP(K110,'Team Info'!J:L,3,FALSE)</f>
        <v>Sarah Darmody</v>
      </c>
      <c r="O110" s="154" t="str">
        <f>VLOOKUP(K110,'Team Info'!J:M,4,FALSE)</f>
        <v>262-573-7992</v>
      </c>
      <c r="P110" s="154" t="str">
        <f>VLOOKUP(K110,'Team Info'!J:N,5,FALSE)</f>
        <v>sdarmody8@gmail.com</v>
      </c>
      <c r="Q110" s="188" t="str">
        <f>VLOOKUP(M110,'Team Info'!J:L,3,FALSE)</f>
        <v>Ben Herman</v>
      </c>
      <c r="R110" s="188" t="str">
        <f>VLOOKUP(M110,'Team Info'!J:M,4,FALSE)</f>
        <v>262-305-4773</v>
      </c>
      <c r="S110" s="188" t="str">
        <f>VLOOKUP(M110,'Team Info'!J:N,5,FALSE)</f>
        <v>ben.obc@gamil.com</v>
      </c>
      <c r="T110" t="str">
        <f t="shared" si="13"/>
        <v>45570U10 KW GalaxyU10 SL Manchester City (Chargers)</v>
      </c>
    </row>
    <row r="111" spans="1:20" x14ac:dyDescent="0.3">
      <c r="A111" s="154" t="str">
        <f>A114</f>
        <v>SL1148</v>
      </c>
      <c r="B111" s="154" t="str">
        <f>VLOOKUP(A111,'Team Info'!E:J,6,FALSE)</f>
        <v>U10 SL Manchester City (Chargers)</v>
      </c>
      <c r="C111" s="154" t="str">
        <f>VLOOKUP(A111,'Team Info'!E:L,8,FALSE)</f>
        <v>Ben Herman</v>
      </c>
      <c r="D111" s="154" t="str">
        <f>VLOOKUP(A111,'Team Info'!E:M,9,FALSE)</f>
        <v>262-305-4773</v>
      </c>
      <c r="E111" s="154" t="str">
        <f>VLOOKUP(A111,'Team Info'!E:N,10,FALSE)</f>
        <v>ben.obc@gamil.com</v>
      </c>
      <c r="F111" s="180" t="str">
        <f>IF(WEEKDAY(H111)=7,"Sat",IF(WEEKDAY(H111)=6,"Fri",IF(WEEKDAY(H111)=5,"Thu",IF(WEEKDAY(H111)=4,"Wed",IF(WEEKDAY(H111)=3,"Tue",IF(WEEKDAY(H111)=2,"Mon",IF(WEEKDAY(H111)=1,"Sun")))))))</f>
        <v>Tue</v>
      </c>
      <c r="G111" s="180">
        <v>584</v>
      </c>
      <c r="H111" s="184">
        <f>VLOOKUP(G111,'Master FINAL 2024 8-19-24'!A:G,7,FALSE)</f>
        <v>45573</v>
      </c>
      <c r="I111" s="153">
        <f>IF(ISBLANK((VLOOKUP(G111,'Master FINAL 2024 8-19-24'!A:H,8,FALSE)))=TRUE,"",VLOOKUP(G111,'Master FINAL 2024 8-19-24'!A:H,8,FALSE))</f>
        <v>2</v>
      </c>
      <c r="J111" s="183">
        <f>IF(ISBLANK((VLOOKUP(G111,'Master FINAL 2024 8-19-24'!A:I,9,FALSE)))=TRUE,"",VLOOKUP(G111,'Master FINAL 2024 8-19-24'!A:I,9,FALSE))</f>
        <v>0.73958333333333337</v>
      </c>
      <c r="K111" s="169" t="str">
        <f>VLOOKUP(G111,'Master FINAL 2024 8-19-24'!A:L,12,FALSE)</f>
        <v>U10 HU Panthers</v>
      </c>
      <c r="L111" s="177" t="s">
        <v>849</v>
      </c>
      <c r="M111" s="177" t="str">
        <f>VLOOKUP(G111,'Master FINAL 2024 8-19-24'!A:O,15,FALSE)</f>
        <v>U10 SL Manchester City (Chargers)</v>
      </c>
      <c r="N111" s="154" t="str">
        <f>VLOOKUP(K111,'Team Info'!J:L,3,FALSE)</f>
        <v>Kale Falkenthal</v>
      </c>
      <c r="O111" s="154" t="str">
        <f>VLOOKUP(K111,'Team Info'!J:M,4,FALSE)</f>
        <v>920-988-9589</v>
      </c>
      <c r="P111" s="154" t="str">
        <f>VLOOKUP(K111,'Team Info'!J:N,5,FALSE)</f>
        <v>kale.falkenthal@gmail.com</v>
      </c>
      <c r="Q111" s="188" t="str">
        <f>VLOOKUP(M111,'Team Info'!J:L,3,FALSE)</f>
        <v>Ben Herman</v>
      </c>
      <c r="R111" s="188" t="str">
        <f>VLOOKUP(M111,'Team Info'!J:M,4,FALSE)</f>
        <v>262-305-4773</v>
      </c>
      <c r="S111" s="188" t="str">
        <f>VLOOKUP(M111,'Team Info'!J:N,5,FALSE)</f>
        <v>ben.obc@gamil.com</v>
      </c>
      <c r="T111" t="str">
        <f>H111&amp;K111&amp;M111</f>
        <v>45573U10 HU PanthersU10 SL Manchester City (Chargers)</v>
      </c>
    </row>
    <row r="112" spans="1:20" x14ac:dyDescent="0.3">
      <c r="A112" s="154" t="str">
        <f>A110</f>
        <v>SL1148</v>
      </c>
      <c r="B112" s="154" t="str">
        <f>VLOOKUP(A112,'Team Info'!E:J,6,FALSE)</f>
        <v>U10 SL Manchester City (Chargers)</v>
      </c>
      <c r="C112" s="154" t="str">
        <f>VLOOKUP(A112,'Team Info'!E:L,8,FALSE)</f>
        <v>Ben Herman</v>
      </c>
      <c r="D112" s="154" t="str">
        <f>VLOOKUP(A112,'Team Info'!E:M,9,FALSE)</f>
        <v>262-305-4773</v>
      </c>
      <c r="E112" s="154" t="str">
        <f>VLOOKUP(A112,'Team Info'!E:N,10,FALSE)</f>
        <v>ben.obc@gamil.com</v>
      </c>
      <c r="F112" s="180" t="str">
        <f t="shared" si="12"/>
        <v>Sat</v>
      </c>
      <c r="G112" s="180">
        <v>591</v>
      </c>
      <c r="H112" s="184">
        <f>VLOOKUP(G112,'Master FINAL 2024 8-19-24'!A:G,7,FALSE)</f>
        <v>45577</v>
      </c>
      <c r="I112" s="153" t="str">
        <f>IF(ISBLANK((VLOOKUP(G112,'Master FINAL 2024 8-19-24'!A:H,8,FALSE)))=TRUE,"",VLOOKUP(G112,'Master FINAL 2024 8-19-24'!A:H,8,FALSE))</f>
        <v>Field 3</v>
      </c>
      <c r="J112" s="183">
        <f>IF(ISBLANK((VLOOKUP(G112,'Master FINAL 2024 8-19-24'!A:I,9,FALSE)))=TRUE,"",VLOOKUP(G112,'Master FINAL 2024 8-19-24'!A:I,9,FALSE))</f>
        <v>0.4375</v>
      </c>
      <c r="K112" s="169" t="str">
        <f>VLOOKUP(G112,'Master FINAL 2024 8-19-24'!A:L,12,FALSE)</f>
        <v>U10 SL Manchester City (Chargers)</v>
      </c>
      <c r="L112" s="177" t="s">
        <v>849</v>
      </c>
      <c r="M112" s="177" t="str">
        <f>VLOOKUP(G112,'Master FINAL 2024 8-19-24'!A:O,15,FALSE)</f>
        <v>U10 JU Juneau Rage U10</v>
      </c>
      <c r="N112" s="154" t="str">
        <f>VLOOKUP(K112,'Team Info'!J:L,3,FALSE)</f>
        <v>Ben Herman</v>
      </c>
      <c r="O112" s="154" t="str">
        <f>VLOOKUP(K112,'Team Info'!J:M,4,FALSE)</f>
        <v>262-305-4773</v>
      </c>
      <c r="P112" s="154" t="str">
        <f>VLOOKUP(K112,'Team Info'!J:N,5,FALSE)</f>
        <v>ben.obc@gamil.com</v>
      </c>
      <c r="Q112" s="188" t="str">
        <f>VLOOKUP(M112,'Team Info'!J:L,3,FALSE)</f>
        <v>Jenny Wolter</v>
      </c>
      <c r="R112" s="188" t="str">
        <f>VLOOKUP(M112,'Team Info'!J:M,4,FALSE)</f>
        <v>262-224-3482</v>
      </c>
      <c r="S112" s="188" t="str">
        <f>VLOOKUP(M112,'Team Info'!J:N,5,FALSE)</f>
        <v>Jenwolter@hotmail.com</v>
      </c>
      <c r="T112" t="str">
        <f t="shared" si="13"/>
        <v>45577U10 SL Manchester City (Chargers)U10 JU Juneau Rage U10</v>
      </c>
    </row>
    <row r="113" spans="1:20" x14ac:dyDescent="0.3">
      <c r="A113" s="154" t="str">
        <f t="shared" si="23"/>
        <v>SL1148</v>
      </c>
      <c r="B113" s="154" t="str">
        <f>VLOOKUP(A113,'Team Info'!E:J,6,FALSE)</f>
        <v>U10 SL Manchester City (Chargers)</v>
      </c>
      <c r="C113" s="154" t="str">
        <f>VLOOKUP(A113,'Team Info'!E:L,8,FALSE)</f>
        <v>Ben Herman</v>
      </c>
      <c r="D113" s="154" t="str">
        <f>VLOOKUP(A113,'Team Info'!E:M,9,FALSE)</f>
        <v>262-305-4773</v>
      </c>
      <c r="E113" s="154" t="str">
        <f>VLOOKUP(A113,'Team Info'!E:N,10,FALSE)</f>
        <v>ben.obc@gamil.com</v>
      </c>
      <c r="F113" s="180" t="str">
        <f t="shared" si="12"/>
        <v>Sat</v>
      </c>
      <c r="G113" s="180">
        <v>596</v>
      </c>
      <c r="H113" s="184">
        <f>VLOOKUP(G113,'Master FINAL 2024 8-19-24'!A:G,7,FALSE)</f>
        <v>45584</v>
      </c>
      <c r="I113" s="153" t="str">
        <f>IF(ISBLANK((VLOOKUP(G113,'Master FINAL 2024 8-19-24'!A:H,8,FALSE)))=TRUE,"",VLOOKUP(G113,'Master FINAL 2024 8-19-24'!A:H,8,FALSE))</f>
        <v>ER #8</v>
      </c>
      <c r="J113" s="183">
        <f>IF(ISBLANK((VLOOKUP(G113,'Master FINAL 2024 8-19-24'!A:I,9,FALSE)))=TRUE,"",VLOOKUP(G113,'Master FINAL 2024 8-19-24'!A:I,9,FALSE))</f>
        <v>0.375</v>
      </c>
      <c r="K113" s="169" t="str">
        <f>VLOOKUP(G113,'Master FINAL 2024 8-19-24'!A:L,12,FALSE)</f>
        <v>U10 SL Manchester City (Chargers)</v>
      </c>
      <c r="L113" s="177" t="s">
        <v>849</v>
      </c>
      <c r="M113" s="177" t="str">
        <f>VLOOKUP(G113,'Master FINAL 2024 8-19-24'!A:O,15,FALSE)</f>
        <v>U10 ER Clovers</v>
      </c>
      <c r="N113" s="154" t="str">
        <f>VLOOKUP(K113,'Team Info'!J:L,3,FALSE)</f>
        <v>Ben Herman</v>
      </c>
      <c r="O113" s="154" t="str">
        <f>VLOOKUP(K113,'Team Info'!J:M,4,FALSE)</f>
        <v>262-305-4773</v>
      </c>
      <c r="P113" s="154" t="str">
        <f>VLOOKUP(K113,'Team Info'!J:N,5,FALSE)</f>
        <v>ben.obc@gamil.com</v>
      </c>
      <c r="Q113" s="188" t="str">
        <f>VLOOKUP(M113,'Team Info'!J:L,3,FALSE)</f>
        <v>Kim Koenen</v>
      </c>
      <c r="R113" s="188" t="str">
        <f>VLOOKUP(M113,'Team Info'!J:M,4,FALSE)</f>
        <v>920-285-7433</v>
      </c>
      <c r="S113" s="188" t="str">
        <f>VLOOKUP(M113,'Team Info'!J:N,5,FALSE)</f>
        <v>nkkoenen16@gmail.com</v>
      </c>
      <c r="T113" t="str">
        <f t="shared" si="13"/>
        <v>45584U10 SL Manchester City (Chargers)U10 ER Clovers</v>
      </c>
    </row>
    <row r="114" spans="1:20" x14ac:dyDescent="0.3">
      <c r="A114" s="154" t="str">
        <f t="shared" si="23"/>
        <v>SL1148</v>
      </c>
      <c r="B114" s="154" t="str">
        <f>VLOOKUP(A114,'Team Info'!E:J,6,FALSE)</f>
        <v>U10 SL Manchester City (Chargers)</v>
      </c>
      <c r="C114" s="154" t="str">
        <f>VLOOKUP(A114,'Team Info'!E:L,8,FALSE)</f>
        <v>Ben Herman</v>
      </c>
      <c r="D114" s="154" t="str">
        <f>VLOOKUP(A114,'Team Info'!E:M,9,FALSE)</f>
        <v>262-305-4773</v>
      </c>
      <c r="E114" s="154" t="str">
        <f>VLOOKUP(A114,'Team Info'!E:N,10,FALSE)</f>
        <v>ben.obc@gamil.com</v>
      </c>
      <c r="F114" s="180" t="str">
        <f t="shared" si="12"/>
        <v>Sat</v>
      </c>
      <c r="G114" s="180">
        <v>602</v>
      </c>
      <c r="H114" s="184">
        <f>VLOOKUP(G114,'Master FINAL 2024 8-19-24'!A:G,7,FALSE)</f>
        <v>45591</v>
      </c>
      <c r="I114" s="153" t="str">
        <f>IF(ISBLANK((VLOOKUP(G114,'Master FINAL 2024 8-19-24'!A:H,8,FALSE)))=TRUE,"",VLOOKUP(G114,'Master FINAL 2024 8-19-24'!A:H,8,FALSE))</f>
        <v>KW 3</v>
      </c>
      <c r="J114" s="183">
        <f>IF(ISBLANK((VLOOKUP(G114,'Master FINAL 2024 8-19-24'!A:I,9,FALSE)))=TRUE,"",VLOOKUP(G114,'Master FINAL 2024 8-19-24'!A:I,9,FALSE))</f>
        <v>0.375</v>
      </c>
      <c r="K114" s="169" t="str">
        <f>VLOOKUP(G114,'Master FINAL 2024 8-19-24'!A:L,12,FALSE)</f>
        <v>U10 SL Manchester City (Chargers)</v>
      </c>
      <c r="L114" s="177" t="s">
        <v>849</v>
      </c>
      <c r="M114" s="177" t="str">
        <f>VLOOKUP(G114,'Master FINAL 2024 8-19-24'!A:O,15,FALSE)</f>
        <v>U10 KW Galaxy</v>
      </c>
      <c r="N114" s="154" t="str">
        <f>VLOOKUP(K114,'Team Info'!J:L,3,FALSE)</f>
        <v>Ben Herman</v>
      </c>
      <c r="O114" s="154" t="str">
        <f>VLOOKUP(K114,'Team Info'!J:M,4,FALSE)</f>
        <v>262-305-4773</v>
      </c>
      <c r="P114" s="154" t="str">
        <f>VLOOKUP(K114,'Team Info'!J:N,5,FALSE)</f>
        <v>ben.obc@gamil.com</v>
      </c>
      <c r="Q114" s="188" t="str">
        <f>VLOOKUP(M114,'Team Info'!J:L,3,FALSE)</f>
        <v>Sarah Darmody</v>
      </c>
      <c r="R114" s="188" t="str">
        <f>VLOOKUP(M114,'Team Info'!J:M,4,FALSE)</f>
        <v>262-573-7992</v>
      </c>
      <c r="S114" s="188" t="str">
        <f>VLOOKUP(M114,'Team Info'!J:N,5,FALSE)</f>
        <v>sdarmody8@gmail.com</v>
      </c>
      <c r="T114" t="str">
        <f t="shared" si="13"/>
        <v>45591U10 SL Manchester City (Chargers)U10 KW Galaxy</v>
      </c>
    </row>
    <row r="115" spans="1:20" x14ac:dyDescent="0.3">
      <c r="A115" s="154" t="s">
        <v>1813</v>
      </c>
      <c r="B115" s="154" t="str">
        <f>VLOOKUP(A115,'Team Info'!E:J,6,FALSE)</f>
        <v>U10 SL Wolves (Bears)</v>
      </c>
      <c r="C115" s="154" t="str">
        <f>VLOOKUP(A115,'Team Info'!E:L,8,FALSE)</f>
        <v>James Morrow</v>
      </c>
      <c r="D115" s="154" t="str">
        <f>VLOOKUP(A115,'Team Info'!E:M,9,FALSE)</f>
        <v>414-426-6515</v>
      </c>
      <c r="E115" s="154" t="str">
        <f>VLOOKUP(A115,'Team Info'!E:N,10,FALSE)</f>
        <v>jamesmorrow411@gmail.com</v>
      </c>
      <c r="F115" s="180" t="str">
        <f t="shared" si="12"/>
        <v>Sat</v>
      </c>
      <c r="G115" s="180">
        <v>608</v>
      </c>
      <c r="H115" s="184">
        <f>VLOOKUP(G115,'Master FINAL 2024 8-19-24'!A:G,7,FALSE)</f>
        <v>45542</v>
      </c>
      <c r="I115" s="153">
        <f>IF(ISBLANK((VLOOKUP(G115,'Master FINAL 2024 8-19-24'!A:H,8,FALSE)))=TRUE,"",VLOOKUP(G115,'Master FINAL 2024 8-19-24'!A:H,8,FALSE))</f>
        <v>2</v>
      </c>
      <c r="J115" s="183">
        <f>IF(ISBLANK((VLOOKUP(G115,'Master FINAL 2024 8-19-24'!A:I,9,FALSE)))=TRUE,"",VLOOKUP(G115,'Master FINAL 2024 8-19-24'!A:I,9,FALSE))</f>
        <v>0.625</v>
      </c>
      <c r="K115" s="169" t="str">
        <f>VLOOKUP(G115,'Master FINAL 2024 8-19-24'!A:L,12,FALSE)</f>
        <v>U10 HT Firehawks</v>
      </c>
      <c r="L115" s="177" t="s">
        <v>849</v>
      </c>
      <c r="M115" s="177" t="str">
        <f>VLOOKUP(G115,'Master FINAL 2024 8-19-24'!A:O,15,FALSE)</f>
        <v>U10 SL Wolves (Bears)</v>
      </c>
      <c r="N115" s="154" t="str">
        <f>VLOOKUP(K115,'Team Info'!J:L,3,FALSE)</f>
        <v>Bill Bumgarner</v>
      </c>
      <c r="O115" s="154" t="str">
        <f>VLOOKUP(K115,'Team Info'!J:M,4,FALSE)</f>
        <v>262-224-6235</v>
      </c>
      <c r="P115" s="154" t="str">
        <f>VLOOKUP(K115,'Team Info'!J:N,5,FALSE)</f>
        <v>destruxx@gmail.com</v>
      </c>
      <c r="Q115" s="188" t="str">
        <f>VLOOKUP(M115,'Team Info'!J:L,3,FALSE)</f>
        <v>James Morrow</v>
      </c>
      <c r="R115" s="188" t="str">
        <f>VLOOKUP(M115,'Team Info'!J:M,4,FALSE)</f>
        <v>414-426-6515</v>
      </c>
      <c r="S115" s="188" t="str">
        <f>VLOOKUP(M115,'Team Info'!J:N,5,FALSE)</f>
        <v>jamesmorrow411@gmail.com</v>
      </c>
      <c r="T115" t="str">
        <f t="shared" si="13"/>
        <v>45542U10 HT FirehawksU10 SL Wolves (Bears)</v>
      </c>
    </row>
    <row r="116" spans="1:20" x14ac:dyDescent="0.3">
      <c r="A116" s="154" t="str">
        <f t="shared" ref="A116:A122" si="24">A115</f>
        <v>SL1149</v>
      </c>
      <c r="B116" s="154" t="str">
        <f>VLOOKUP(A116,'Team Info'!E:J,6,FALSE)</f>
        <v>U10 SL Wolves (Bears)</v>
      </c>
      <c r="C116" s="154" t="str">
        <f>VLOOKUP(A116,'Team Info'!E:L,8,FALSE)</f>
        <v>James Morrow</v>
      </c>
      <c r="D116" s="154" t="str">
        <f>VLOOKUP(A116,'Team Info'!E:M,9,FALSE)</f>
        <v>414-426-6515</v>
      </c>
      <c r="E116" s="154" t="str">
        <f>VLOOKUP(A116,'Team Info'!E:N,10,FALSE)</f>
        <v>jamesmorrow411@gmail.com</v>
      </c>
      <c r="F116" s="180" t="str">
        <f t="shared" si="12"/>
        <v>Sat</v>
      </c>
      <c r="G116" s="180">
        <v>613</v>
      </c>
      <c r="H116" s="184">
        <f>VLOOKUP(G116,'Master FINAL 2024 8-19-24'!A:G,7,FALSE)</f>
        <v>45549</v>
      </c>
      <c r="I116" s="153">
        <f>IF(ISBLANK((VLOOKUP(G116,'Master FINAL 2024 8-19-24'!A:H,8,FALSE)))=TRUE,"",VLOOKUP(G116,'Master FINAL 2024 8-19-24'!A:H,8,FALSE))</f>
        <v>2</v>
      </c>
      <c r="J116" s="183">
        <f>IF(ISBLANK((VLOOKUP(G116,'Master FINAL 2024 8-19-24'!A:I,9,FALSE)))=TRUE,"",VLOOKUP(G116,'Master FINAL 2024 8-19-24'!A:I,9,FALSE))</f>
        <v>0.4375</v>
      </c>
      <c r="K116" s="169" t="str">
        <f>VLOOKUP(G116,'Master FINAL 2024 8-19-24'!A:L,12,FALSE)</f>
        <v>U10 RF Avengers</v>
      </c>
      <c r="L116" s="177" t="s">
        <v>849</v>
      </c>
      <c r="M116" s="177" t="str">
        <f>VLOOKUP(G116,'Master FINAL 2024 8-19-24'!A:O,15,FALSE)</f>
        <v>U10 SL Wolves (Bears)</v>
      </c>
      <c r="N116" s="154" t="str">
        <f>VLOOKUP(K116,'Team Info'!J:L,3,FALSE)</f>
        <v>Anastacia Plotz</v>
      </c>
      <c r="O116" s="154" t="str">
        <f>VLOOKUP(K116,'Team Info'!J:M,4,FALSE)</f>
        <v>503-460-7677</v>
      </c>
      <c r="P116" s="154" t="str">
        <f>VLOOKUP(K116,'Team Info'!J:N,5,FALSE)</f>
        <v>stacia313@yahoo.com</v>
      </c>
      <c r="Q116" s="188" t="str">
        <f>VLOOKUP(M116,'Team Info'!J:L,3,FALSE)</f>
        <v>James Morrow</v>
      </c>
      <c r="R116" s="188" t="str">
        <f>VLOOKUP(M116,'Team Info'!J:M,4,FALSE)</f>
        <v>414-426-6515</v>
      </c>
      <c r="S116" s="188" t="str">
        <f>VLOOKUP(M116,'Team Info'!J:N,5,FALSE)</f>
        <v>jamesmorrow411@gmail.com</v>
      </c>
      <c r="T116" t="str">
        <f t="shared" si="13"/>
        <v>45549U10 RF AvengersU10 SL Wolves (Bears)</v>
      </c>
    </row>
    <row r="117" spans="1:20" x14ac:dyDescent="0.3">
      <c r="A117" s="154" t="str">
        <f>A122</f>
        <v>SL1149</v>
      </c>
      <c r="B117" s="154" t="str">
        <f>VLOOKUP(A117,'Team Info'!E:J,6,FALSE)</f>
        <v>U10 SL Wolves (Bears)</v>
      </c>
      <c r="C117" s="154" t="str">
        <f>VLOOKUP(A117,'Team Info'!E:L,8,FALSE)</f>
        <v>James Morrow</v>
      </c>
      <c r="D117" s="154" t="str">
        <f>VLOOKUP(A117,'Team Info'!E:M,9,FALSE)</f>
        <v>414-426-6515</v>
      </c>
      <c r="E117" s="154" t="str">
        <f>VLOOKUP(A117,'Team Info'!E:N,10,FALSE)</f>
        <v>jamesmorrow411@gmail.com</v>
      </c>
      <c r="F117" s="180" t="str">
        <f>IF(WEEKDAY(H117)=7,"Sat",IF(WEEKDAY(H117)=6,"Fri",IF(WEEKDAY(H117)=5,"Thu",IF(WEEKDAY(H117)=4,"Wed",IF(WEEKDAY(H117)=3,"Tue",IF(WEEKDAY(H117)=2,"Mon",IF(WEEKDAY(H117)=1,"Sun")))))))</f>
        <v>Thu</v>
      </c>
      <c r="G117" s="180">
        <v>623</v>
      </c>
      <c r="H117" s="184">
        <f>VLOOKUP(G117,'Master FINAL 2024 8-19-24'!A:G,7,FALSE)</f>
        <v>45554</v>
      </c>
      <c r="I117" s="153">
        <f>IF(ISBLANK((VLOOKUP(G117,'Master FINAL 2024 8-19-24'!A:H,8,FALSE)))=TRUE,"",VLOOKUP(G117,'Master FINAL 2024 8-19-24'!A:H,8,FALSE))</f>
        <v>1</v>
      </c>
      <c r="J117" s="183">
        <f>IF(ISBLANK((VLOOKUP(G117,'Master FINAL 2024 8-19-24'!A:I,9,FALSE)))=TRUE,"",VLOOKUP(G117,'Master FINAL 2024 8-19-24'!A:I,9,FALSE))</f>
        <v>0.73958333333333337</v>
      </c>
      <c r="K117" s="169" t="str">
        <f>VLOOKUP(G117,'Master FINAL 2024 8-19-24'!A:L,12,FALSE)</f>
        <v>U10 JK Galaxy</v>
      </c>
      <c r="L117" s="177" t="s">
        <v>849</v>
      </c>
      <c r="M117" s="177" t="str">
        <f>VLOOKUP(G117,'Master FINAL 2024 8-19-24'!A:O,15,FALSE)</f>
        <v>U10 SL Wolves (Bears)</v>
      </c>
      <c r="N117" s="154" t="str">
        <f>VLOOKUP(K117,'Team Info'!J:L,3,FALSE)</f>
        <v>Joe Greefkes</v>
      </c>
      <c r="O117" s="154" t="str">
        <f>VLOOKUP(K117,'Team Info'!J:M,4,FALSE)</f>
        <v>262-353-0547</v>
      </c>
      <c r="P117" s="154" t="str">
        <f>VLOOKUP(K117,'Team Info'!J:N,5,FALSE)</f>
        <v>joe.greefkes@kmlhs.org</v>
      </c>
      <c r="Q117" s="188" t="str">
        <f>VLOOKUP(M117,'Team Info'!J:L,3,FALSE)</f>
        <v>James Morrow</v>
      </c>
      <c r="R117" s="188" t="str">
        <f>VLOOKUP(M117,'Team Info'!J:M,4,FALSE)</f>
        <v>414-426-6515</v>
      </c>
      <c r="S117" s="188" t="str">
        <f>VLOOKUP(M117,'Team Info'!J:N,5,FALSE)</f>
        <v>jamesmorrow411@gmail.com</v>
      </c>
      <c r="T117" t="str">
        <f>H117&amp;K117&amp;M117</f>
        <v>45554U10 JK GalaxyU10 SL Wolves (Bears)</v>
      </c>
    </row>
    <row r="118" spans="1:20" x14ac:dyDescent="0.3">
      <c r="A118" s="154" t="str">
        <f>A116</f>
        <v>SL1149</v>
      </c>
      <c r="B118" s="154" t="str">
        <f>VLOOKUP(A118,'Team Info'!E:J,6,FALSE)</f>
        <v>U10 SL Wolves (Bears)</v>
      </c>
      <c r="C118" s="154" t="str">
        <f>VLOOKUP(A118,'Team Info'!E:L,8,FALSE)</f>
        <v>James Morrow</v>
      </c>
      <c r="D118" s="154" t="str">
        <f>VLOOKUP(A118,'Team Info'!E:M,9,FALSE)</f>
        <v>414-426-6515</v>
      </c>
      <c r="E118" s="154" t="str">
        <f>VLOOKUP(A118,'Team Info'!E:N,10,FALSE)</f>
        <v>jamesmorrow411@gmail.com</v>
      </c>
      <c r="F118" s="180" t="str">
        <f t="shared" si="12"/>
        <v>Sat</v>
      </c>
      <c r="G118" s="180">
        <v>619</v>
      </c>
      <c r="H118" s="184">
        <f>VLOOKUP(G118,'Master FINAL 2024 8-19-24'!A:G,7,FALSE)</f>
        <v>45556</v>
      </c>
      <c r="I118" s="153" t="str">
        <f>IF(ISBLANK((VLOOKUP(G118,'Master FINAL 2024 8-19-24'!A:H,8,FALSE)))=TRUE,"",VLOOKUP(G118,'Master FINAL 2024 8-19-24'!A:H,8,FALSE))</f>
        <v>HT #5A</v>
      </c>
      <c r="J118" s="183">
        <f>IF(ISBLANK((VLOOKUP(G118,'Master FINAL 2024 8-19-24'!A:I,9,FALSE)))=TRUE,"",VLOOKUP(G118,'Master FINAL 2024 8-19-24'!A:I,9,FALSE))</f>
        <v>0.375</v>
      </c>
      <c r="K118" s="169" t="str">
        <f>VLOOKUP(G118,'Master FINAL 2024 8-19-24'!A:L,12,FALSE)</f>
        <v>U10 SL Wolves (Bears)</v>
      </c>
      <c r="L118" s="177" t="s">
        <v>849</v>
      </c>
      <c r="M118" s="177" t="str">
        <f>VLOOKUP(G118,'Master FINAL 2024 8-19-24'!A:O,15,FALSE)</f>
        <v>U10 WCHSA Royal Eagles</v>
      </c>
      <c r="N118" s="154" t="str">
        <f>VLOOKUP(K118,'Team Info'!J:L,3,FALSE)</f>
        <v>James Morrow</v>
      </c>
      <c r="O118" s="154" t="str">
        <f>VLOOKUP(K118,'Team Info'!J:M,4,FALSE)</f>
        <v>414-426-6515</v>
      </c>
      <c r="P118" s="154" t="str">
        <f>VLOOKUP(K118,'Team Info'!J:N,5,FALSE)</f>
        <v>jamesmorrow411@gmail.com</v>
      </c>
      <c r="Q118" s="188" t="str">
        <f>VLOOKUP(M118,'Team Info'!J:L,3,FALSE)</f>
        <v>Dakota Witte</v>
      </c>
      <c r="R118" s="188" t="str">
        <f>VLOOKUP(M118,'Team Info'!J:M,4,FALSE)</f>
        <v>262-707-4556</v>
      </c>
      <c r="S118" s="188" t="str">
        <f>VLOOKUP(M118,'Team Info'!J:N,5,FALSE)</f>
        <v>Dakota.witte@gmail.com</v>
      </c>
      <c r="T118" t="str">
        <f t="shared" si="13"/>
        <v>45556U10 SL Wolves (Bears)U10 WCHSA Royal Eagles</v>
      </c>
    </row>
    <row r="119" spans="1:20" x14ac:dyDescent="0.3">
      <c r="A119" s="154" t="str">
        <f t="shared" si="24"/>
        <v>SL1149</v>
      </c>
      <c r="B119" s="154" t="str">
        <f>VLOOKUP(A119,'Team Info'!E:J,6,FALSE)</f>
        <v>U10 SL Wolves (Bears)</v>
      </c>
      <c r="C119" s="154" t="str">
        <f>VLOOKUP(A119,'Team Info'!E:L,8,FALSE)</f>
        <v>James Morrow</v>
      </c>
      <c r="D119" s="154" t="str">
        <f>VLOOKUP(A119,'Team Info'!E:M,9,FALSE)</f>
        <v>414-426-6515</v>
      </c>
      <c r="E119" s="154" t="str">
        <f>VLOOKUP(A119,'Team Info'!E:N,10,FALSE)</f>
        <v>jamesmorrow411@gmail.com</v>
      </c>
      <c r="F119" s="180" t="str">
        <f t="shared" si="12"/>
        <v>Sat</v>
      </c>
      <c r="G119" s="180">
        <v>626</v>
      </c>
      <c r="H119" s="184">
        <f>VLOOKUP(G119,'Master FINAL 2024 8-19-24'!A:G,7,FALSE)</f>
        <v>45570</v>
      </c>
      <c r="I119" s="153">
        <f>IF(ISBLANK((VLOOKUP(G119,'Master FINAL 2024 8-19-24'!A:H,8,FALSE)))=TRUE,"",VLOOKUP(G119,'Master FINAL 2024 8-19-24'!A:H,8,FALSE))</f>
        <v>1</v>
      </c>
      <c r="J119" s="183">
        <f>IF(ISBLANK((VLOOKUP(G119,'Master FINAL 2024 8-19-24'!A:I,9,FALSE)))=TRUE,"",VLOOKUP(G119,'Master FINAL 2024 8-19-24'!A:I,9,FALSE))</f>
        <v>0.5625</v>
      </c>
      <c r="K119" s="169" t="str">
        <f>VLOOKUP(G119,'Master FINAL 2024 8-19-24'!A:L,12,FALSE)</f>
        <v>U10 RF Storm</v>
      </c>
      <c r="L119" s="177" t="s">
        <v>849</v>
      </c>
      <c r="M119" s="177" t="str">
        <f>VLOOKUP(G119,'Master FINAL 2024 8-19-24'!A:O,15,FALSE)</f>
        <v>U10 SL Wolves (Bears)</v>
      </c>
      <c r="N119" s="154" t="str">
        <f>VLOOKUP(K119,'Team Info'!J:L,3,FALSE)</f>
        <v>Eathan Berdyck</v>
      </c>
      <c r="O119" s="154" t="str">
        <f>VLOOKUP(K119,'Team Info'!J:M,4,FALSE)</f>
        <v>414-737-6678</v>
      </c>
      <c r="P119" s="154" t="str">
        <f>VLOOKUP(K119,'Team Info'!J:N,5,FALSE)</f>
        <v>eberdyck@yahoo.com</v>
      </c>
      <c r="Q119" s="188" t="str">
        <f>VLOOKUP(M119,'Team Info'!J:L,3,FALSE)</f>
        <v>James Morrow</v>
      </c>
      <c r="R119" s="188" t="str">
        <f>VLOOKUP(M119,'Team Info'!J:M,4,FALSE)</f>
        <v>414-426-6515</v>
      </c>
      <c r="S119" s="188" t="str">
        <f>VLOOKUP(M119,'Team Info'!J:N,5,FALSE)</f>
        <v>jamesmorrow411@gmail.com</v>
      </c>
      <c r="T119" t="str">
        <f t="shared" si="13"/>
        <v>45570U10 RF StormU10 SL Wolves (Bears)</v>
      </c>
    </row>
    <row r="120" spans="1:20" x14ac:dyDescent="0.3">
      <c r="A120" s="154" t="str">
        <f t="shared" si="24"/>
        <v>SL1149</v>
      </c>
      <c r="B120" s="154" t="str">
        <f>VLOOKUP(A120,'Team Info'!E:J,6,FALSE)</f>
        <v>U10 SL Wolves (Bears)</v>
      </c>
      <c r="C120" s="154" t="str">
        <f>VLOOKUP(A120,'Team Info'!E:L,8,FALSE)</f>
        <v>James Morrow</v>
      </c>
      <c r="D120" s="154" t="str">
        <f>VLOOKUP(A120,'Team Info'!E:M,9,FALSE)</f>
        <v>414-426-6515</v>
      </c>
      <c r="E120" s="154" t="str">
        <f>VLOOKUP(A120,'Team Info'!E:N,10,FALSE)</f>
        <v>jamesmorrow411@gmail.com</v>
      </c>
      <c r="F120" s="180" t="str">
        <f t="shared" si="12"/>
        <v>Sat</v>
      </c>
      <c r="G120" s="180">
        <v>632</v>
      </c>
      <c r="H120" s="184">
        <f>VLOOKUP(G120,'Master FINAL 2024 8-19-24'!A:G,7,FALSE)</f>
        <v>45577</v>
      </c>
      <c r="I120" s="153" t="str">
        <f>IF(ISBLANK((VLOOKUP(G120,'Master FINAL 2024 8-19-24'!A:H,8,FALSE)))=TRUE,"",VLOOKUP(G120,'Master FINAL 2024 8-19-24'!A:H,8,FALSE))</f>
        <v>KW 3</v>
      </c>
      <c r="J120" s="183">
        <f>IF(ISBLANK((VLOOKUP(G120,'Master FINAL 2024 8-19-24'!A:I,9,FALSE)))=TRUE,"",VLOOKUP(G120,'Master FINAL 2024 8-19-24'!A:I,9,FALSE))</f>
        <v>0.4375</v>
      </c>
      <c r="K120" s="169" t="str">
        <f>VLOOKUP(G120,'Master FINAL 2024 8-19-24'!A:L,12,FALSE)</f>
        <v>U10 SL Wolves (Bears)</v>
      </c>
      <c r="L120" s="177" t="s">
        <v>849</v>
      </c>
      <c r="M120" s="177" t="str">
        <f>VLOOKUP(G120,'Master FINAL 2024 8-19-24'!A:O,15,FALSE)</f>
        <v>U10 KW Stars</v>
      </c>
      <c r="N120" s="154" t="str">
        <f>VLOOKUP(K120,'Team Info'!J:L,3,FALSE)</f>
        <v>James Morrow</v>
      </c>
      <c r="O120" s="154" t="str">
        <f>VLOOKUP(K120,'Team Info'!J:M,4,FALSE)</f>
        <v>414-426-6515</v>
      </c>
      <c r="P120" s="154" t="str">
        <f>VLOOKUP(K120,'Team Info'!J:N,5,FALSE)</f>
        <v>jamesmorrow411@gmail.com</v>
      </c>
      <c r="Q120" s="188" t="str">
        <f>VLOOKUP(M120,'Team Info'!J:L,3,FALSE)</f>
        <v>Rebecca Dourn</v>
      </c>
      <c r="R120" s="188" t="str">
        <f>VLOOKUP(M120,'Team Info'!J:M,4,FALSE)</f>
        <v>262-227-2258</v>
      </c>
      <c r="S120" s="188" t="str">
        <f>VLOOKUP(M120,'Team Info'!J:N,5,FALSE)</f>
        <v>Rebecca.dourn@yahoo.com</v>
      </c>
      <c r="T120" t="str">
        <f t="shared" si="13"/>
        <v>45577U10 SL Wolves (Bears)U10 KW Stars</v>
      </c>
    </row>
    <row r="121" spans="1:20" x14ac:dyDescent="0.3">
      <c r="A121" s="154" t="str">
        <f t="shared" si="24"/>
        <v>SL1149</v>
      </c>
      <c r="B121" s="154" t="str">
        <f>VLOOKUP(A121,'Team Info'!E:J,6,FALSE)</f>
        <v>U10 SL Wolves (Bears)</v>
      </c>
      <c r="C121" s="154" t="str">
        <f>VLOOKUP(A121,'Team Info'!E:L,8,FALSE)</f>
        <v>James Morrow</v>
      </c>
      <c r="D121" s="154" t="str">
        <f>VLOOKUP(A121,'Team Info'!E:M,9,FALSE)</f>
        <v>414-426-6515</v>
      </c>
      <c r="E121" s="154" t="str">
        <f>VLOOKUP(A121,'Team Info'!E:N,10,FALSE)</f>
        <v>jamesmorrow411@gmail.com</v>
      </c>
      <c r="F121" s="180" t="str">
        <f t="shared" si="12"/>
        <v>Sat</v>
      </c>
      <c r="G121" s="180">
        <v>639</v>
      </c>
      <c r="H121" s="184">
        <f>VLOOKUP(G121,'Master FINAL 2024 8-19-24'!A:G,7,FALSE)</f>
        <v>45584</v>
      </c>
      <c r="I121" s="153" t="str">
        <f>IF(ISBLANK((VLOOKUP(G121,'Master FINAL 2024 8-19-24'!A:H,8,FALSE)))=TRUE,"",VLOOKUP(G121,'Master FINAL 2024 8-19-24'!A:H,8,FALSE))</f>
        <v>HT #5A</v>
      </c>
      <c r="J121" s="183">
        <f>IF(ISBLANK((VLOOKUP(G121,'Master FINAL 2024 8-19-24'!A:I,9,FALSE)))=TRUE,"",VLOOKUP(G121,'Master FINAL 2024 8-19-24'!A:I,9,FALSE))</f>
        <v>0.4375</v>
      </c>
      <c r="K121" s="169" t="str">
        <f>VLOOKUP(G121,'Master FINAL 2024 8-19-24'!A:L,12,FALSE)</f>
        <v>U10 SL Wolves (Bears)</v>
      </c>
      <c r="L121" s="177" t="s">
        <v>849</v>
      </c>
      <c r="M121" s="177" t="str">
        <f>VLOOKUP(G121,'Master FINAL 2024 8-19-24'!A:O,15,FALSE)</f>
        <v>U10 HT Dragons</v>
      </c>
      <c r="N121" s="154" t="str">
        <f>VLOOKUP(K121,'Team Info'!J:L,3,FALSE)</f>
        <v>James Morrow</v>
      </c>
      <c r="O121" s="154" t="str">
        <f>VLOOKUP(K121,'Team Info'!J:M,4,FALSE)</f>
        <v>414-426-6515</v>
      </c>
      <c r="P121" s="154" t="str">
        <f>VLOOKUP(K121,'Team Info'!J:N,5,FALSE)</f>
        <v>jamesmorrow411@gmail.com</v>
      </c>
      <c r="Q121" s="188" t="str">
        <f>VLOOKUP(M121,'Team Info'!J:L,3,FALSE)</f>
        <v>Jake Lechusz</v>
      </c>
      <c r="R121" s="188" t="str">
        <f>VLOOKUP(M121,'Team Info'!J:M,4,FALSE)</f>
        <v>262-613-9391</v>
      </c>
      <c r="S121" s="188" t="str">
        <f>VLOOKUP(M121,'Team Info'!J:N,5,FALSE)</f>
        <v>jakelechusz@gmail.com</v>
      </c>
      <c r="T121" t="str">
        <f t="shared" si="13"/>
        <v>45584U10 SL Wolves (Bears)U10 HT Dragons</v>
      </c>
    </row>
    <row r="122" spans="1:20" x14ac:dyDescent="0.3">
      <c r="A122" s="154" t="str">
        <f t="shared" si="24"/>
        <v>SL1149</v>
      </c>
      <c r="B122" s="154" t="str">
        <f>VLOOKUP(A122,'Team Info'!E:J,6,FALSE)</f>
        <v>U10 SL Wolves (Bears)</v>
      </c>
      <c r="C122" s="154" t="str">
        <f>VLOOKUP(A122,'Team Info'!E:L,8,FALSE)</f>
        <v>James Morrow</v>
      </c>
      <c r="D122" s="154" t="str">
        <f>VLOOKUP(A122,'Team Info'!E:M,9,FALSE)</f>
        <v>414-426-6515</v>
      </c>
      <c r="E122" s="154" t="str">
        <f>VLOOKUP(A122,'Team Info'!E:N,10,FALSE)</f>
        <v>jamesmorrow411@gmail.com</v>
      </c>
      <c r="F122" s="180" t="str">
        <f t="shared" si="12"/>
        <v>Sat</v>
      </c>
      <c r="G122" s="180">
        <v>643</v>
      </c>
      <c r="H122" s="184">
        <f>VLOOKUP(G122,'Master FINAL 2024 8-19-24'!A:G,7,FALSE)</f>
        <v>45591</v>
      </c>
      <c r="I122" s="153" t="str">
        <f>IF(ISBLANK((VLOOKUP(G122,'Master FINAL 2024 8-19-24'!A:H,8,FALSE)))=TRUE,"",VLOOKUP(G122,'Master FINAL 2024 8-19-24'!A:H,8,FALSE))</f>
        <v>Hickory Lane #2</v>
      </c>
      <c r="J122" s="183">
        <f>IF(ISBLANK((VLOOKUP(G122,'Master FINAL 2024 8-19-24'!A:I,9,FALSE)))=TRUE,"",VLOOKUP(G122,'Master FINAL 2024 8-19-24'!A:I,9,FALSE))</f>
        <v>0.58333333333333337</v>
      </c>
      <c r="K122" s="169" t="str">
        <f>VLOOKUP(G122,'Master FINAL 2024 8-19-24'!A:L,12,FALSE)</f>
        <v>U10 SL Wolves (Bears)</v>
      </c>
      <c r="L122" s="177" t="s">
        <v>849</v>
      </c>
      <c r="M122" s="177" t="str">
        <f>VLOOKUP(G122,'Master FINAL 2024 8-19-24'!A:O,15,FALSE)</f>
        <v>U10 JK Galaxy</v>
      </c>
      <c r="N122" s="154" t="str">
        <f>VLOOKUP(K122,'Team Info'!J:L,3,FALSE)</f>
        <v>James Morrow</v>
      </c>
      <c r="O122" s="154" t="str">
        <f>VLOOKUP(K122,'Team Info'!J:M,4,FALSE)</f>
        <v>414-426-6515</v>
      </c>
      <c r="P122" s="154" t="str">
        <f>VLOOKUP(K122,'Team Info'!J:N,5,FALSE)</f>
        <v>jamesmorrow411@gmail.com</v>
      </c>
      <c r="Q122" s="188" t="str">
        <f>VLOOKUP(M122,'Team Info'!J:L,3,FALSE)</f>
        <v>Joe Greefkes</v>
      </c>
      <c r="R122" s="188" t="str">
        <f>VLOOKUP(M122,'Team Info'!J:M,4,FALSE)</f>
        <v>262-353-0547</v>
      </c>
      <c r="S122" s="188" t="str">
        <f>VLOOKUP(M122,'Team Info'!J:N,5,FALSE)</f>
        <v>joe.greefkes@kmlhs.org</v>
      </c>
      <c r="T122" t="str">
        <f t="shared" si="13"/>
        <v>45591U10 SL Wolves (Bears)U10 JK Galaxy</v>
      </c>
    </row>
    <row r="123" spans="1:20" x14ac:dyDescent="0.3">
      <c r="A123" s="154" t="s">
        <v>1668</v>
      </c>
      <c r="B123" s="154" t="str">
        <f>VLOOKUP(A123,'Team Info'!E:J,6,FALSE)</f>
        <v>U10G SL Lady Owlets (Tigers)</v>
      </c>
      <c r="C123" s="154" t="str">
        <f>VLOOKUP(A123,'Team Info'!E:L,8,FALSE)</f>
        <v>Dave Zukowski</v>
      </c>
      <c r="D123" s="154" t="str">
        <f>VLOOKUP(A123,'Team Info'!E:M,9,FALSE)</f>
        <v>414-324-9256</v>
      </c>
      <c r="E123" s="154" t="str">
        <f>VLOOKUP(A123,'Team Info'!E:N,10,FALSE)</f>
        <v>bevndave@outlook.com</v>
      </c>
      <c r="F123" s="180" t="str">
        <f t="shared" si="12"/>
        <v>Sat</v>
      </c>
      <c r="G123" s="180">
        <v>29</v>
      </c>
      <c r="H123" s="184">
        <f>VLOOKUP(G123,'Master FINAL 2024 8-19-24'!A:G,7,FALSE)</f>
        <v>45542</v>
      </c>
      <c r="I123" s="153">
        <f>IF(ISBLANK((VLOOKUP(G123,'Master FINAL 2024 8-19-24'!A:H,8,FALSE)))=TRUE,"",VLOOKUP(G123,'Master FINAL 2024 8-19-24'!A:H,8,FALSE))</f>
        <v>1</v>
      </c>
      <c r="J123" s="183">
        <f>IF(ISBLANK((VLOOKUP(G123,'Master FINAL 2024 8-19-24'!A:I,9,FALSE)))=TRUE,"",VLOOKUP(G123,'Master FINAL 2024 8-19-24'!A:I,9,FALSE))</f>
        <v>0.5625</v>
      </c>
      <c r="K123" s="169" t="str">
        <f>VLOOKUP(G123,'Master FINAL 2024 8-19-24'!A:L,12,FALSE)</f>
        <v>U10G KW Sparks</v>
      </c>
      <c r="L123" s="177" t="s">
        <v>849</v>
      </c>
      <c r="M123" s="177" t="str">
        <f>VLOOKUP(G123,'Master FINAL 2024 8-19-24'!A:O,15,FALSE)</f>
        <v>U10G SL Lady Owlets (Tigers)</v>
      </c>
      <c r="N123" s="154" t="str">
        <f>VLOOKUP(K123,'Team Info'!J:L,3,FALSE)</f>
        <v>Justin Goehring</v>
      </c>
      <c r="O123" s="154" t="str">
        <f>VLOOKUP(K123,'Team Info'!J:M,4,FALSE)</f>
        <v>920-946-1661</v>
      </c>
      <c r="P123" s="154" t="str">
        <f>VLOOKUP(K123,'Team Info'!J:N,5,FALSE)</f>
        <v>justingoehring@gmail.com</v>
      </c>
      <c r="Q123" s="188" t="str">
        <f>VLOOKUP(M123,'Team Info'!J:L,3,FALSE)</f>
        <v>Dave Zukowski</v>
      </c>
      <c r="R123" s="188" t="str">
        <f>VLOOKUP(M123,'Team Info'!J:M,4,FALSE)</f>
        <v>414-324-9256</v>
      </c>
      <c r="S123" s="188" t="str">
        <f>VLOOKUP(M123,'Team Info'!J:N,5,FALSE)</f>
        <v>bevndave@outlook.com</v>
      </c>
      <c r="T123" t="str">
        <f t="shared" si="13"/>
        <v>45542U10G KW SparksU10G SL Lady Owlets (Tigers)</v>
      </c>
    </row>
    <row r="124" spans="1:20" x14ac:dyDescent="0.3">
      <c r="A124" s="154" t="str">
        <f t="shared" ref="A124:A130" si="25">A123</f>
        <v>SL1150</v>
      </c>
      <c r="B124" s="154" t="str">
        <f>VLOOKUP(A124,'Team Info'!E:J,6,FALSE)</f>
        <v>U10G SL Lady Owlets (Tigers)</v>
      </c>
      <c r="C124" s="154" t="str">
        <f>VLOOKUP(A124,'Team Info'!E:L,8,FALSE)</f>
        <v>Dave Zukowski</v>
      </c>
      <c r="D124" s="154" t="str">
        <f>VLOOKUP(A124,'Team Info'!E:M,9,FALSE)</f>
        <v>414-324-9256</v>
      </c>
      <c r="E124" s="154" t="str">
        <f>VLOOKUP(A124,'Team Info'!E:N,10,FALSE)</f>
        <v>bevndave@outlook.com</v>
      </c>
      <c r="F124" s="180" t="str">
        <f t="shared" si="12"/>
        <v>Sat</v>
      </c>
      <c r="G124" s="180">
        <v>36</v>
      </c>
      <c r="H124" s="184">
        <f>VLOOKUP(G124,'Master FINAL 2024 8-19-24'!A:G,7,FALSE)</f>
        <v>45549</v>
      </c>
      <c r="I124" s="153" t="str">
        <f>IF(ISBLANK((VLOOKUP(G124,'Master FINAL 2024 8-19-24'!A:H,8,FALSE)))=TRUE,"",VLOOKUP(G124,'Master FINAL 2024 8-19-24'!A:H,8,FALSE))</f>
        <v>RF 6</v>
      </c>
      <c r="J124" s="183">
        <f>IF(ISBLANK((VLOOKUP(G124,'Master FINAL 2024 8-19-24'!A:I,9,FALSE)))=TRUE,"",VLOOKUP(G124,'Master FINAL 2024 8-19-24'!A:I,9,FALSE))</f>
        <v>0.5625</v>
      </c>
      <c r="K124" s="169" t="str">
        <f>VLOOKUP(G124,'Master FINAL 2024 8-19-24'!A:L,12,FALSE)</f>
        <v>U10G SL Lady Owlets (Tigers)</v>
      </c>
      <c r="L124" s="177" t="s">
        <v>849</v>
      </c>
      <c r="M124" s="177" t="str">
        <f>VLOOKUP(G124,'Master FINAL 2024 8-19-24'!A:O,15,FALSE)</f>
        <v>U10G RF Wildcats</v>
      </c>
      <c r="N124" s="154" t="str">
        <f>VLOOKUP(K124,'Team Info'!J:L,3,FALSE)</f>
        <v>Dave Zukowski</v>
      </c>
      <c r="O124" s="154" t="str">
        <f>VLOOKUP(K124,'Team Info'!J:M,4,FALSE)</f>
        <v>414-324-9256</v>
      </c>
      <c r="P124" s="154" t="str">
        <f>VLOOKUP(K124,'Team Info'!J:N,5,FALSE)</f>
        <v>bevndave@outlook.com</v>
      </c>
      <c r="Q124" s="188" t="str">
        <f>VLOOKUP(M124,'Team Info'!J:L,3,FALSE)</f>
        <v>Brian Gould</v>
      </c>
      <c r="R124" s="188" t="str">
        <f>VLOOKUP(M124,'Team Info'!J:M,4,FALSE)</f>
        <v>262-751-7093</v>
      </c>
      <c r="S124" s="188" t="str">
        <f>VLOOKUP(M124,'Team Info'!J:N,5,FALSE)</f>
        <v>bsballplya@aol.com</v>
      </c>
      <c r="T124" t="str">
        <f t="shared" si="13"/>
        <v>45549U10G SL Lady Owlets (Tigers)U10G RF Wildcats</v>
      </c>
    </row>
    <row r="125" spans="1:20" x14ac:dyDescent="0.3">
      <c r="A125" s="154" t="str">
        <f>A130</f>
        <v>SL1150</v>
      </c>
      <c r="B125" s="154" t="str">
        <f>VLOOKUP(A125,'Team Info'!E:J,6,FALSE)</f>
        <v>U10G SL Lady Owlets (Tigers)</v>
      </c>
      <c r="C125" s="154" t="str">
        <f>VLOOKUP(A125,'Team Info'!E:L,8,FALSE)</f>
        <v>Dave Zukowski</v>
      </c>
      <c r="D125" s="154" t="str">
        <f>VLOOKUP(A125,'Team Info'!E:M,9,FALSE)</f>
        <v>414-324-9256</v>
      </c>
      <c r="E125" s="154" t="str">
        <f>VLOOKUP(A125,'Team Info'!E:N,10,FALSE)</f>
        <v>bevndave@outlook.com</v>
      </c>
      <c r="F125" s="180" t="str">
        <f>IF(WEEKDAY(H125)=7,"Sat",IF(WEEKDAY(H125)=6,"Fri",IF(WEEKDAY(H125)=5,"Thu",IF(WEEKDAY(H125)=4,"Wed",IF(WEEKDAY(H125)=3,"Tue",IF(WEEKDAY(H125)=2,"Mon",IF(WEEKDAY(H125)=1,"Sun")))))))</f>
        <v>Wed</v>
      </c>
      <c r="G125" s="180">
        <v>40</v>
      </c>
      <c r="H125" s="184">
        <f>VLOOKUP(G125,'Master FINAL 2024 8-19-24'!A:G,7,FALSE)</f>
        <v>45553</v>
      </c>
      <c r="I125" s="153">
        <f>IF(ISBLANK((VLOOKUP(G125,'Master FINAL 2024 8-19-24'!A:H,8,FALSE)))=TRUE,"",VLOOKUP(G125,'Master FINAL 2024 8-19-24'!A:H,8,FALSE))</f>
        <v>1</v>
      </c>
      <c r="J125" s="183">
        <f>IF(ISBLANK((VLOOKUP(G125,'Master FINAL 2024 8-19-24'!A:I,9,FALSE)))=TRUE,"",VLOOKUP(G125,'Master FINAL 2024 8-19-24'!A:I,9,FALSE))</f>
        <v>0.73958333333333337</v>
      </c>
      <c r="K125" s="169" t="str">
        <f>VLOOKUP(G125,'Master FINAL 2024 8-19-24'!A:L,12,FALSE)</f>
        <v>U10G SL Lady Owlets (Tigers)</v>
      </c>
      <c r="L125" s="177" t="s">
        <v>849</v>
      </c>
      <c r="M125" s="177" t="str">
        <f>VLOOKUP(G125,'Master FINAL 2024 8-19-24'!A:O,15,FALSE)</f>
        <v>U10G SL Arsenal</v>
      </c>
      <c r="N125" s="154" t="str">
        <f>VLOOKUP(K125,'Team Info'!J:L,3,FALSE)</f>
        <v>Dave Zukowski</v>
      </c>
      <c r="O125" s="154" t="str">
        <f>VLOOKUP(K125,'Team Info'!J:M,4,FALSE)</f>
        <v>414-324-9256</v>
      </c>
      <c r="P125" s="154" t="str">
        <f>VLOOKUP(K125,'Team Info'!J:N,5,FALSE)</f>
        <v>bevndave@outlook.com</v>
      </c>
      <c r="Q125" s="188" t="str">
        <f>VLOOKUP(M125,'Team Info'!J:L,3,FALSE)</f>
        <v>Brian Kiley</v>
      </c>
      <c r="R125" s="188" t="str">
        <f>VLOOKUP(M125,'Team Info'!J:M,4,FALSE)</f>
        <v>262-224-1796</v>
      </c>
      <c r="S125" s="188" t="str">
        <f>VLOOKUP(M125,'Team Info'!J:N,5,FALSE)</f>
        <v>bnkiley@gmail.com</v>
      </c>
      <c r="T125" t="str">
        <f>H125&amp;K125&amp;M125</f>
        <v>45553U10G SL Lady Owlets (Tigers)U10G SL Arsenal</v>
      </c>
    </row>
    <row r="126" spans="1:20" x14ac:dyDescent="0.3">
      <c r="A126" s="154" t="str">
        <f>A124</f>
        <v>SL1150</v>
      </c>
      <c r="B126" s="154" t="str">
        <f>VLOOKUP(A126,'Team Info'!E:J,6,FALSE)</f>
        <v>U10G SL Lady Owlets (Tigers)</v>
      </c>
      <c r="C126" s="154" t="str">
        <f>VLOOKUP(A126,'Team Info'!E:L,8,FALSE)</f>
        <v>Dave Zukowski</v>
      </c>
      <c r="D126" s="154" t="str">
        <f>VLOOKUP(A126,'Team Info'!E:M,9,FALSE)</f>
        <v>414-324-9256</v>
      </c>
      <c r="E126" s="154" t="str">
        <f>VLOOKUP(A126,'Team Info'!E:N,10,FALSE)</f>
        <v>bevndave@outlook.com</v>
      </c>
      <c r="F126" s="180" t="str">
        <f t="shared" si="12"/>
        <v>Sat</v>
      </c>
      <c r="G126" s="180">
        <v>43</v>
      </c>
      <c r="H126" s="184">
        <f>VLOOKUP(G126,'Master FINAL 2024 8-19-24'!A:G,7,FALSE)</f>
        <v>45563</v>
      </c>
      <c r="I126" s="153" t="str">
        <f>IF(ISBLANK((VLOOKUP(G126,'Master FINAL 2024 8-19-24'!A:H,8,FALSE)))=TRUE,"",VLOOKUP(G126,'Master FINAL 2024 8-19-24'!A:H,8,FALSE))</f>
        <v>Hickory Lane #2</v>
      </c>
      <c r="J126" s="183">
        <f>IF(ISBLANK((VLOOKUP(G126,'Master FINAL 2024 8-19-24'!A:I,9,FALSE)))=TRUE,"",VLOOKUP(G126,'Master FINAL 2024 8-19-24'!A:I,9,FALSE))</f>
        <v>0.375</v>
      </c>
      <c r="K126" s="169" t="str">
        <f>VLOOKUP(G126,'Master FINAL 2024 8-19-24'!A:L,12,FALSE)</f>
        <v>U10G SL Lady Owlets (Tigers)</v>
      </c>
      <c r="L126" s="177" t="s">
        <v>849</v>
      </c>
      <c r="M126" s="177" t="str">
        <f>VLOOKUP(G126,'Master FINAL 2024 8-19-24'!A:O,15,FALSE)</f>
        <v>U10G JK Power</v>
      </c>
      <c r="N126" s="154" t="str">
        <f>VLOOKUP(K126,'Team Info'!J:L,3,FALSE)</f>
        <v>Dave Zukowski</v>
      </c>
      <c r="O126" s="154" t="str">
        <f>VLOOKUP(K126,'Team Info'!J:M,4,FALSE)</f>
        <v>414-324-9256</v>
      </c>
      <c r="P126" s="154" t="str">
        <f>VLOOKUP(K126,'Team Info'!J:N,5,FALSE)</f>
        <v>bevndave@outlook.com</v>
      </c>
      <c r="Q126" s="188" t="str">
        <f>VLOOKUP(M126,'Team Info'!J:L,3,FALSE)</f>
        <v>Jeffrey Hoerchner</v>
      </c>
      <c r="R126" s="188" t="str">
        <f>VLOOKUP(M126,'Team Info'!J:M,4,FALSE)</f>
        <v>262-689-3341</v>
      </c>
      <c r="S126" s="188" t="str">
        <f>VLOOKUP(M126,'Team Info'!J:N,5,FALSE)</f>
        <v>jeff60h@yahoo.com</v>
      </c>
      <c r="T126" t="str">
        <f t="shared" si="13"/>
        <v>45563U10G SL Lady Owlets (Tigers)U10G JK Power</v>
      </c>
    </row>
    <row r="127" spans="1:20" x14ac:dyDescent="0.3">
      <c r="A127" s="154" t="str">
        <f>A125</f>
        <v>SL1150</v>
      </c>
      <c r="B127" s="154" t="str">
        <f>VLOOKUP(A127,'Team Info'!E:J,6,FALSE)</f>
        <v>U10G SL Lady Owlets (Tigers)</v>
      </c>
      <c r="C127" s="154" t="str">
        <f>VLOOKUP(A127,'Team Info'!E:L,8,FALSE)</f>
        <v>Dave Zukowski</v>
      </c>
      <c r="D127" s="154" t="str">
        <f>VLOOKUP(A127,'Team Info'!E:M,9,FALSE)</f>
        <v>414-324-9256</v>
      </c>
      <c r="E127" s="154" t="str">
        <f>VLOOKUP(A127,'Team Info'!E:N,10,FALSE)</f>
        <v>bevndave@outlook.com</v>
      </c>
      <c r="F127" s="180" t="str">
        <f>IF(WEEKDAY(H127)=7,"Sat",IF(WEEKDAY(H127)=6,"Fri",IF(WEEKDAY(H127)=5,"Thu",IF(WEEKDAY(H127)=4,"Wed",IF(WEEKDAY(H127)=3,"Tue",IF(WEEKDAY(H127)=2,"Mon",IF(WEEKDAY(H127)=1,"Sun")))))))</f>
        <v>Thu</v>
      </c>
      <c r="G127" s="180">
        <v>48</v>
      </c>
      <c r="H127" s="184">
        <f>VLOOKUP(G127,'Master FINAL 2024 8-19-24'!A:G,7,FALSE)</f>
        <v>45575</v>
      </c>
      <c r="I127" s="153">
        <f>IF(ISBLANK((VLOOKUP(G127,'Master FINAL 2024 8-19-24'!A:H,8,FALSE)))=TRUE,"",VLOOKUP(G127,'Master FINAL 2024 8-19-24'!A:H,8,FALSE))</f>
        <v>1</v>
      </c>
      <c r="J127" s="183">
        <f>IF(ISBLANK((VLOOKUP(G127,'Master FINAL 2024 8-19-24'!A:I,9,FALSE)))=TRUE,"",VLOOKUP(G127,'Master FINAL 2024 8-19-24'!A:I,9,FALSE))</f>
        <v>0.73958333333333337</v>
      </c>
      <c r="K127" s="169" t="str">
        <f>VLOOKUP(G127,'Master FINAL 2024 8-19-24'!A:L,12,FALSE)</f>
        <v>U10G JK Magic</v>
      </c>
      <c r="L127" s="177" t="s">
        <v>849</v>
      </c>
      <c r="M127" s="177" t="str">
        <f>VLOOKUP(G127,'Master FINAL 2024 8-19-24'!A:O,15,FALSE)</f>
        <v>U10G SL Lady Owlets (Tigers)</v>
      </c>
      <c r="N127" s="154" t="str">
        <f>VLOOKUP(K127,'Team Info'!J:L,3,FALSE)</f>
        <v>Tim Reyburn</v>
      </c>
      <c r="O127" s="154" t="str">
        <f>VLOOKUP(K127,'Team Info'!J:M,4,FALSE)</f>
        <v>920-573-1824</v>
      </c>
      <c r="P127" s="154" t="str">
        <f>VLOOKUP(K127,'Team Info'!J:N,5,FALSE)</f>
        <v>timothyreyburn@gmail.com</v>
      </c>
      <c r="Q127" s="188" t="str">
        <f>VLOOKUP(M127,'Team Info'!J:L,3,FALSE)</f>
        <v>Dave Zukowski</v>
      </c>
      <c r="R127" s="188" t="str">
        <f>VLOOKUP(M127,'Team Info'!J:M,4,FALSE)</f>
        <v>414-324-9256</v>
      </c>
      <c r="S127" s="188" t="str">
        <f>VLOOKUP(M127,'Team Info'!J:N,5,FALSE)</f>
        <v>bevndave@outlook.com</v>
      </c>
      <c r="T127" t="str">
        <f>H127&amp;K127&amp;M127</f>
        <v>45575U10G JK MagicU10G SL Lady Owlets (Tigers)</v>
      </c>
    </row>
    <row r="128" spans="1:20" x14ac:dyDescent="0.3">
      <c r="A128" s="154" t="str">
        <f>A126</f>
        <v>SL1150</v>
      </c>
      <c r="B128" s="154" t="str">
        <f>VLOOKUP(A128,'Team Info'!E:J,6,FALSE)</f>
        <v>U10G SL Lady Owlets (Tigers)</v>
      </c>
      <c r="C128" s="154" t="str">
        <f>VLOOKUP(A128,'Team Info'!E:L,8,FALSE)</f>
        <v>Dave Zukowski</v>
      </c>
      <c r="D128" s="154" t="str">
        <f>VLOOKUP(A128,'Team Info'!E:M,9,FALSE)</f>
        <v>414-324-9256</v>
      </c>
      <c r="E128" s="154" t="str">
        <f>VLOOKUP(A128,'Team Info'!E:N,10,FALSE)</f>
        <v>bevndave@outlook.com</v>
      </c>
      <c r="F128" s="180" t="str">
        <f t="shared" si="12"/>
        <v>Sat</v>
      </c>
      <c r="G128" s="180">
        <v>49</v>
      </c>
      <c r="H128" s="184">
        <f>VLOOKUP(G128,'Master FINAL 2024 8-19-24'!A:G,7,FALSE)</f>
        <v>45577</v>
      </c>
      <c r="I128" s="153">
        <f>IF(ISBLANK((VLOOKUP(G128,'Master FINAL 2024 8-19-24'!A:H,8,FALSE)))=TRUE,"",VLOOKUP(G128,'Master FINAL 2024 8-19-24'!A:H,8,FALSE))</f>
        <v>1</v>
      </c>
      <c r="J128" s="183">
        <f>IF(ISBLANK((VLOOKUP(G128,'Master FINAL 2024 8-19-24'!A:I,9,FALSE)))=TRUE,"",VLOOKUP(G128,'Master FINAL 2024 8-19-24'!A:I,9,FALSE))</f>
        <v>0.375</v>
      </c>
      <c r="K128" s="169" t="str">
        <f>VLOOKUP(G128,'Master FINAL 2024 8-19-24'!A:L,12,FALSE)</f>
        <v>U10G HT Wildcats</v>
      </c>
      <c r="L128" s="177" t="s">
        <v>849</v>
      </c>
      <c r="M128" s="177" t="str">
        <f>VLOOKUP(G128,'Master FINAL 2024 8-19-24'!A:O,15,FALSE)</f>
        <v>U10G SL Lady Owlets (Tigers)</v>
      </c>
      <c r="N128" s="154" t="str">
        <f>VLOOKUP(K128,'Team Info'!J:L,3,FALSE)</f>
        <v>Ozzie Fuentes</v>
      </c>
      <c r="O128" s="154" t="str">
        <f>VLOOKUP(K128,'Team Info'!J:M,4,FALSE)</f>
        <v>908-510-9954</v>
      </c>
      <c r="P128" s="154" t="str">
        <f>VLOOKUP(K128,'Team Info'!J:N,5,FALSE)</f>
        <v>ozzie@oacc.com</v>
      </c>
      <c r="Q128" s="188" t="str">
        <f>VLOOKUP(M128,'Team Info'!J:L,3,FALSE)</f>
        <v>Dave Zukowski</v>
      </c>
      <c r="R128" s="188" t="str">
        <f>VLOOKUP(M128,'Team Info'!J:M,4,FALSE)</f>
        <v>414-324-9256</v>
      </c>
      <c r="S128" s="188" t="str">
        <f>VLOOKUP(M128,'Team Info'!J:N,5,FALSE)</f>
        <v>bevndave@outlook.com</v>
      </c>
      <c r="T128" t="str">
        <f t="shared" si="13"/>
        <v>45577U10G HT WildcatsU10G SL Lady Owlets (Tigers)</v>
      </c>
    </row>
    <row r="129" spans="1:20" x14ac:dyDescent="0.3">
      <c r="A129" s="154" t="str">
        <f t="shared" si="25"/>
        <v>SL1150</v>
      </c>
      <c r="B129" s="154" t="str">
        <f>VLOOKUP(A129,'Team Info'!E:J,6,FALSE)</f>
        <v>U10G SL Lady Owlets (Tigers)</v>
      </c>
      <c r="C129" s="154" t="str">
        <f>VLOOKUP(A129,'Team Info'!E:L,8,FALSE)</f>
        <v>Dave Zukowski</v>
      </c>
      <c r="D129" s="154" t="str">
        <f>VLOOKUP(A129,'Team Info'!E:M,9,FALSE)</f>
        <v>414-324-9256</v>
      </c>
      <c r="E129" s="154" t="str">
        <f>VLOOKUP(A129,'Team Info'!E:N,10,FALSE)</f>
        <v>bevndave@outlook.com</v>
      </c>
      <c r="F129" s="180" t="str">
        <f t="shared" si="12"/>
        <v>Sat</v>
      </c>
      <c r="G129" s="180">
        <v>54</v>
      </c>
      <c r="H129" s="184">
        <f>VLOOKUP(G129,'Master FINAL 2024 8-19-24'!A:G,7,FALSE)</f>
        <v>45584</v>
      </c>
      <c r="I129" s="153" t="str">
        <f>IF(ISBLANK((VLOOKUP(G129,'Master FINAL 2024 8-19-24'!A:H,8,FALSE)))=TRUE,"",VLOOKUP(G129,'Master FINAL 2024 8-19-24'!A:H,8,FALSE))</f>
        <v>Field #1</v>
      </c>
      <c r="J129" s="183">
        <f>IF(ISBLANK((VLOOKUP(G129,'Master FINAL 2024 8-19-24'!A:I,9,FALSE)))=TRUE,"",VLOOKUP(G129,'Master FINAL 2024 8-19-24'!A:I,9,FALSE))</f>
        <v>0.5</v>
      </c>
      <c r="K129" s="169" t="str">
        <f>VLOOKUP(G129,'Master FINAL 2024 8-19-24'!A:L,12,FALSE)</f>
        <v>U10G SL Lady Owlets (Tigers)</v>
      </c>
      <c r="L129" s="177" t="s">
        <v>849</v>
      </c>
      <c r="M129" s="177" t="str">
        <f>VLOOKUP(G129,'Master FINAL 2024 8-19-24'!A:O,15,FALSE)</f>
        <v>U10G HU Thunder</v>
      </c>
      <c r="N129" s="154" t="str">
        <f>VLOOKUP(K129,'Team Info'!J:L,3,FALSE)</f>
        <v>Dave Zukowski</v>
      </c>
      <c r="O129" s="154" t="str">
        <f>VLOOKUP(K129,'Team Info'!J:M,4,FALSE)</f>
        <v>414-324-9256</v>
      </c>
      <c r="P129" s="154" t="str">
        <f>VLOOKUP(K129,'Team Info'!J:N,5,FALSE)</f>
        <v>bevndave@outlook.com</v>
      </c>
      <c r="Q129" s="188" t="str">
        <f>VLOOKUP(M129,'Team Info'!J:L,3,FALSE)</f>
        <v>Jon Tietz</v>
      </c>
      <c r="R129" s="188" t="str">
        <f>VLOOKUP(M129,'Team Info'!J:M,4,FALSE)</f>
        <v>920-342-0889</v>
      </c>
      <c r="S129" s="188" t="str">
        <f>VLOOKUP(M129,'Team Info'!J:N,5,FALSE)</f>
        <v>jontietz09@hotmail.com</v>
      </c>
      <c r="T129" t="str">
        <f t="shared" si="13"/>
        <v>45584U10G SL Lady Owlets (Tigers)U10G HU Thunder</v>
      </c>
    </row>
    <row r="130" spans="1:20" x14ac:dyDescent="0.3">
      <c r="A130" s="154" t="str">
        <f t="shared" si="25"/>
        <v>SL1150</v>
      </c>
      <c r="B130" s="154" t="str">
        <f>VLOOKUP(A130,'Team Info'!E:J,6,FALSE)</f>
        <v>U10G SL Lady Owlets (Tigers)</v>
      </c>
      <c r="C130" s="154" t="str">
        <f>VLOOKUP(A130,'Team Info'!E:L,8,FALSE)</f>
        <v>Dave Zukowski</v>
      </c>
      <c r="D130" s="154" t="str">
        <f>VLOOKUP(A130,'Team Info'!E:M,9,FALSE)</f>
        <v>414-324-9256</v>
      </c>
      <c r="E130" s="154" t="str">
        <f>VLOOKUP(A130,'Team Info'!E:N,10,FALSE)</f>
        <v>bevndave@outlook.com</v>
      </c>
      <c r="F130" s="180" t="str">
        <f t="shared" si="12"/>
        <v>Sat</v>
      </c>
      <c r="G130" s="180">
        <v>60</v>
      </c>
      <c r="H130" s="184">
        <f>VLOOKUP(G130,'Master FINAL 2024 8-19-24'!A:G,7,FALSE)</f>
        <v>45591</v>
      </c>
      <c r="I130" s="153">
        <f>IF(ISBLANK((VLOOKUP(G130,'Master FINAL 2024 8-19-24'!A:H,8,FALSE)))=TRUE,"",VLOOKUP(G130,'Master FINAL 2024 8-19-24'!A:H,8,FALSE))</f>
        <v>1</v>
      </c>
      <c r="J130" s="183">
        <f>IF(ISBLANK((VLOOKUP(G130,'Master FINAL 2024 8-19-24'!A:I,9,FALSE)))=TRUE,"",VLOOKUP(G130,'Master FINAL 2024 8-19-24'!A:I,9,FALSE))</f>
        <v>0.4375</v>
      </c>
      <c r="K130" s="169" t="str">
        <f>VLOOKUP(G130,'Master FINAL 2024 8-19-24'!A:L,12,FALSE)</f>
        <v>U10G RF Wildcats</v>
      </c>
      <c r="L130" s="177" t="s">
        <v>849</v>
      </c>
      <c r="M130" s="177" t="str">
        <f>VLOOKUP(G130,'Master FINAL 2024 8-19-24'!A:O,15,FALSE)</f>
        <v>U10G SL Lady Owlets (Tigers)</v>
      </c>
      <c r="N130" s="154" t="str">
        <f>VLOOKUP(K130,'Team Info'!J:L,3,FALSE)</f>
        <v>Brian Gould</v>
      </c>
      <c r="O130" s="154" t="str">
        <f>VLOOKUP(K130,'Team Info'!J:M,4,FALSE)</f>
        <v>262-751-7093</v>
      </c>
      <c r="P130" s="154" t="str">
        <f>VLOOKUP(K130,'Team Info'!J:N,5,FALSE)</f>
        <v>bsballplya@aol.com</v>
      </c>
      <c r="Q130" s="188" t="str">
        <f>VLOOKUP(M130,'Team Info'!J:L,3,FALSE)</f>
        <v>Dave Zukowski</v>
      </c>
      <c r="R130" s="188" t="str">
        <f>VLOOKUP(M130,'Team Info'!J:M,4,FALSE)</f>
        <v>414-324-9256</v>
      </c>
      <c r="S130" s="188" t="str">
        <f>VLOOKUP(M130,'Team Info'!J:N,5,FALSE)</f>
        <v>bevndave@outlook.com</v>
      </c>
      <c r="T130" t="str">
        <f t="shared" si="13"/>
        <v>45591U10G RF WildcatsU10G SL Lady Owlets (Tigers)</v>
      </c>
    </row>
    <row r="131" spans="1:20" x14ac:dyDescent="0.3">
      <c r="A131" s="154" t="s">
        <v>1672</v>
      </c>
      <c r="B131" s="154" t="str">
        <f>VLOOKUP(A131,'Team Info'!E:J,6,FALSE)</f>
        <v>U10G SL Arsenal</v>
      </c>
      <c r="C131" s="154" t="str">
        <f>VLOOKUP(A131,'Team Info'!E:L,8,FALSE)</f>
        <v>Brian Kiley</v>
      </c>
      <c r="D131" s="154" t="str">
        <f>VLOOKUP(A131,'Team Info'!E:M,9,FALSE)</f>
        <v>262-224-1796</v>
      </c>
      <c r="E131" s="154" t="str">
        <f>VLOOKUP(A131,'Team Info'!E:N,10,FALSE)</f>
        <v>bnkiley@gmail.com</v>
      </c>
      <c r="F131" s="180" t="str">
        <f t="shared" ref="F131:F186" si="26">IF(WEEKDAY(H131)=7,"Sat",IF(WEEKDAY(H131)=6,"Fri",IF(WEEKDAY(H131)=5,"Thu",IF(WEEKDAY(H131)=4,"Wed",IF(WEEKDAY(H131)=3,"Tue",IF(WEEKDAY(H131)=2,"Mon",IF(WEEKDAY(H131)=1,"Sun")))))))</f>
        <v>Sat</v>
      </c>
      <c r="G131" s="180">
        <v>32</v>
      </c>
      <c r="H131" s="184">
        <f>VLOOKUP(G131,'Master FINAL 2024 8-19-24'!A:G,7,FALSE)</f>
        <v>45542</v>
      </c>
      <c r="I131" s="153" t="str">
        <f>IF(ISBLANK((VLOOKUP(G131,'Master FINAL 2024 8-19-24'!A:H,8,FALSE)))=TRUE,"",VLOOKUP(G131,'Master FINAL 2024 8-19-24'!A:H,8,FALSE))</f>
        <v>RF 4</v>
      </c>
      <c r="J131" s="183">
        <f>IF(ISBLANK((VLOOKUP(G131,'Master FINAL 2024 8-19-24'!A:I,9,FALSE)))=TRUE,"",VLOOKUP(G131,'Master FINAL 2024 8-19-24'!A:I,9,FALSE))</f>
        <v>0.375</v>
      </c>
      <c r="K131" s="169" t="str">
        <f>VLOOKUP(G131,'Master FINAL 2024 8-19-24'!A:L,12,FALSE)</f>
        <v>U10G SL Arsenal</v>
      </c>
      <c r="L131" s="177" t="s">
        <v>849</v>
      </c>
      <c r="M131" s="177" t="str">
        <f>VLOOKUP(G131,'Master FINAL 2024 8-19-24'!A:O,15,FALSE)</f>
        <v>U10G RF Wildcats</v>
      </c>
      <c r="N131" s="154" t="str">
        <f>VLOOKUP(K131,'Team Info'!J:L,3,FALSE)</f>
        <v>Brian Kiley</v>
      </c>
      <c r="O131" s="154" t="str">
        <f>VLOOKUP(K131,'Team Info'!J:M,4,FALSE)</f>
        <v>262-224-1796</v>
      </c>
      <c r="P131" s="154" t="str">
        <f>VLOOKUP(K131,'Team Info'!J:N,5,FALSE)</f>
        <v>bnkiley@gmail.com</v>
      </c>
      <c r="Q131" s="188" t="str">
        <f>VLOOKUP(M131,'Team Info'!J:L,3,FALSE)</f>
        <v>Brian Gould</v>
      </c>
      <c r="R131" s="188" t="str">
        <f>VLOOKUP(M131,'Team Info'!J:M,4,FALSE)</f>
        <v>262-751-7093</v>
      </c>
      <c r="S131" s="188" t="str">
        <f>VLOOKUP(M131,'Team Info'!J:N,5,FALSE)</f>
        <v>bsballplya@aol.com</v>
      </c>
      <c r="T131" t="str">
        <f t="shared" ref="T131:T186" si="27">H131&amp;K131&amp;M131</f>
        <v>45542U10G SL ArsenalU10G RF Wildcats</v>
      </c>
    </row>
    <row r="132" spans="1:20" x14ac:dyDescent="0.3">
      <c r="A132" s="154" t="str">
        <f t="shared" ref="A132:A138" si="28">A131</f>
        <v>SL1151</v>
      </c>
      <c r="B132" s="154" t="str">
        <f>VLOOKUP(A132,'Team Info'!E:J,6,FALSE)</f>
        <v>U10G SL Arsenal</v>
      </c>
      <c r="C132" s="154" t="str">
        <f>VLOOKUP(A132,'Team Info'!E:L,8,FALSE)</f>
        <v>Brian Kiley</v>
      </c>
      <c r="D132" s="154" t="str">
        <f>VLOOKUP(A132,'Team Info'!E:M,9,FALSE)</f>
        <v>262-224-1796</v>
      </c>
      <c r="E132" s="154" t="str">
        <f>VLOOKUP(A132,'Team Info'!E:N,10,FALSE)</f>
        <v>bnkiley@gmail.com</v>
      </c>
      <c r="F132" s="180" t="str">
        <f t="shared" si="26"/>
        <v>Sat</v>
      </c>
      <c r="G132" s="180">
        <v>35</v>
      </c>
      <c r="H132" s="184">
        <f>VLOOKUP(G132,'Master FINAL 2024 8-19-24'!A:G,7,FALSE)</f>
        <v>45549</v>
      </c>
      <c r="I132" s="153" t="str">
        <f>IF(ISBLANK((VLOOKUP(G132,'Master FINAL 2024 8-19-24'!A:H,8,FALSE)))=TRUE,"",VLOOKUP(G132,'Master FINAL 2024 8-19-24'!A:H,8,FALSE))</f>
        <v>KW 3</v>
      </c>
      <c r="J132" s="183">
        <f>IF(ISBLANK((VLOOKUP(G132,'Master FINAL 2024 8-19-24'!A:I,9,FALSE)))=TRUE,"",VLOOKUP(G132,'Master FINAL 2024 8-19-24'!A:I,9,FALSE))</f>
        <v>0.375</v>
      </c>
      <c r="K132" s="169" t="str">
        <f>VLOOKUP(G132,'Master FINAL 2024 8-19-24'!A:L,12,FALSE)</f>
        <v>U10G SL Arsenal</v>
      </c>
      <c r="L132" s="177" t="s">
        <v>849</v>
      </c>
      <c r="M132" s="177" t="str">
        <f>VLOOKUP(G132,'Master FINAL 2024 8-19-24'!A:O,15,FALSE)</f>
        <v>U10G KW Sparks</v>
      </c>
      <c r="N132" s="154" t="str">
        <f>VLOOKUP(K132,'Team Info'!J:L,3,FALSE)</f>
        <v>Brian Kiley</v>
      </c>
      <c r="O132" s="154" t="str">
        <f>VLOOKUP(K132,'Team Info'!J:M,4,FALSE)</f>
        <v>262-224-1796</v>
      </c>
      <c r="P132" s="154" t="str">
        <f>VLOOKUP(K132,'Team Info'!J:N,5,FALSE)</f>
        <v>bnkiley@gmail.com</v>
      </c>
      <c r="Q132" s="188" t="str">
        <f>VLOOKUP(M132,'Team Info'!J:L,3,FALSE)</f>
        <v>Justin Goehring</v>
      </c>
      <c r="R132" s="188" t="str">
        <f>VLOOKUP(M132,'Team Info'!J:M,4,FALSE)</f>
        <v>920-946-1661</v>
      </c>
      <c r="S132" s="188" t="str">
        <f>VLOOKUP(M132,'Team Info'!J:N,5,FALSE)</f>
        <v>justingoehring@gmail.com</v>
      </c>
      <c r="T132" t="str">
        <f t="shared" si="27"/>
        <v>45549U10G SL ArsenalU10G KW Sparks</v>
      </c>
    </row>
    <row r="133" spans="1:20" x14ac:dyDescent="0.3">
      <c r="A133" s="154" t="str">
        <f>A138</f>
        <v>SL1151</v>
      </c>
      <c r="B133" s="154" t="str">
        <f>VLOOKUP(A133,'Team Info'!E:J,6,FALSE)</f>
        <v>U10G SL Arsenal</v>
      </c>
      <c r="C133" s="154" t="str">
        <f>VLOOKUP(A133,'Team Info'!E:L,8,FALSE)</f>
        <v>Brian Kiley</v>
      </c>
      <c r="D133" s="154" t="str">
        <f>VLOOKUP(A133,'Team Info'!E:M,9,FALSE)</f>
        <v>262-224-1796</v>
      </c>
      <c r="E133" s="154" t="str">
        <f>VLOOKUP(A133,'Team Info'!E:N,10,FALSE)</f>
        <v>bnkiley@gmail.com</v>
      </c>
      <c r="F133" s="180" t="str">
        <f>IF(WEEKDAY(H133)=7,"Sat",IF(WEEKDAY(H133)=6,"Fri",IF(WEEKDAY(H133)=5,"Thu",IF(WEEKDAY(H133)=4,"Wed",IF(WEEKDAY(H133)=3,"Tue",IF(WEEKDAY(H133)=2,"Mon",IF(WEEKDAY(H133)=1,"Sun")))))))</f>
        <v>Wed</v>
      </c>
      <c r="G133" s="180">
        <v>40</v>
      </c>
      <c r="H133" s="184">
        <f>VLOOKUP(G133,'Master FINAL 2024 8-19-24'!A:G,7,FALSE)</f>
        <v>45553</v>
      </c>
      <c r="I133" s="153">
        <f>IF(ISBLANK((VLOOKUP(G133,'Master FINAL 2024 8-19-24'!A:H,8,FALSE)))=TRUE,"",VLOOKUP(G133,'Master FINAL 2024 8-19-24'!A:H,8,FALSE))</f>
        <v>1</v>
      </c>
      <c r="J133" s="183">
        <f>IF(ISBLANK((VLOOKUP(G133,'Master FINAL 2024 8-19-24'!A:I,9,FALSE)))=TRUE,"",VLOOKUP(G133,'Master FINAL 2024 8-19-24'!A:I,9,FALSE))</f>
        <v>0.73958333333333337</v>
      </c>
      <c r="K133" s="169" t="str">
        <f>VLOOKUP(G133,'Master FINAL 2024 8-19-24'!A:L,12,FALSE)</f>
        <v>U10G SL Lady Owlets (Tigers)</v>
      </c>
      <c r="L133" s="177" t="s">
        <v>849</v>
      </c>
      <c r="M133" s="177" t="str">
        <f>VLOOKUP(G133,'Master FINAL 2024 8-19-24'!A:O,15,FALSE)</f>
        <v>U10G SL Arsenal</v>
      </c>
      <c r="N133" s="154" t="str">
        <f>VLOOKUP(K133,'Team Info'!J:L,3,FALSE)</f>
        <v>Dave Zukowski</v>
      </c>
      <c r="O133" s="154" t="str">
        <f>VLOOKUP(K133,'Team Info'!J:M,4,FALSE)</f>
        <v>414-324-9256</v>
      </c>
      <c r="P133" s="154" t="str">
        <f>VLOOKUP(K133,'Team Info'!J:N,5,FALSE)</f>
        <v>bevndave@outlook.com</v>
      </c>
      <c r="Q133" s="188" t="str">
        <f>VLOOKUP(M133,'Team Info'!J:L,3,FALSE)</f>
        <v>Brian Kiley</v>
      </c>
      <c r="R133" s="188" t="str">
        <f>VLOOKUP(M133,'Team Info'!J:M,4,FALSE)</f>
        <v>262-224-1796</v>
      </c>
      <c r="S133" s="188" t="str">
        <f>VLOOKUP(M133,'Team Info'!J:N,5,FALSE)</f>
        <v>bnkiley@gmail.com</v>
      </c>
      <c r="T133" t="str">
        <f>H133&amp;K133&amp;M133</f>
        <v>45553U10G SL Lady Owlets (Tigers)U10G SL Arsenal</v>
      </c>
    </row>
    <row r="134" spans="1:20" x14ac:dyDescent="0.3">
      <c r="A134" s="154" t="str">
        <f>A132</f>
        <v>SL1151</v>
      </c>
      <c r="B134" s="154" t="str">
        <f>VLOOKUP(A134,'Team Info'!E:J,6,FALSE)</f>
        <v>U10G SL Arsenal</v>
      </c>
      <c r="C134" s="154" t="str">
        <f>VLOOKUP(A134,'Team Info'!E:L,8,FALSE)</f>
        <v>Brian Kiley</v>
      </c>
      <c r="D134" s="154" t="str">
        <f>VLOOKUP(A134,'Team Info'!E:M,9,FALSE)</f>
        <v>262-224-1796</v>
      </c>
      <c r="E134" s="154" t="str">
        <f>VLOOKUP(A134,'Team Info'!E:N,10,FALSE)</f>
        <v>bnkiley@gmail.com</v>
      </c>
      <c r="F134" s="180" t="str">
        <f t="shared" si="26"/>
        <v>Sat</v>
      </c>
      <c r="G134" s="180">
        <v>44</v>
      </c>
      <c r="H134" s="184">
        <f>VLOOKUP(G134,'Master FINAL 2024 8-19-24'!A:G,7,FALSE)</f>
        <v>45563</v>
      </c>
      <c r="I134" s="153" t="str">
        <f>IF(ISBLANK((VLOOKUP(G134,'Master FINAL 2024 8-19-24'!A:H,8,FALSE)))=TRUE,"",VLOOKUP(G134,'Master FINAL 2024 8-19-24'!A:H,8,FALSE))</f>
        <v>Hickory Lane #2</v>
      </c>
      <c r="J134" s="183">
        <f>IF(ISBLANK((VLOOKUP(G134,'Master FINAL 2024 8-19-24'!A:I,9,FALSE)))=TRUE,"",VLOOKUP(G134,'Master FINAL 2024 8-19-24'!A:I,9,FALSE))</f>
        <v>0.73958333333333337</v>
      </c>
      <c r="K134" s="169" t="str">
        <f>VLOOKUP(G134,'Master FINAL 2024 8-19-24'!A:L,12,FALSE)</f>
        <v>U10G SL Arsenal</v>
      </c>
      <c r="L134" s="177" t="s">
        <v>849</v>
      </c>
      <c r="M134" s="177" t="str">
        <f>VLOOKUP(G134,'Master FINAL 2024 8-19-24'!A:O,15,FALSE)</f>
        <v>U10G JK Magic</v>
      </c>
      <c r="N134" s="154" t="str">
        <f>VLOOKUP(K134,'Team Info'!J:L,3,FALSE)</f>
        <v>Brian Kiley</v>
      </c>
      <c r="O134" s="154" t="str">
        <f>VLOOKUP(K134,'Team Info'!J:M,4,FALSE)</f>
        <v>262-224-1796</v>
      </c>
      <c r="P134" s="154" t="str">
        <f>VLOOKUP(K134,'Team Info'!J:N,5,FALSE)</f>
        <v>bnkiley@gmail.com</v>
      </c>
      <c r="Q134" s="188" t="str">
        <f>VLOOKUP(M134,'Team Info'!J:L,3,FALSE)</f>
        <v>Tim Reyburn</v>
      </c>
      <c r="R134" s="188" t="str">
        <f>VLOOKUP(M134,'Team Info'!J:M,4,FALSE)</f>
        <v>920-573-1824</v>
      </c>
      <c r="S134" s="188" t="str">
        <f>VLOOKUP(M134,'Team Info'!J:N,5,FALSE)</f>
        <v>timothyreyburn@gmail.com</v>
      </c>
      <c r="T134" t="str">
        <f t="shared" si="27"/>
        <v>45563U10G SL ArsenalU10G JK Magic</v>
      </c>
    </row>
    <row r="135" spans="1:20" x14ac:dyDescent="0.3">
      <c r="A135" s="154" t="str">
        <f t="shared" si="28"/>
        <v>SL1151</v>
      </c>
      <c r="B135" s="154" t="str">
        <f>VLOOKUP(A135,'Team Info'!E:J,6,FALSE)</f>
        <v>U10G SL Arsenal</v>
      </c>
      <c r="C135" s="154" t="str">
        <f>VLOOKUP(A135,'Team Info'!E:L,8,FALSE)</f>
        <v>Brian Kiley</v>
      </c>
      <c r="D135" s="154" t="str">
        <f>VLOOKUP(A135,'Team Info'!E:M,9,FALSE)</f>
        <v>262-224-1796</v>
      </c>
      <c r="E135" s="154" t="str">
        <f>VLOOKUP(A135,'Team Info'!E:N,10,FALSE)</f>
        <v>bnkiley@gmail.com</v>
      </c>
      <c r="F135" s="180" t="str">
        <f t="shared" si="26"/>
        <v>Sat</v>
      </c>
      <c r="G135" s="180">
        <v>47</v>
      </c>
      <c r="H135" s="184">
        <f>VLOOKUP(G135,'Master FINAL 2024 8-19-24'!A:G,7,FALSE)</f>
        <v>45570</v>
      </c>
      <c r="I135" s="153" t="str">
        <f>IF(ISBLANK((VLOOKUP(G135,'Master FINAL 2024 8-19-24'!A:H,8,FALSE)))=TRUE,"",VLOOKUP(G135,'Master FINAL 2024 8-19-24'!A:H,8,FALSE))</f>
        <v>Hickory Lane #2</v>
      </c>
      <c r="J135" s="183">
        <f>IF(ISBLANK((VLOOKUP(G135,'Master FINAL 2024 8-19-24'!A:I,9,FALSE)))=TRUE,"",VLOOKUP(G135,'Master FINAL 2024 8-19-24'!A:I,9,FALSE))</f>
        <v>0.5625</v>
      </c>
      <c r="K135" s="169" t="str">
        <f>VLOOKUP(G135,'Master FINAL 2024 8-19-24'!A:L,12,FALSE)</f>
        <v>U10G SL Arsenal</v>
      </c>
      <c r="L135" s="177" t="s">
        <v>849</v>
      </c>
      <c r="M135" s="177" t="str">
        <f>VLOOKUP(G135,'Master FINAL 2024 8-19-24'!A:O,15,FALSE)</f>
        <v>U10G JK Power</v>
      </c>
      <c r="N135" s="154" t="str">
        <f>VLOOKUP(K135,'Team Info'!J:L,3,FALSE)</f>
        <v>Brian Kiley</v>
      </c>
      <c r="O135" s="154" t="str">
        <f>VLOOKUP(K135,'Team Info'!J:M,4,FALSE)</f>
        <v>262-224-1796</v>
      </c>
      <c r="P135" s="154" t="str">
        <f>VLOOKUP(K135,'Team Info'!J:N,5,FALSE)</f>
        <v>bnkiley@gmail.com</v>
      </c>
      <c r="Q135" s="188" t="str">
        <f>VLOOKUP(M135,'Team Info'!J:L,3,FALSE)</f>
        <v>Jeffrey Hoerchner</v>
      </c>
      <c r="R135" s="188" t="str">
        <f>VLOOKUP(M135,'Team Info'!J:M,4,FALSE)</f>
        <v>262-689-3341</v>
      </c>
      <c r="S135" s="188" t="str">
        <f>VLOOKUP(M135,'Team Info'!J:N,5,FALSE)</f>
        <v>jeff60h@yahoo.com</v>
      </c>
      <c r="T135" t="str">
        <f t="shared" si="27"/>
        <v>45570U10G SL ArsenalU10G JK Power</v>
      </c>
    </row>
    <row r="136" spans="1:20" x14ac:dyDescent="0.3">
      <c r="A136" s="154" t="str">
        <f t="shared" si="28"/>
        <v>SL1151</v>
      </c>
      <c r="B136" s="154" t="str">
        <f>VLOOKUP(A136,'Team Info'!E:J,6,FALSE)</f>
        <v>U10G SL Arsenal</v>
      </c>
      <c r="C136" s="154" t="str">
        <f>VLOOKUP(A136,'Team Info'!E:L,8,FALSE)</f>
        <v>Brian Kiley</v>
      </c>
      <c r="D136" s="154" t="str">
        <f>VLOOKUP(A136,'Team Info'!E:M,9,FALSE)</f>
        <v>262-224-1796</v>
      </c>
      <c r="E136" s="154" t="str">
        <f>VLOOKUP(A136,'Team Info'!E:N,10,FALSE)</f>
        <v>bnkiley@gmail.com</v>
      </c>
      <c r="F136" s="180" t="str">
        <f t="shared" si="26"/>
        <v>Sat</v>
      </c>
      <c r="G136" s="180">
        <v>50</v>
      </c>
      <c r="H136" s="184">
        <f>VLOOKUP(G136,'Master FINAL 2024 8-19-24'!A:G,7,FALSE)</f>
        <v>45577</v>
      </c>
      <c r="I136" s="153">
        <f>IF(ISBLANK((VLOOKUP(G136,'Master FINAL 2024 8-19-24'!A:H,8,FALSE)))=TRUE,"",VLOOKUP(G136,'Master FINAL 2024 8-19-24'!A:H,8,FALSE))</f>
        <v>2</v>
      </c>
      <c r="J136" s="183">
        <f>IF(ISBLANK((VLOOKUP(G136,'Master FINAL 2024 8-19-24'!A:I,9,FALSE)))=TRUE,"",VLOOKUP(G136,'Master FINAL 2024 8-19-24'!A:I,9,FALSE))</f>
        <v>0.375</v>
      </c>
      <c r="K136" s="169" t="str">
        <f>VLOOKUP(G136,'Master FINAL 2024 8-19-24'!A:L,12,FALSE)</f>
        <v>U10G HU Thunder</v>
      </c>
      <c r="L136" s="177" t="s">
        <v>849</v>
      </c>
      <c r="M136" s="177" t="str">
        <f>VLOOKUP(G136,'Master FINAL 2024 8-19-24'!A:O,15,FALSE)</f>
        <v>U10G SL Arsenal</v>
      </c>
      <c r="N136" s="154" t="str">
        <f>VLOOKUP(K136,'Team Info'!J:L,3,FALSE)</f>
        <v>Jon Tietz</v>
      </c>
      <c r="O136" s="154" t="str">
        <f>VLOOKUP(K136,'Team Info'!J:M,4,FALSE)</f>
        <v>920-342-0889</v>
      </c>
      <c r="P136" s="154" t="str">
        <f>VLOOKUP(K136,'Team Info'!J:N,5,FALSE)</f>
        <v>jontietz09@hotmail.com</v>
      </c>
      <c r="Q136" s="188" t="str">
        <f>VLOOKUP(M136,'Team Info'!J:L,3,FALSE)</f>
        <v>Brian Kiley</v>
      </c>
      <c r="R136" s="188" t="str">
        <f>VLOOKUP(M136,'Team Info'!J:M,4,FALSE)</f>
        <v>262-224-1796</v>
      </c>
      <c r="S136" s="188" t="str">
        <f>VLOOKUP(M136,'Team Info'!J:N,5,FALSE)</f>
        <v>bnkiley@gmail.com</v>
      </c>
      <c r="T136" t="str">
        <f t="shared" si="27"/>
        <v>45577U10G HU ThunderU10G SL Arsenal</v>
      </c>
    </row>
    <row r="137" spans="1:20" x14ac:dyDescent="0.3">
      <c r="A137" s="154" t="str">
        <f t="shared" si="28"/>
        <v>SL1151</v>
      </c>
      <c r="B137" s="154" t="str">
        <f>VLOOKUP(A137,'Team Info'!E:J,6,FALSE)</f>
        <v>U10G SL Arsenal</v>
      </c>
      <c r="C137" s="154" t="str">
        <f>VLOOKUP(A137,'Team Info'!E:L,8,FALSE)</f>
        <v>Brian Kiley</v>
      </c>
      <c r="D137" s="154" t="str">
        <f>VLOOKUP(A137,'Team Info'!E:M,9,FALSE)</f>
        <v>262-224-1796</v>
      </c>
      <c r="E137" s="154" t="str">
        <f>VLOOKUP(A137,'Team Info'!E:N,10,FALSE)</f>
        <v>bnkiley@gmail.com</v>
      </c>
      <c r="F137" s="180" t="str">
        <f t="shared" si="26"/>
        <v>Sat</v>
      </c>
      <c r="G137" s="180">
        <v>53</v>
      </c>
      <c r="H137" s="184">
        <f>VLOOKUP(G137,'Master FINAL 2024 8-19-24'!A:G,7,FALSE)</f>
        <v>45584</v>
      </c>
      <c r="I137" s="153">
        <f>IF(ISBLANK((VLOOKUP(G137,'Master FINAL 2024 8-19-24'!A:H,8,FALSE)))=TRUE,"",VLOOKUP(G137,'Master FINAL 2024 8-19-24'!A:H,8,FALSE))</f>
        <v>1</v>
      </c>
      <c r="J137" s="183">
        <f>IF(ISBLANK((VLOOKUP(G137,'Master FINAL 2024 8-19-24'!A:I,9,FALSE)))=TRUE,"",VLOOKUP(G137,'Master FINAL 2024 8-19-24'!A:I,9,FALSE))</f>
        <v>0.5625</v>
      </c>
      <c r="K137" s="169" t="str">
        <f>VLOOKUP(G137,'Master FINAL 2024 8-19-24'!A:L,12,FALSE)</f>
        <v>U10G HT Wildcats</v>
      </c>
      <c r="L137" s="177" t="s">
        <v>849</v>
      </c>
      <c r="M137" s="177" t="str">
        <f>VLOOKUP(G137,'Master FINAL 2024 8-19-24'!A:O,15,FALSE)</f>
        <v>U10G SL Arsenal</v>
      </c>
      <c r="N137" s="154" t="str">
        <f>VLOOKUP(K137,'Team Info'!J:L,3,FALSE)</f>
        <v>Ozzie Fuentes</v>
      </c>
      <c r="O137" s="154" t="str">
        <f>VLOOKUP(K137,'Team Info'!J:M,4,FALSE)</f>
        <v>908-510-9954</v>
      </c>
      <c r="P137" s="154" t="str">
        <f>VLOOKUP(K137,'Team Info'!J:N,5,FALSE)</f>
        <v>ozzie@oacc.com</v>
      </c>
      <c r="Q137" s="188" t="str">
        <f>VLOOKUP(M137,'Team Info'!J:L,3,FALSE)</f>
        <v>Brian Kiley</v>
      </c>
      <c r="R137" s="188" t="str">
        <f>VLOOKUP(M137,'Team Info'!J:M,4,FALSE)</f>
        <v>262-224-1796</v>
      </c>
      <c r="S137" s="188" t="str">
        <f>VLOOKUP(M137,'Team Info'!J:N,5,FALSE)</f>
        <v>bnkiley@gmail.com</v>
      </c>
      <c r="T137" t="str">
        <f t="shared" si="27"/>
        <v>45584U10G HT WildcatsU10G SL Arsenal</v>
      </c>
    </row>
    <row r="138" spans="1:20" x14ac:dyDescent="0.3">
      <c r="A138" s="154" t="str">
        <f t="shared" si="28"/>
        <v>SL1151</v>
      </c>
      <c r="B138" s="154" t="str">
        <f>VLOOKUP(A138,'Team Info'!E:J,6,FALSE)</f>
        <v>U10G SL Arsenal</v>
      </c>
      <c r="C138" s="154" t="str">
        <f>VLOOKUP(A138,'Team Info'!E:L,8,FALSE)</f>
        <v>Brian Kiley</v>
      </c>
      <c r="D138" s="154" t="str">
        <f>VLOOKUP(A138,'Team Info'!E:M,9,FALSE)</f>
        <v>262-224-1796</v>
      </c>
      <c r="E138" s="154" t="str">
        <f>VLOOKUP(A138,'Team Info'!E:N,10,FALSE)</f>
        <v>bnkiley@gmail.com</v>
      </c>
      <c r="F138" s="180" t="str">
        <f t="shared" si="26"/>
        <v>Sat</v>
      </c>
      <c r="G138" s="180">
        <v>59</v>
      </c>
      <c r="H138" s="184">
        <f>VLOOKUP(G138,'Master FINAL 2024 8-19-24'!A:G,7,FALSE)</f>
        <v>45591</v>
      </c>
      <c r="I138" s="153">
        <f>IF(ISBLANK((VLOOKUP(G138,'Master FINAL 2024 8-19-24'!A:H,8,FALSE)))=TRUE,"",VLOOKUP(G138,'Master FINAL 2024 8-19-24'!A:H,8,FALSE))</f>
        <v>1</v>
      </c>
      <c r="J138" s="183">
        <f>IF(ISBLANK((VLOOKUP(G138,'Master FINAL 2024 8-19-24'!A:I,9,FALSE)))=TRUE,"",VLOOKUP(G138,'Master FINAL 2024 8-19-24'!A:I,9,FALSE))</f>
        <v>0.375</v>
      </c>
      <c r="K138" s="169" t="str">
        <f>VLOOKUP(G138,'Master FINAL 2024 8-19-24'!A:L,12,FALSE)</f>
        <v>U10G KW Sparks</v>
      </c>
      <c r="L138" s="177" t="s">
        <v>849</v>
      </c>
      <c r="M138" s="177" t="str">
        <f>VLOOKUP(G138,'Master FINAL 2024 8-19-24'!A:O,15,FALSE)</f>
        <v>U10G SL Arsenal</v>
      </c>
      <c r="N138" s="154" t="str">
        <f>VLOOKUP(K138,'Team Info'!J:L,3,FALSE)</f>
        <v>Justin Goehring</v>
      </c>
      <c r="O138" s="154" t="str">
        <f>VLOOKUP(K138,'Team Info'!J:M,4,FALSE)</f>
        <v>920-946-1661</v>
      </c>
      <c r="P138" s="154" t="str">
        <f>VLOOKUP(K138,'Team Info'!J:N,5,FALSE)</f>
        <v>justingoehring@gmail.com</v>
      </c>
      <c r="Q138" s="188" t="str">
        <f>VLOOKUP(M138,'Team Info'!J:L,3,FALSE)</f>
        <v>Brian Kiley</v>
      </c>
      <c r="R138" s="188" t="str">
        <f>VLOOKUP(M138,'Team Info'!J:M,4,FALSE)</f>
        <v>262-224-1796</v>
      </c>
      <c r="S138" s="188" t="str">
        <f>VLOOKUP(M138,'Team Info'!J:N,5,FALSE)</f>
        <v>bnkiley@gmail.com</v>
      </c>
      <c r="T138" t="str">
        <f t="shared" si="27"/>
        <v>45591U10G KW SparksU10G SL Arsenal</v>
      </c>
    </row>
    <row r="139" spans="1:20" x14ac:dyDescent="0.3">
      <c r="A139" s="154" t="s">
        <v>1814</v>
      </c>
      <c r="B139" s="154" t="str">
        <f>VLOOKUP(A139,'Team Info'!E:J,6,FALSE)</f>
        <v>U12 SL Union</v>
      </c>
      <c r="C139" s="154" t="str">
        <f>VLOOKUP(A139,'Team Info'!E:L,8,FALSE)</f>
        <v>Brian Kiley</v>
      </c>
      <c r="D139" s="154" t="str">
        <f>VLOOKUP(A139,'Team Info'!E:M,9,FALSE)</f>
        <v>262-224-1796</v>
      </c>
      <c r="E139" s="154" t="str">
        <f>VLOOKUP(A139,'Team Info'!E:N,10,FALSE)</f>
        <v>bnkiley@gmail.com</v>
      </c>
      <c r="F139" s="180" t="str">
        <f t="shared" si="26"/>
        <v>Sat</v>
      </c>
      <c r="G139" s="180">
        <v>264</v>
      </c>
      <c r="H139" s="184">
        <f>VLOOKUP(G139,'Master FINAL 2024 8-19-24'!A:G,7,FALSE)</f>
        <v>45542</v>
      </c>
      <c r="I139" s="153">
        <f>IF(ISBLANK((VLOOKUP(G139,'Master FINAL 2024 8-19-24'!A:H,8,FALSE)))=TRUE,"",VLOOKUP(G139,'Master FINAL 2024 8-19-24'!A:H,8,FALSE))</f>
        <v>5</v>
      </c>
      <c r="J139" s="183">
        <f>IF(ISBLANK((VLOOKUP(G139,'Master FINAL 2024 8-19-24'!A:I,9,FALSE)))=TRUE,"",VLOOKUP(G139,'Master FINAL 2024 8-19-24'!A:I,9,FALSE))</f>
        <v>0.5</v>
      </c>
      <c r="K139" s="169" t="str">
        <f>VLOOKUP(G139,'Master FINAL 2024 8-19-24'!A:L,12,FALSE)</f>
        <v>U12 KW Jaguars</v>
      </c>
      <c r="L139" s="177" t="s">
        <v>849</v>
      </c>
      <c r="M139" s="177" t="str">
        <f>VLOOKUP(G139,'Master FINAL 2024 8-19-24'!A:O,15,FALSE)</f>
        <v>U12 SL Union</v>
      </c>
      <c r="N139" s="154" t="str">
        <f>VLOOKUP(K139,'Team Info'!J:L,3,FALSE)</f>
        <v>Kyle Kutschenreuter</v>
      </c>
      <c r="O139" s="154" t="str">
        <f>VLOOKUP(K139,'Team Info'!J:M,4,FALSE)</f>
        <v>262-224-4310</v>
      </c>
      <c r="P139" s="154" t="str">
        <f>VLOOKUP(K139,'Team Info'!J:N,5,FALSE)</f>
        <v>kwkmts@gmail.com</v>
      </c>
      <c r="Q139" s="188" t="str">
        <f>VLOOKUP(M139,'Team Info'!J:L,3,FALSE)</f>
        <v>Brian Kiley</v>
      </c>
      <c r="R139" s="188" t="str">
        <f>VLOOKUP(M139,'Team Info'!J:M,4,FALSE)</f>
        <v>262-224-1796</v>
      </c>
      <c r="S139" s="188" t="str">
        <f>VLOOKUP(M139,'Team Info'!J:N,5,FALSE)</f>
        <v>bnkiley@gmail.com</v>
      </c>
      <c r="T139" t="str">
        <f t="shared" si="27"/>
        <v>45542U12 KW JaguarsU12 SL Union</v>
      </c>
    </row>
    <row r="140" spans="1:20" x14ac:dyDescent="0.3">
      <c r="A140" s="154" t="str">
        <f t="shared" ref="A140:A146" si="29">A139</f>
        <v>SL1152</v>
      </c>
      <c r="B140" s="154" t="str">
        <f>VLOOKUP(A140,'Team Info'!E:J,6,FALSE)</f>
        <v>U12 SL Union</v>
      </c>
      <c r="C140" s="154" t="str">
        <f>VLOOKUP(A140,'Team Info'!E:L,8,FALSE)</f>
        <v>Brian Kiley</v>
      </c>
      <c r="D140" s="154" t="str">
        <f>VLOOKUP(A140,'Team Info'!E:M,9,FALSE)</f>
        <v>262-224-1796</v>
      </c>
      <c r="E140" s="154" t="str">
        <f>VLOOKUP(A140,'Team Info'!E:N,10,FALSE)</f>
        <v>bnkiley@gmail.com</v>
      </c>
      <c r="F140" s="180" t="str">
        <f>IF(WEEKDAY(H140)=7,"Sat",IF(WEEKDAY(H140)=6,"Fri",IF(WEEKDAY(H140)=5,"Thu",IF(WEEKDAY(H140)=4,"Wed",IF(WEEKDAY(H140)=3,"Tue",IF(WEEKDAY(H140)=2,"Mon",IF(WEEKDAY(H140)=1,"Sun")))))))</f>
        <v>Sat</v>
      </c>
      <c r="G140" s="180">
        <v>267</v>
      </c>
      <c r="H140" s="184">
        <f>VLOOKUP(G140,'Master FINAL 2024 8-19-24'!A:G,7,FALSE)</f>
        <v>45549</v>
      </c>
      <c r="I140" s="153">
        <f>IF(ISBLANK((VLOOKUP(G140,'Master FINAL 2024 8-19-24'!A:H,8,FALSE)))=TRUE,"",VLOOKUP(G140,'Master FINAL 2024 8-19-24'!A:H,8,FALSE))</f>
        <v>5</v>
      </c>
      <c r="J140" s="183">
        <f>IF(ISBLANK((VLOOKUP(G140,'Master FINAL 2024 8-19-24'!A:I,9,FALSE)))=TRUE,"",VLOOKUP(G140,'Master FINAL 2024 8-19-24'!A:I,9,FALSE))</f>
        <v>0.5</v>
      </c>
      <c r="K140" s="169" t="str">
        <f>VLOOKUP(G140,'Master FINAL 2024 8-19-24'!A:L,12,FALSE)</f>
        <v>U12 JU Juneau Rage U12</v>
      </c>
      <c r="L140" s="177" t="s">
        <v>849</v>
      </c>
      <c r="M140" s="177" t="str">
        <f>VLOOKUP(G140,'Master FINAL 2024 8-19-24'!A:O,15,FALSE)</f>
        <v>U12 SL Union</v>
      </c>
      <c r="N140" s="154" t="str">
        <f>VLOOKUP(K140,'Team Info'!J:L,3,FALSE)</f>
        <v>Alexis Garcia</v>
      </c>
      <c r="O140" s="154" t="str">
        <f>VLOOKUP(K140,'Team Info'!J:M,4,FALSE)</f>
        <v>920-382-3129</v>
      </c>
      <c r="P140" s="154" t="str">
        <f>VLOOKUP(K140,'Team Info'!J:N,5,FALSE)</f>
        <v>Alexis.garcia.boss51@gmail.com</v>
      </c>
      <c r="Q140" s="188" t="str">
        <f>VLOOKUP(M140,'Team Info'!J:L,3,FALSE)</f>
        <v>Brian Kiley</v>
      </c>
      <c r="R140" s="188" t="str">
        <f>VLOOKUP(M140,'Team Info'!J:M,4,FALSE)</f>
        <v>262-224-1796</v>
      </c>
      <c r="S140" s="188" t="str">
        <f>VLOOKUP(M140,'Team Info'!J:N,5,FALSE)</f>
        <v>bnkiley@gmail.com</v>
      </c>
      <c r="T140" t="str">
        <f>H140&amp;K140&amp;M140</f>
        <v>45549U12 JU Juneau Rage U12U12 SL Union</v>
      </c>
    </row>
    <row r="141" spans="1:20" x14ac:dyDescent="0.3">
      <c r="A141" s="154" t="str">
        <f t="shared" si="29"/>
        <v>SL1152</v>
      </c>
      <c r="B141" s="154" t="str">
        <f>VLOOKUP(A141,'Team Info'!E:J,6,FALSE)</f>
        <v>U12 SL Union</v>
      </c>
      <c r="C141" s="154" t="str">
        <f>VLOOKUP(A141,'Team Info'!E:L,8,FALSE)</f>
        <v>Brian Kiley</v>
      </c>
      <c r="D141" s="154" t="str">
        <f>VLOOKUP(A141,'Team Info'!E:M,9,FALSE)</f>
        <v>262-224-1796</v>
      </c>
      <c r="E141" s="154" t="str">
        <f>VLOOKUP(A141,'Team Info'!E:N,10,FALSE)</f>
        <v>bnkiley@gmail.com</v>
      </c>
      <c r="F141" s="180" t="str">
        <f t="shared" si="26"/>
        <v>Sat</v>
      </c>
      <c r="G141" s="180">
        <v>272</v>
      </c>
      <c r="H141" s="184">
        <f>VLOOKUP(G141,'Master FINAL 2024 8-19-24'!A:G,7,FALSE)</f>
        <v>45556</v>
      </c>
      <c r="I141" s="153" t="str">
        <f>IF(ISBLANK((VLOOKUP(G141,'Master FINAL 2024 8-19-24'!A:H,8,FALSE)))=TRUE,"",VLOOKUP(G141,'Master FINAL 2024 8-19-24'!A:H,8,FALSE))</f>
        <v>RF 9</v>
      </c>
      <c r="J141" s="183">
        <f>IF(ISBLANK((VLOOKUP(G141,'Master FINAL 2024 8-19-24'!A:I,9,FALSE)))=TRUE,"",VLOOKUP(G141,'Master FINAL 2024 8-19-24'!A:I,9,FALSE))</f>
        <v>0.5625</v>
      </c>
      <c r="K141" s="169" t="str">
        <f>VLOOKUP(G141,'Master FINAL 2024 8-19-24'!A:L,12,FALSE)</f>
        <v>U12 SL Union</v>
      </c>
      <c r="L141" s="177" t="s">
        <v>849</v>
      </c>
      <c r="M141" s="177" t="str">
        <f>VLOOKUP(G141,'Master FINAL 2024 8-19-24'!A:O,15,FALSE)</f>
        <v>U12 RF Comets</v>
      </c>
      <c r="N141" s="154" t="str">
        <f>VLOOKUP(K141,'Team Info'!J:L,3,FALSE)</f>
        <v>Brian Kiley</v>
      </c>
      <c r="O141" s="154" t="str">
        <f>VLOOKUP(K141,'Team Info'!J:M,4,FALSE)</f>
        <v>262-224-1796</v>
      </c>
      <c r="P141" s="154" t="str">
        <f>VLOOKUP(K141,'Team Info'!J:N,5,FALSE)</f>
        <v>bnkiley@gmail.com</v>
      </c>
      <c r="Q141" s="188" t="str">
        <f>VLOOKUP(M141,'Team Info'!J:L,3,FALSE)</f>
        <v>Jim Healy</v>
      </c>
      <c r="R141" s="188" t="str">
        <f>VLOOKUP(M141,'Team Info'!J:M,4,FALSE)</f>
        <v>262-365-1992</v>
      </c>
      <c r="S141" s="188" t="str">
        <f>VLOOKUP(M141,'Team Info'!J:N,5,FALSE)</f>
        <v>james.russell.healy@gmail.com</v>
      </c>
      <c r="T141" t="str">
        <f t="shared" si="27"/>
        <v>45556U12 SL UnionU12 RF Comets</v>
      </c>
    </row>
    <row r="142" spans="1:20" x14ac:dyDescent="0.3">
      <c r="A142" s="154" t="str">
        <f>A146</f>
        <v>SL1152</v>
      </c>
      <c r="B142" s="154" t="str">
        <f>VLOOKUP(A142,'Team Info'!E:J,6,FALSE)</f>
        <v>U12 SL Union</v>
      </c>
      <c r="C142" s="154" t="str">
        <f>VLOOKUP(A142,'Team Info'!E:L,8,FALSE)</f>
        <v>Brian Kiley</v>
      </c>
      <c r="D142" s="154" t="str">
        <f>VLOOKUP(A142,'Team Info'!E:M,9,FALSE)</f>
        <v>262-224-1796</v>
      </c>
      <c r="E142" s="154" t="str">
        <f>VLOOKUP(A142,'Team Info'!E:N,10,FALSE)</f>
        <v>bnkiley@gmail.com</v>
      </c>
      <c r="F142" s="180" t="str">
        <f>IF(WEEKDAY(H142)=7,"Sat",IF(WEEKDAY(H142)=6,"Fri",IF(WEEKDAY(H142)=5,"Thu",IF(WEEKDAY(H142)=4,"Wed",IF(WEEKDAY(H142)=3,"Tue",IF(WEEKDAY(H142)=2,"Mon",IF(WEEKDAY(H142)=1,"Sun")))))))</f>
        <v>Wed</v>
      </c>
      <c r="G142" s="180">
        <v>276</v>
      </c>
      <c r="H142" s="184">
        <f>VLOOKUP(G142,'Master FINAL 2024 8-19-24'!A:G,7,FALSE)</f>
        <v>45560</v>
      </c>
      <c r="I142" s="153">
        <f>IF(ISBLANK((VLOOKUP(G142,'Master FINAL 2024 8-19-24'!A:H,8,FALSE)))=TRUE,"",VLOOKUP(G142,'Master FINAL 2024 8-19-24'!A:H,8,FALSE))</f>
        <v>5</v>
      </c>
      <c r="J142" s="183">
        <f>IF(ISBLANK((VLOOKUP(G142,'Master FINAL 2024 8-19-24'!A:I,9,FALSE)))=TRUE,"",VLOOKUP(G142,'Master FINAL 2024 8-19-24'!A:I,9,FALSE))</f>
        <v>0.73958333333333337</v>
      </c>
      <c r="K142" s="169" t="str">
        <f>VLOOKUP(G142,'Master FINAL 2024 8-19-24'!A:L,12,FALSE)</f>
        <v>U12 JK Eliminators</v>
      </c>
      <c r="L142" s="177" t="s">
        <v>849</v>
      </c>
      <c r="M142" s="177" t="str">
        <f>VLOOKUP(G142,'Master FINAL 2024 8-19-24'!A:O,15,FALSE)</f>
        <v>U12 SL Union</v>
      </c>
      <c r="N142" s="154" t="str">
        <f>VLOOKUP(K142,'Team Info'!J:L,3,FALSE)</f>
        <v>Keith McNamee</v>
      </c>
      <c r="O142" s="154" t="str">
        <f>VLOOKUP(K142,'Team Info'!J:M,4,FALSE)</f>
        <v>262-993-2048</v>
      </c>
      <c r="P142" s="154" t="str">
        <f>VLOOKUP(K142,'Team Info'!J:N,5,FALSE)</f>
        <v>kmcnamee@clcbuild.com</v>
      </c>
      <c r="Q142" s="188" t="str">
        <f>VLOOKUP(M142,'Team Info'!J:L,3,FALSE)</f>
        <v>Brian Kiley</v>
      </c>
      <c r="R142" s="188" t="str">
        <f>VLOOKUP(M142,'Team Info'!J:M,4,FALSE)</f>
        <v>262-224-1796</v>
      </c>
      <c r="S142" s="188" t="str">
        <f>VLOOKUP(M142,'Team Info'!J:N,5,FALSE)</f>
        <v>bnkiley@gmail.com</v>
      </c>
      <c r="T142" t="str">
        <f>H142&amp;K142&amp;M142</f>
        <v>45560U12 JK EliminatorsU12 SL Union</v>
      </c>
    </row>
    <row r="143" spans="1:20" x14ac:dyDescent="0.3">
      <c r="A143" s="154" t="str">
        <f>A141</f>
        <v>SL1152</v>
      </c>
      <c r="B143" s="154" t="str">
        <f>VLOOKUP(A143,'Team Info'!E:J,6,FALSE)</f>
        <v>U12 SL Union</v>
      </c>
      <c r="C143" s="154" t="str">
        <f>VLOOKUP(A143,'Team Info'!E:L,8,FALSE)</f>
        <v>Brian Kiley</v>
      </c>
      <c r="D143" s="154" t="str">
        <f>VLOOKUP(A143,'Team Info'!E:M,9,FALSE)</f>
        <v>262-224-1796</v>
      </c>
      <c r="E143" s="154" t="str">
        <f>VLOOKUP(A143,'Team Info'!E:N,10,FALSE)</f>
        <v>bnkiley@gmail.com</v>
      </c>
      <c r="F143" s="180" t="str">
        <f t="shared" si="26"/>
        <v>Sat</v>
      </c>
      <c r="G143" s="180">
        <v>279</v>
      </c>
      <c r="H143" s="184">
        <f>VLOOKUP(G143,'Master FINAL 2024 8-19-24'!A:G,7,FALSE)</f>
        <v>45570</v>
      </c>
      <c r="I143" s="153" t="str">
        <f>IF(ISBLANK((VLOOKUP(G143,'Master FINAL 2024 8-19-24'!A:H,8,FALSE)))=TRUE,"",VLOOKUP(G143,'Master FINAL 2024 8-19-24'!A:H,8,FALSE))</f>
        <v>HT #7</v>
      </c>
      <c r="J143" s="183">
        <f>IF(ISBLANK((VLOOKUP(G143,'Master FINAL 2024 8-19-24'!A:I,9,FALSE)))=TRUE,"",VLOOKUP(G143,'Master FINAL 2024 8-19-24'!A:I,9,FALSE))</f>
        <v>0.4375</v>
      </c>
      <c r="K143" s="169" t="str">
        <f>VLOOKUP(G143,'Master FINAL 2024 8-19-24'!A:L,12,FALSE)</f>
        <v>U12 SL Union</v>
      </c>
      <c r="L143" s="177" t="s">
        <v>849</v>
      </c>
      <c r="M143" s="177" t="str">
        <f>VLOOKUP(G143,'Master FINAL 2024 8-19-24'!A:O,15,FALSE)</f>
        <v>U12 HT Cobra Crush</v>
      </c>
      <c r="N143" s="154" t="str">
        <f>VLOOKUP(K143,'Team Info'!J:L,3,FALSE)</f>
        <v>Brian Kiley</v>
      </c>
      <c r="O143" s="154" t="str">
        <f>VLOOKUP(K143,'Team Info'!J:M,4,FALSE)</f>
        <v>262-224-1796</v>
      </c>
      <c r="P143" s="154" t="str">
        <f>VLOOKUP(K143,'Team Info'!J:N,5,FALSE)</f>
        <v>bnkiley@gmail.com</v>
      </c>
      <c r="Q143" s="188" t="str">
        <f>VLOOKUP(M143,'Team Info'!J:L,3,FALSE)</f>
        <v>Mike Daly</v>
      </c>
      <c r="R143" s="188" t="str">
        <f>VLOOKUP(M143,'Team Info'!J:M,4,FALSE)</f>
        <v>414-350-1392</v>
      </c>
      <c r="S143" s="188" t="str">
        <f>VLOOKUP(M143,'Team Info'!J:N,5,FALSE)</f>
        <v>dooley644@gmail.com</v>
      </c>
      <c r="T143" t="str">
        <f t="shared" si="27"/>
        <v>45570U12 SL UnionU12 HT Cobra Crush</v>
      </c>
    </row>
    <row r="144" spans="1:20" x14ac:dyDescent="0.3">
      <c r="A144" s="154" t="str">
        <f t="shared" si="29"/>
        <v>SL1152</v>
      </c>
      <c r="B144" s="154" t="str">
        <f>VLOOKUP(A144,'Team Info'!E:J,6,FALSE)</f>
        <v>U12 SL Union</v>
      </c>
      <c r="C144" s="154" t="str">
        <f>VLOOKUP(A144,'Team Info'!E:L,8,FALSE)</f>
        <v>Brian Kiley</v>
      </c>
      <c r="D144" s="154" t="str">
        <f>VLOOKUP(A144,'Team Info'!E:M,9,FALSE)</f>
        <v>262-224-1796</v>
      </c>
      <c r="E144" s="154" t="str">
        <f>VLOOKUP(A144,'Team Info'!E:N,10,FALSE)</f>
        <v>bnkiley@gmail.com</v>
      </c>
      <c r="F144" s="180" t="str">
        <f t="shared" si="26"/>
        <v>Sat</v>
      </c>
      <c r="G144" s="180">
        <v>282</v>
      </c>
      <c r="H144" s="184">
        <f>VLOOKUP(G144,'Master FINAL 2024 8-19-24'!A:G,7,FALSE)</f>
        <v>45577</v>
      </c>
      <c r="I144" s="153">
        <f>IF(ISBLANK((VLOOKUP(G144,'Master FINAL 2024 8-19-24'!A:H,8,FALSE)))=TRUE,"",VLOOKUP(G144,'Master FINAL 2024 8-19-24'!A:H,8,FALSE))</f>
        <v>5</v>
      </c>
      <c r="J144" s="183">
        <f>IF(ISBLANK((VLOOKUP(G144,'Master FINAL 2024 8-19-24'!A:I,9,FALSE)))=TRUE,"",VLOOKUP(G144,'Master FINAL 2024 8-19-24'!A:I,9,FALSE))</f>
        <v>0.4375</v>
      </c>
      <c r="K144" s="169" t="str">
        <f>VLOOKUP(G144,'Master FINAL 2024 8-19-24'!A:L,12,FALSE)</f>
        <v>U12 ER Hooligans</v>
      </c>
      <c r="L144" s="177" t="s">
        <v>849</v>
      </c>
      <c r="M144" s="177" t="str">
        <f>VLOOKUP(G144,'Master FINAL 2024 8-19-24'!A:O,15,FALSE)</f>
        <v>U12 SL Union</v>
      </c>
      <c r="N144" s="154" t="str">
        <f>VLOOKUP(K144,'Team Info'!J:L,3,FALSE)</f>
        <v>Mike Stoneking</v>
      </c>
      <c r="O144" s="154">
        <f>VLOOKUP(K144,'Team Info'!J:M,4,FALSE)</f>
        <v>0</v>
      </c>
      <c r="P144" s="154" t="str">
        <f>VLOOKUP(K144,'Team Info'!J:N,5,FALSE)</f>
        <v>mikestoneking@outlook.com</v>
      </c>
      <c r="Q144" s="188" t="str">
        <f>VLOOKUP(M144,'Team Info'!J:L,3,FALSE)</f>
        <v>Brian Kiley</v>
      </c>
      <c r="R144" s="188" t="str">
        <f>VLOOKUP(M144,'Team Info'!J:M,4,FALSE)</f>
        <v>262-224-1796</v>
      </c>
      <c r="S144" s="188" t="str">
        <f>VLOOKUP(M144,'Team Info'!J:N,5,FALSE)</f>
        <v>bnkiley@gmail.com</v>
      </c>
      <c r="T144" t="str">
        <f t="shared" si="27"/>
        <v>45577U12 ER HooligansU12 SL Union</v>
      </c>
    </row>
    <row r="145" spans="1:20" x14ac:dyDescent="0.3">
      <c r="A145" s="154" t="str">
        <f t="shared" si="29"/>
        <v>SL1152</v>
      </c>
      <c r="B145" s="154" t="str">
        <f>VLOOKUP(A145,'Team Info'!E:J,6,FALSE)</f>
        <v>U12 SL Union</v>
      </c>
      <c r="C145" s="154" t="str">
        <f>VLOOKUP(A145,'Team Info'!E:L,8,FALSE)</f>
        <v>Brian Kiley</v>
      </c>
      <c r="D145" s="154" t="str">
        <f>VLOOKUP(A145,'Team Info'!E:M,9,FALSE)</f>
        <v>262-224-1796</v>
      </c>
      <c r="E145" s="154" t="str">
        <f>VLOOKUP(A145,'Team Info'!E:N,10,FALSE)</f>
        <v>bnkiley@gmail.com</v>
      </c>
      <c r="F145" s="180" t="str">
        <f t="shared" si="26"/>
        <v>Sat</v>
      </c>
      <c r="G145" s="180">
        <v>285</v>
      </c>
      <c r="H145" s="184">
        <f>VLOOKUP(G145,'Master FINAL 2024 8-19-24'!A:G,7,FALSE)</f>
        <v>45584</v>
      </c>
      <c r="I145" s="153" t="str">
        <f>IF(ISBLANK((VLOOKUP(G145,'Master FINAL 2024 8-19-24'!A:H,8,FALSE)))=TRUE,"",VLOOKUP(G145,'Master FINAL 2024 8-19-24'!A:H,8,FALSE))</f>
        <v>12U South</v>
      </c>
      <c r="J145" s="183">
        <f>IF(ISBLANK((VLOOKUP(G145,'Master FINAL 2024 8-19-24'!A:I,9,FALSE)))=TRUE,"",VLOOKUP(G145,'Master FINAL 2024 8-19-24'!A:I,9,FALSE))</f>
        <v>0.375</v>
      </c>
      <c r="K145" s="169" t="str">
        <f>VLOOKUP(G145,'Master FINAL 2024 8-19-24'!A:L,12,FALSE)</f>
        <v>U12 SL Union</v>
      </c>
      <c r="L145" s="177" t="s">
        <v>849</v>
      </c>
      <c r="M145" s="177" t="str">
        <f>VLOOKUP(G145,'Master FINAL 2024 8-19-24'!A:O,15,FALSE)</f>
        <v>U12 BR Blue Heron</v>
      </c>
      <c r="N145" s="154" t="str">
        <f>VLOOKUP(K145,'Team Info'!J:L,3,FALSE)</f>
        <v>Brian Kiley</v>
      </c>
      <c r="O145" s="154" t="str">
        <f>VLOOKUP(K145,'Team Info'!J:M,4,FALSE)</f>
        <v>262-224-1796</v>
      </c>
      <c r="P145" s="154" t="str">
        <f>VLOOKUP(K145,'Team Info'!J:N,5,FALSE)</f>
        <v>bnkiley@gmail.com</v>
      </c>
      <c r="Q145" s="188" t="str">
        <f>VLOOKUP(M145,'Team Info'!J:L,3,FALSE)</f>
        <v>Josh Haefs</v>
      </c>
      <c r="R145" s="188" t="str">
        <f>VLOOKUP(M145,'Team Info'!J:M,4,FALSE)</f>
        <v>920-904-0759</v>
      </c>
      <c r="S145" s="188" t="str">
        <f>VLOOKUP(M145,'Team Info'!J:N,5,FALSE)</f>
        <v>ndfsa9@gmail.com</v>
      </c>
      <c r="T145" t="str">
        <f t="shared" si="27"/>
        <v>45584U12 SL UnionU12 BR Blue Heron</v>
      </c>
    </row>
    <row r="146" spans="1:20" x14ac:dyDescent="0.3">
      <c r="A146" s="154" t="str">
        <f t="shared" si="29"/>
        <v>SL1152</v>
      </c>
      <c r="B146" s="154" t="str">
        <f>VLOOKUP(A146,'Team Info'!E:J,6,FALSE)</f>
        <v>U12 SL Union</v>
      </c>
      <c r="C146" s="154" t="str">
        <f>VLOOKUP(A146,'Team Info'!E:L,8,FALSE)</f>
        <v>Brian Kiley</v>
      </c>
      <c r="D146" s="154" t="str">
        <f>VLOOKUP(A146,'Team Info'!E:M,9,FALSE)</f>
        <v>262-224-1796</v>
      </c>
      <c r="E146" s="154" t="str">
        <f>VLOOKUP(A146,'Team Info'!E:N,10,FALSE)</f>
        <v>bnkiley@gmail.com</v>
      </c>
      <c r="F146" s="180" t="str">
        <f t="shared" si="26"/>
        <v>Sat</v>
      </c>
      <c r="G146" s="180">
        <v>291</v>
      </c>
      <c r="H146" s="184">
        <f>VLOOKUP(G146,'Master FINAL 2024 8-19-24'!A:G,7,FALSE)</f>
        <v>45591</v>
      </c>
      <c r="I146" s="153" t="str">
        <f>IF(ISBLANK((VLOOKUP(G146,'Master FINAL 2024 8-19-24'!A:H,8,FALSE)))=TRUE,"",VLOOKUP(G146,'Master FINAL 2024 8-19-24'!A:H,8,FALSE))</f>
        <v>Field 2</v>
      </c>
      <c r="J146" s="183">
        <f>IF(ISBLANK((VLOOKUP(G146,'Master FINAL 2024 8-19-24'!A:I,9,FALSE)))=TRUE,"",VLOOKUP(G146,'Master FINAL 2024 8-19-24'!A:I,9,FALSE))</f>
        <v>0.5</v>
      </c>
      <c r="K146" s="169" t="str">
        <f>VLOOKUP(G146,'Master FINAL 2024 8-19-24'!A:L,12,FALSE)</f>
        <v>U12 SL Union</v>
      </c>
      <c r="L146" s="177" t="s">
        <v>849</v>
      </c>
      <c r="M146" s="177" t="str">
        <f>VLOOKUP(G146,'Master FINAL 2024 8-19-24'!A:O,15,FALSE)</f>
        <v>U12 JU Juneau Rage U12</v>
      </c>
      <c r="N146" s="154" t="str">
        <f>VLOOKUP(K146,'Team Info'!J:L,3,FALSE)</f>
        <v>Brian Kiley</v>
      </c>
      <c r="O146" s="154" t="str">
        <f>VLOOKUP(K146,'Team Info'!J:M,4,FALSE)</f>
        <v>262-224-1796</v>
      </c>
      <c r="P146" s="154" t="str">
        <f>VLOOKUP(K146,'Team Info'!J:N,5,FALSE)</f>
        <v>bnkiley@gmail.com</v>
      </c>
      <c r="Q146" s="188" t="str">
        <f>VLOOKUP(M146,'Team Info'!J:L,3,FALSE)</f>
        <v>Alexis Garcia</v>
      </c>
      <c r="R146" s="188" t="str">
        <f>VLOOKUP(M146,'Team Info'!J:M,4,FALSE)</f>
        <v>920-382-3129</v>
      </c>
      <c r="S146" s="188" t="str">
        <f>VLOOKUP(M146,'Team Info'!J:N,5,FALSE)</f>
        <v>Alexis.garcia.boss51@gmail.com</v>
      </c>
      <c r="T146" t="str">
        <f t="shared" si="27"/>
        <v>45591U12 SL UnionU12 JU Juneau Rage U12</v>
      </c>
    </row>
    <row r="147" spans="1:20" x14ac:dyDescent="0.3">
      <c r="A147" s="154" t="s">
        <v>1677</v>
      </c>
      <c r="B147" s="154" t="str">
        <f>VLOOKUP(A147,'Team Info'!E:J,6,FALSE)</f>
        <v>U12G SL Red Stars (Royals)</v>
      </c>
      <c r="C147" s="154" t="str">
        <f>VLOOKUP(A147,'Team Info'!E:L,8,FALSE)</f>
        <v>Gabe Kempf</v>
      </c>
      <c r="D147" s="154" t="str">
        <f>VLOOKUP(A147,'Team Info'!E:M,9,FALSE)</f>
        <v>262-339-0252</v>
      </c>
      <c r="E147" s="154" t="str">
        <f>VLOOKUP(A147,'Team Info'!E:N,10,FALSE)</f>
        <v>gabekempfwi@gmail.com</v>
      </c>
      <c r="F147" s="180" t="str">
        <f t="shared" si="26"/>
        <v>Sat</v>
      </c>
      <c r="G147" s="180">
        <v>64</v>
      </c>
      <c r="H147" s="184">
        <f>VLOOKUP(G147,'Master FINAL 2024 8-19-24'!A:G,7,FALSE)</f>
        <v>45542</v>
      </c>
      <c r="I147" s="153">
        <f>IF(ISBLANK((VLOOKUP(G147,'Master FINAL 2024 8-19-24'!A:H,8,FALSE)))=TRUE,"",VLOOKUP(G147,'Master FINAL 2024 8-19-24'!A:H,8,FALSE))</f>
        <v>5</v>
      </c>
      <c r="J147" s="183">
        <f>IF(ISBLANK((VLOOKUP(G147,'Master FINAL 2024 8-19-24'!A:I,9,FALSE)))=TRUE,"",VLOOKUP(G147,'Master FINAL 2024 8-19-24'!A:I,9,FALSE))</f>
        <v>0.5625</v>
      </c>
      <c r="K147" s="169" t="str">
        <f>VLOOKUP(G147,'Master FINAL 2024 8-19-24'!A:L,12,FALSE)</f>
        <v>U12G KW Fury</v>
      </c>
      <c r="L147" s="177" t="s">
        <v>849</v>
      </c>
      <c r="M147" s="177" t="str">
        <f>VLOOKUP(G147,'Master FINAL 2024 8-19-24'!A:O,15,FALSE)</f>
        <v>U12G SL Red Stars (Royals)</v>
      </c>
      <c r="N147" s="154" t="str">
        <f>VLOOKUP(K147,'Team Info'!J:L,3,FALSE)</f>
        <v>Tim Schneider</v>
      </c>
      <c r="O147" s="154" t="str">
        <f>VLOOKUP(K147,'Team Info'!J:M,4,FALSE)</f>
        <v>920-918-2754</v>
      </c>
      <c r="P147" s="154" t="str">
        <f>VLOOKUP(K147,'Team Info'!J:N,5,FALSE)</f>
        <v>timschneider22@yahoo.com</v>
      </c>
      <c r="Q147" s="188" t="str">
        <f>VLOOKUP(M147,'Team Info'!J:L,3,FALSE)</f>
        <v>Gabe Kempf</v>
      </c>
      <c r="R147" s="188" t="str">
        <f>VLOOKUP(M147,'Team Info'!J:M,4,FALSE)</f>
        <v>262-339-0252</v>
      </c>
      <c r="S147" s="188" t="str">
        <f>VLOOKUP(M147,'Team Info'!J:N,5,FALSE)</f>
        <v>gabekempfwi@gmail.com</v>
      </c>
      <c r="T147" t="str">
        <f t="shared" si="27"/>
        <v>45542U12G KW FuryU12G SL Red Stars (Royals)</v>
      </c>
    </row>
    <row r="148" spans="1:20" x14ac:dyDescent="0.3">
      <c r="A148" s="154" t="str">
        <f t="shared" ref="A148:A154" si="30">A147</f>
        <v>SL1153</v>
      </c>
      <c r="B148" s="154" t="str">
        <f>VLOOKUP(A148,'Team Info'!E:J,6,FALSE)</f>
        <v>U12G SL Red Stars (Royals)</v>
      </c>
      <c r="C148" s="154" t="str">
        <f>VLOOKUP(A148,'Team Info'!E:L,8,FALSE)</f>
        <v>Gabe Kempf</v>
      </c>
      <c r="D148" s="154" t="str">
        <f>VLOOKUP(A148,'Team Info'!E:M,9,FALSE)</f>
        <v>262-339-0252</v>
      </c>
      <c r="E148" s="154" t="str">
        <f>VLOOKUP(A148,'Team Info'!E:N,10,FALSE)</f>
        <v>gabekempfwi@gmail.com</v>
      </c>
      <c r="F148" s="180" t="str">
        <f t="shared" si="26"/>
        <v>Sat</v>
      </c>
      <c r="G148" s="180">
        <v>69</v>
      </c>
      <c r="H148" s="184">
        <f>VLOOKUP(G148,'Master FINAL 2024 8-19-24'!A:G,7,FALSE)</f>
        <v>45549</v>
      </c>
      <c r="I148" s="153" t="str">
        <f>IF(ISBLANK((VLOOKUP(G148,'Master FINAL 2024 8-19-24'!A:H,8,FALSE)))=TRUE,"",VLOOKUP(G148,'Master FINAL 2024 8-19-24'!A:H,8,FALSE))</f>
        <v>RF 9</v>
      </c>
      <c r="J148" s="183">
        <f>IF(ISBLANK((VLOOKUP(G148,'Master FINAL 2024 8-19-24'!A:I,9,FALSE)))=TRUE,"",VLOOKUP(G148,'Master FINAL 2024 8-19-24'!A:I,9,FALSE))</f>
        <v>0.375</v>
      </c>
      <c r="K148" s="169" t="str">
        <f>VLOOKUP(G148,'Master FINAL 2024 8-19-24'!A:L,12,FALSE)</f>
        <v>U12G SL Red Stars (Royals)</v>
      </c>
      <c r="L148" s="177" t="s">
        <v>849</v>
      </c>
      <c r="M148" s="177" t="str">
        <f>VLOOKUP(G148,'Master FINAL 2024 8-19-24'!A:O,15,FALSE)</f>
        <v>U12G RF Gunners</v>
      </c>
      <c r="N148" s="154" t="str">
        <f>VLOOKUP(K148,'Team Info'!J:L,3,FALSE)</f>
        <v>Gabe Kempf</v>
      </c>
      <c r="O148" s="154" t="str">
        <f>VLOOKUP(K148,'Team Info'!J:M,4,FALSE)</f>
        <v>262-339-0252</v>
      </c>
      <c r="P148" s="154" t="str">
        <f>VLOOKUP(K148,'Team Info'!J:N,5,FALSE)</f>
        <v>gabekempfwi@gmail.com</v>
      </c>
      <c r="Q148" s="188" t="str">
        <f>VLOOKUP(M148,'Team Info'!J:L,3,FALSE)</f>
        <v>Matthew Weston</v>
      </c>
      <c r="R148" s="188" t="str">
        <f>VLOOKUP(M148,'Team Info'!J:M,4,FALSE)</f>
        <v>414-559-3132</v>
      </c>
      <c r="S148" s="188" t="str">
        <f>VLOOKUP(M148,'Team Info'!J:N,5,FALSE)</f>
        <v>mweston@mcw.edu</v>
      </c>
      <c r="T148" t="str">
        <f t="shared" si="27"/>
        <v>45549U12G SL Red Stars (Royals)U12G RF Gunners</v>
      </c>
    </row>
    <row r="149" spans="1:20" x14ac:dyDescent="0.3">
      <c r="A149" s="154" t="str">
        <f t="shared" si="30"/>
        <v>SL1153</v>
      </c>
      <c r="B149" s="154" t="str">
        <f>VLOOKUP(A149,'Team Info'!E:J,6,FALSE)</f>
        <v>U12G SL Red Stars (Royals)</v>
      </c>
      <c r="C149" s="154" t="str">
        <f>VLOOKUP(A149,'Team Info'!E:L,8,FALSE)</f>
        <v>Gabe Kempf</v>
      </c>
      <c r="D149" s="154" t="str">
        <f>VLOOKUP(A149,'Team Info'!E:M,9,FALSE)</f>
        <v>262-339-0252</v>
      </c>
      <c r="E149" s="154" t="str">
        <f>VLOOKUP(A149,'Team Info'!E:N,10,FALSE)</f>
        <v>gabekempfwi@gmail.com</v>
      </c>
      <c r="F149" s="180" t="str">
        <f t="shared" si="26"/>
        <v>Sat</v>
      </c>
      <c r="G149" s="180">
        <v>77</v>
      </c>
      <c r="H149" s="184">
        <f>VLOOKUP(G149,'Master FINAL 2024 8-19-24'!A:G,7,FALSE)</f>
        <v>45556</v>
      </c>
      <c r="I149" s="153" t="str">
        <f>IF(ISBLANK((VLOOKUP(G149,'Master FINAL 2024 8-19-24'!A:H,8,FALSE)))=TRUE,"",VLOOKUP(G149,'Master FINAL 2024 8-19-24'!A:H,8,FALSE))</f>
        <v>Hickory Lane #3</v>
      </c>
      <c r="J149" s="183">
        <f>IF(ISBLANK((VLOOKUP(G149,'Master FINAL 2024 8-19-24'!A:I,9,FALSE)))=TRUE,"",VLOOKUP(G149,'Master FINAL 2024 8-19-24'!A:I,9,FALSE))</f>
        <v>0.375</v>
      </c>
      <c r="K149" s="169" t="str">
        <f>VLOOKUP(G149,'Master FINAL 2024 8-19-24'!A:L,12,FALSE)</f>
        <v>U12G SL Red Stars (Royals)</v>
      </c>
      <c r="L149" s="177" t="s">
        <v>849</v>
      </c>
      <c r="M149" s="177" t="str">
        <f>VLOOKUP(G149,'Master FINAL 2024 8-19-24'!A:O,15,FALSE)</f>
        <v>U12G JK Majestics</v>
      </c>
      <c r="N149" s="154" t="str">
        <f>VLOOKUP(K149,'Team Info'!J:L,3,FALSE)</f>
        <v>Gabe Kempf</v>
      </c>
      <c r="O149" s="154" t="str">
        <f>VLOOKUP(K149,'Team Info'!J:M,4,FALSE)</f>
        <v>262-339-0252</v>
      </c>
      <c r="P149" s="154" t="str">
        <f>VLOOKUP(K149,'Team Info'!J:N,5,FALSE)</f>
        <v>gabekempfwi@gmail.com</v>
      </c>
      <c r="Q149" s="188" t="str">
        <f>VLOOKUP(M149,'Team Info'!J:L,3,FALSE)</f>
        <v>Bradley Jacobi</v>
      </c>
      <c r="R149" s="188" t="str">
        <f>VLOOKUP(M149,'Team Info'!J:M,4,FALSE)</f>
        <v>414-573-5002</v>
      </c>
      <c r="S149" s="188" t="str">
        <f>VLOOKUP(M149,'Team Info'!J:N,5,FALSE)</f>
        <v>bjjacobi1983@yahoo.com</v>
      </c>
      <c r="T149" t="str">
        <f t="shared" si="27"/>
        <v>45556U12G SL Red Stars (Royals)U12G JK Majestics</v>
      </c>
    </row>
    <row r="150" spans="1:20" x14ac:dyDescent="0.3">
      <c r="A150" s="154" t="str">
        <f t="shared" si="30"/>
        <v>SL1153</v>
      </c>
      <c r="B150" s="154" t="str">
        <f>VLOOKUP(A150,'Team Info'!E:J,6,FALSE)</f>
        <v>U12G SL Red Stars (Royals)</v>
      </c>
      <c r="C150" s="154" t="str">
        <f>VLOOKUP(A150,'Team Info'!E:L,8,FALSE)</f>
        <v>Gabe Kempf</v>
      </c>
      <c r="D150" s="154" t="str">
        <f>VLOOKUP(A150,'Team Info'!E:M,9,FALSE)</f>
        <v>262-339-0252</v>
      </c>
      <c r="E150" s="154" t="str">
        <f>VLOOKUP(A150,'Team Info'!E:N,10,FALSE)</f>
        <v>gabekempfwi@gmail.com</v>
      </c>
      <c r="F150" s="180" t="str">
        <f t="shared" si="26"/>
        <v>Sat</v>
      </c>
      <c r="G150" s="180">
        <v>83</v>
      </c>
      <c r="H150" s="184">
        <f>VLOOKUP(G150,'Master FINAL 2024 8-19-24'!A:G,7,FALSE)</f>
        <v>45563</v>
      </c>
      <c r="I150" s="153" t="str">
        <f>IF(ISBLANK((VLOOKUP(G150,'Master FINAL 2024 8-19-24'!A:H,8,FALSE)))=TRUE,"",VLOOKUP(G150,'Master FINAL 2024 8-19-24'!A:H,8,FALSE))</f>
        <v>HT #6</v>
      </c>
      <c r="J150" s="183">
        <f>IF(ISBLANK((VLOOKUP(G150,'Master FINAL 2024 8-19-24'!A:I,9,FALSE)))=TRUE,"",VLOOKUP(G150,'Master FINAL 2024 8-19-24'!A:I,9,FALSE))</f>
        <v>0.4375</v>
      </c>
      <c r="K150" s="169" t="str">
        <f>VLOOKUP(G150,'Master FINAL 2024 8-19-24'!A:L,12,FALSE)</f>
        <v>U12G SL Red Stars (Royals)</v>
      </c>
      <c r="L150" s="177" t="s">
        <v>849</v>
      </c>
      <c r="M150" s="177" t="str">
        <f>VLOOKUP(G150,'Master FINAL 2024 8-19-24'!A:O,15,FALSE)</f>
        <v>U12G HT Pumas</v>
      </c>
      <c r="N150" s="154" t="str">
        <f>VLOOKUP(K150,'Team Info'!J:L,3,FALSE)</f>
        <v>Gabe Kempf</v>
      </c>
      <c r="O150" s="154" t="str">
        <f>VLOOKUP(K150,'Team Info'!J:M,4,FALSE)</f>
        <v>262-339-0252</v>
      </c>
      <c r="P150" s="154" t="str">
        <f>VLOOKUP(K150,'Team Info'!J:N,5,FALSE)</f>
        <v>gabekempfwi@gmail.com</v>
      </c>
      <c r="Q150" s="188" t="str">
        <f>VLOOKUP(M150,'Team Info'!J:L,3,FALSE)</f>
        <v>Josh Crook</v>
      </c>
      <c r="R150" s="188" t="str">
        <f>VLOOKUP(M150,'Team Info'!J:M,4,FALSE)</f>
        <v>262-353-6822</v>
      </c>
      <c r="S150" s="188" t="str">
        <f>VLOOKUP(M150,'Team Info'!J:N,5,FALSE)</f>
        <v xml:space="preserve">joshcrook66@gmail.com
</v>
      </c>
      <c r="T150" t="str">
        <f t="shared" si="27"/>
        <v>45563U12G SL Red Stars (Royals)U12G HT Pumas</v>
      </c>
    </row>
    <row r="151" spans="1:20" x14ac:dyDescent="0.3">
      <c r="A151" s="154" t="str">
        <f>A154</f>
        <v>SL1153</v>
      </c>
      <c r="B151" s="154" t="str">
        <f>VLOOKUP(A151,'Team Info'!E:J,6,FALSE)</f>
        <v>U12G SL Red Stars (Royals)</v>
      </c>
      <c r="C151" s="154" t="str">
        <f>VLOOKUP(A151,'Team Info'!E:L,8,FALSE)</f>
        <v>Gabe Kempf</v>
      </c>
      <c r="D151" s="154" t="str">
        <f>VLOOKUP(A151,'Team Info'!E:M,9,FALSE)</f>
        <v>262-339-0252</v>
      </c>
      <c r="E151" s="154" t="str">
        <f>VLOOKUP(A151,'Team Info'!E:N,10,FALSE)</f>
        <v>gabekempfwi@gmail.com</v>
      </c>
      <c r="F151" s="180" t="str">
        <f>IF(WEEKDAY(H151)=7,"Sat",IF(WEEKDAY(H151)=6,"Fri",IF(WEEKDAY(H151)=5,"Thu",IF(WEEKDAY(H151)=4,"Wed",IF(WEEKDAY(H151)=3,"Tue",IF(WEEKDAY(H151)=2,"Mon",IF(WEEKDAY(H151)=1,"Sun")))))))</f>
        <v>Fri</v>
      </c>
      <c r="G151" s="180">
        <v>95</v>
      </c>
      <c r="H151" s="184">
        <f>VLOOKUP(G151,'Master FINAL 2024 8-19-24'!A:G,7,FALSE)</f>
        <v>45569</v>
      </c>
      <c r="I151" s="153">
        <f>IF(ISBLANK((VLOOKUP(G151,'Master FINAL 2024 8-19-24'!A:H,8,FALSE)))=TRUE,"",VLOOKUP(G151,'Master FINAL 2024 8-19-24'!A:H,8,FALSE))</f>
        <v>5</v>
      </c>
      <c r="J151" s="183">
        <f>IF(ISBLANK((VLOOKUP(G151,'Master FINAL 2024 8-19-24'!A:I,9,FALSE)))=TRUE,"",VLOOKUP(G151,'Master FINAL 2024 8-19-24'!A:I,9,FALSE))</f>
        <v>0.73958333333333337</v>
      </c>
      <c r="K151" s="169" t="str">
        <f>VLOOKUP(G151,'Master FINAL 2024 8-19-24'!A:L,12,FALSE)</f>
        <v>U12G SL Lady Owls</v>
      </c>
      <c r="L151" s="177" t="s">
        <v>849</v>
      </c>
      <c r="M151" s="177" t="str">
        <f>VLOOKUP(G151,'Master FINAL 2024 8-19-24'!A:O,15,FALSE)</f>
        <v>U12G SL Red Stars (Royals)</v>
      </c>
      <c r="N151" s="154" t="str">
        <f>VLOOKUP(K151,'Team Info'!J:L,3,FALSE)</f>
        <v>Dave Zukowski</v>
      </c>
      <c r="O151" s="154" t="str">
        <f>VLOOKUP(K151,'Team Info'!J:M,4,FALSE)</f>
        <v>414-324-9256</v>
      </c>
      <c r="P151" s="154" t="str">
        <f>VLOOKUP(K151,'Team Info'!J:N,5,FALSE)</f>
        <v>bevndave@outlook.com</v>
      </c>
      <c r="Q151" s="188" t="str">
        <f>VLOOKUP(M151,'Team Info'!J:L,3,FALSE)</f>
        <v>Gabe Kempf</v>
      </c>
      <c r="R151" s="188" t="str">
        <f>VLOOKUP(M151,'Team Info'!J:M,4,FALSE)</f>
        <v>262-339-0252</v>
      </c>
      <c r="S151" s="188" t="str">
        <f>VLOOKUP(M151,'Team Info'!J:N,5,FALSE)</f>
        <v>gabekempfwi@gmail.com</v>
      </c>
      <c r="T151" t="str">
        <f>H151&amp;K151&amp;M151</f>
        <v>45569U12G SL Lady OwlsU12G SL Red Stars (Royals)</v>
      </c>
    </row>
    <row r="152" spans="1:20" x14ac:dyDescent="0.3">
      <c r="A152" s="154" t="str">
        <f>A150</f>
        <v>SL1153</v>
      </c>
      <c r="B152" s="154" t="str">
        <f>VLOOKUP(A152,'Team Info'!E:J,6,FALSE)</f>
        <v>U12G SL Red Stars (Royals)</v>
      </c>
      <c r="C152" s="154" t="str">
        <f>VLOOKUP(A152,'Team Info'!E:L,8,FALSE)</f>
        <v>Gabe Kempf</v>
      </c>
      <c r="D152" s="154" t="str">
        <f>VLOOKUP(A152,'Team Info'!E:M,9,FALSE)</f>
        <v>262-339-0252</v>
      </c>
      <c r="E152" s="154" t="str">
        <f>VLOOKUP(A152,'Team Info'!E:N,10,FALSE)</f>
        <v>gabekempfwi@gmail.com</v>
      </c>
      <c r="F152" s="180" t="str">
        <f t="shared" si="26"/>
        <v>Sat</v>
      </c>
      <c r="G152" s="180">
        <v>89</v>
      </c>
      <c r="H152" s="184">
        <f>VLOOKUP(G152,'Master FINAL 2024 8-19-24'!A:G,7,FALSE)</f>
        <v>45570</v>
      </c>
      <c r="I152" s="153" t="str">
        <f>IF(ISBLANK((VLOOKUP(G152,'Master FINAL 2024 8-19-24'!A:H,8,FALSE)))=TRUE,"",VLOOKUP(G152,'Master FINAL 2024 8-19-24'!A:H,8,FALSE))</f>
        <v>ER #9</v>
      </c>
      <c r="J152" s="183">
        <f>IF(ISBLANK((VLOOKUP(G152,'Master FINAL 2024 8-19-24'!A:I,9,FALSE)))=TRUE,"",VLOOKUP(G152,'Master FINAL 2024 8-19-24'!A:I,9,FALSE))</f>
        <v>0.52083333333333337</v>
      </c>
      <c r="K152" s="169" t="str">
        <f>VLOOKUP(G152,'Master FINAL 2024 8-19-24'!A:L,12,FALSE)</f>
        <v>U12G SL Red Stars (Royals)</v>
      </c>
      <c r="L152" s="177" t="s">
        <v>849</v>
      </c>
      <c r="M152" s="177" t="str">
        <f>VLOOKUP(G152,'Master FINAL 2024 8-19-24'!A:O,15,FALSE)</f>
        <v>U12G ER Unicorns</v>
      </c>
      <c r="N152" s="154" t="str">
        <f>VLOOKUP(K152,'Team Info'!J:L,3,FALSE)</f>
        <v>Gabe Kempf</v>
      </c>
      <c r="O152" s="154" t="str">
        <f>VLOOKUP(K152,'Team Info'!J:M,4,FALSE)</f>
        <v>262-339-0252</v>
      </c>
      <c r="P152" s="154" t="str">
        <f>VLOOKUP(K152,'Team Info'!J:N,5,FALSE)</f>
        <v>gabekempfwi@gmail.com</v>
      </c>
      <c r="Q152" s="188" t="str">
        <f>VLOOKUP(M152,'Team Info'!J:L,3,FALSE)</f>
        <v>Aaron Azoff</v>
      </c>
      <c r="R152" s="188" t="str">
        <f>VLOOKUP(M152,'Team Info'!J:M,4,FALSE)</f>
        <v>262-247-6958</v>
      </c>
      <c r="S152" s="188" t="str">
        <f>VLOOKUP(M152,'Team Info'!J:N,5,FALSE)</f>
        <v>taazoff@yahoo.com</v>
      </c>
      <c r="T152" t="str">
        <f t="shared" si="27"/>
        <v>45570U12G SL Red Stars (Royals)U12G ER Unicorns</v>
      </c>
    </row>
    <row r="153" spans="1:20" x14ac:dyDescent="0.3">
      <c r="A153" s="154" t="str">
        <f t="shared" si="30"/>
        <v>SL1153</v>
      </c>
      <c r="B153" s="154" t="str">
        <f>VLOOKUP(A153,'Team Info'!E:J,6,FALSE)</f>
        <v>U12G SL Red Stars (Royals)</v>
      </c>
      <c r="C153" s="154" t="str">
        <f>VLOOKUP(A153,'Team Info'!E:L,8,FALSE)</f>
        <v>Gabe Kempf</v>
      </c>
      <c r="D153" s="154" t="str">
        <f>VLOOKUP(A153,'Team Info'!E:M,9,FALSE)</f>
        <v>262-339-0252</v>
      </c>
      <c r="E153" s="154" t="str">
        <f>VLOOKUP(A153,'Team Info'!E:N,10,FALSE)</f>
        <v>gabekempfwi@gmail.com</v>
      </c>
      <c r="F153" s="180" t="str">
        <f t="shared" si="26"/>
        <v>Sat</v>
      </c>
      <c r="G153" s="180">
        <v>106</v>
      </c>
      <c r="H153" s="184">
        <f>VLOOKUP(G153,'Master FINAL 2024 8-19-24'!A:G,7,FALSE)</f>
        <v>45584</v>
      </c>
      <c r="I153" s="153">
        <f>IF(ISBLANK((VLOOKUP(G153,'Master FINAL 2024 8-19-24'!A:H,8,FALSE)))=TRUE,"",VLOOKUP(G153,'Master FINAL 2024 8-19-24'!A:H,8,FALSE))</f>
        <v>5</v>
      </c>
      <c r="J153" s="183">
        <f>IF(ISBLANK((VLOOKUP(G153,'Master FINAL 2024 8-19-24'!A:I,9,FALSE)))=TRUE,"",VLOOKUP(G153,'Master FINAL 2024 8-19-24'!A:I,9,FALSE))</f>
        <v>0.4375</v>
      </c>
      <c r="K153" s="169" t="str">
        <f>VLOOKUP(G153,'Master FINAL 2024 8-19-24'!A:L,12,FALSE)</f>
        <v>U12G SL Crush</v>
      </c>
      <c r="L153" s="177" t="s">
        <v>849</v>
      </c>
      <c r="M153" s="177" t="str">
        <f>VLOOKUP(G153,'Master FINAL 2024 8-19-24'!A:O,15,FALSE)</f>
        <v>U12G SL Red Stars (Royals)</v>
      </c>
      <c r="N153" s="154" t="str">
        <f>VLOOKUP(K153,'Team Info'!J:L,3,FALSE)</f>
        <v>Rob Scarseth</v>
      </c>
      <c r="O153" s="154" t="str">
        <f>VLOOKUP(K153,'Team Info'!J:M,4,FALSE)</f>
        <v>262-685-7689</v>
      </c>
      <c r="P153" s="154" t="str">
        <f>VLOOKUP(K153,'Team Info'!J:N,5,FALSE)</f>
        <v>rscars@sbcglobal.net</v>
      </c>
      <c r="Q153" s="188" t="str">
        <f>VLOOKUP(M153,'Team Info'!J:L,3,FALSE)</f>
        <v>Gabe Kempf</v>
      </c>
      <c r="R153" s="188" t="str">
        <f>VLOOKUP(M153,'Team Info'!J:M,4,FALSE)</f>
        <v>262-339-0252</v>
      </c>
      <c r="S153" s="188" t="str">
        <f>VLOOKUP(M153,'Team Info'!J:N,5,FALSE)</f>
        <v>gabekempfwi@gmail.com</v>
      </c>
      <c r="T153" t="str">
        <f t="shared" si="27"/>
        <v>45584U12G SL CrushU12G SL Red Stars (Royals)</v>
      </c>
    </row>
    <row r="154" spans="1:20" x14ac:dyDescent="0.3">
      <c r="A154" s="154" t="str">
        <f t="shared" si="30"/>
        <v>SL1153</v>
      </c>
      <c r="B154" s="154" t="str">
        <f>VLOOKUP(A154,'Team Info'!E:J,6,FALSE)</f>
        <v>U12G SL Red Stars (Royals)</v>
      </c>
      <c r="C154" s="154" t="str">
        <f>VLOOKUP(A154,'Team Info'!E:L,8,FALSE)</f>
        <v>Gabe Kempf</v>
      </c>
      <c r="D154" s="154" t="str">
        <f>VLOOKUP(A154,'Team Info'!E:M,9,FALSE)</f>
        <v>262-339-0252</v>
      </c>
      <c r="E154" s="154" t="str">
        <f>VLOOKUP(A154,'Team Info'!E:N,10,FALSE)</f>
        <v>gabekempfwi@gmail.com</v>
      </c>
      <c r="F154" s="180" t="str">
        <f t="shared" si="26"/>
        <v>Sat</v>
      </c>
      <c r="G154" s="180">
        <v>110</v>
      </c>
      <c r="H154" s="184">
        <f>VLOOKUP(G154,'Master FINAL 2024 8-19-24'!A:G,7,FALSE)</f>
        <v>45591</v>
      </c>
      <c r="I154" s="153">
        <f>IF(ISBLANK((VLOOKUP(G154,'Master FINAL 2024 8-19-24'!A:H,8,FALSE)))=TRUE,"",VLOOKUP(G154,'Master FINAL 2024 8-19-24'!A:H,8,FALSE))</f>
        <v>5</v>
      </c>
      <c r="J154" s="183">
        <f>IF(ISBLANK((VLOOKUP(G154,'Master FINAL 2024 8-19-24'!A:I,9,FALSE)))=TRUE,"",VLOOKUP(G154,'Master FINAL 2024 8-19-24'!A:I,9,FALSE))</f>
        <v>0.4375</v>
      </c>
      <c r="K154" s="169" t="str">
        <f>VLOOKUP(G154,'Master FINAL 2024 8-19-24'!A:L,12,FALSE)</f>
        <v>U12G ER Unicorns</v>
      </c>
      <c r="L154" s="177" t="s">
        <v>849</v>
      </c>
      <c r="M154" s="177" t="str">
        <f>VLOOKUP(G154,'Master FINAL 2024 8-19-24'!A:O,15,FALSE)</f>
        <v>U12G SL Red Stars (Royals)</v>
      </c>
      <c r="N154" s="154" t="str">
        <f>VLOOKUP(K154,'Team Info'!J:L,3,FALSE)</f>
        <v>Aaron Azoff</v>
      </c>
      <c r="O154" s="154" t="str">
        <f>VLOOKUP(K154,'Team Info'!J:M,4,FALSE)</f>
        <v>262-247-6958</v>
      </c>
      <c r="P154" s="154" t="str">
        <f>VLOOKUP(K154,'Team Info'!J:N,5,FALSE)</f>
        <v>taazoff@yahoo.com</v>
      </c>
      <c r="Q154" s="188" t="str">
        <f>VLOOKUP(M154,'Team Info'!J:L,3,FALSE)</f>
        <v>Gabe Kempf</v>
      </c>
      <c r="R154" s="188" t="str">
        <f>VLOOKUP(M154,'Team Info'!J:M,4,FALSE)</f>
        <v>262-339-0252</v>
      </c>
      <c r="S154" s="188" t="str">
        <f>VLOOKUP(M154,'Team Info'!J:N,5,FALSE)</f>
        <v>gabekempfwi@gmail.com</v>
      </c>
      <c r="T154" t="str">
        <f t="shared" si="27"/>
        <v>45591U12G ER UnicornsU12G SL Red Stars (Royals)</v>
      </c>
    </row>
    <row r="155" spans="1:20" x14ac:dyDescent="0.3">
      <c r="A155" s="154" t="s">
        <v>1683</v>
      </c>
      <c r="B155" s="154" t="str">
        <f>VLOOKUP(A155,'Team Info'!E:J,6,FALSE)</f>
        <v>U12G SL Crush</v>
      </c>
      <c r="C155" s="154" t="str">
        <f>VLOOKUP(A155,'Team Info'!E:L,8,FALSE)</f>
        <v>Rob Scarseth</v>
      </c>
      <c r="D155" s="154" t="str">
        <f>VLOOKUP(A155,'Team Info'!E:M,9,FALSE)</f>
        <v>262-685-7689</v>
      </c>
      <c r="E155" s="154" t="str">
        <f>VLOOKUP(A155,'Team Info'!E:N,10,FALSE)</f>
        <v>rscars@sbcglobal.net</v>
      </c>
      <c r="F155" s="180" t="str">
        <f t="shared" si="26"/>
        <v>Sat</v>
      </c>
      <c r="G155" s="180">
        <v>66</v>
      </c>
      <c r="H155" s="184">
        <f>VLOOKUP(G155,'Master FINAL 2024 8-19-24'!A:G,7,FALSE)</f>
        <v>45542</v>
      </c>
      <c r="I155" s="153">
        <f>IF(ISBLANK((VLOOKUP(G155,'Master FINAL 2024 8-19-24'!A:H,8,FALSE)))=TRUE,"",VLOOKUP(G155,'Master FINAL 2024 8-19-24'!A:H,8,FALSE))</f>
        <v>5</v>
      </c>
      <c r="J155" s="183">
        <f>IF(ISBLANK((VLOOKUP(G155,'Master FINAL 2024 8-19-24'!A:I,9,FALSE)))=TRUE,"",VLOOKUP(G155,'Master FINAL 2024 8-19-24'!A:I,9,FALSE))</f>
        <v>0.375</v>
      </c>
      <c r="K155" s="169" t="str">
        <f>VLOOKUP(G155,'Master FINAL 2024 8-19-24'!A:L,12,FALSE)</f>
        <v>U12G HT Pumas</v>
      </c>
      <c r="L155" s="177" t="s">
        <v>849</v>
      </c>
      <c r="M155" s="177" t="str">
        <f>VLOOKUP(G155,'Master FINAL 2024 8-19-24'!A:O,15,FALSE)</f>
        <v>U12G SL Crush</v>
      </c>
      <c r="N155" s="154" t="str">
        <f>VLOOKUP(K155,'Team Info'!J:L,3,FALSE)</f>
        <v>Josh Crook</v>
      </c>
      <c r="O155" s="154" t="str">
        <f>VLOOKUP(K155,'Team Info'!J:M,4,FALSE)</f>
        <v>262-353-6822</v>
      </c>
      <c r="P155" s="154" t="str">
        <f>VLOOKUP(K155,'Team Info'!J:N,5,FALSE)</f>
        <v xml:space="preserve">joshcrook66@gmail.com
</v>
      </c>
      <c r="Q155" s="188" t="str">
        <f>VLOOKUP(M155,'Team Info'!J:L,3,FALSE)</f>
        <v>Rob Scarseth</v>
      </c>
      <c r="R155" s="188" t="str">
        <f>VLOOKUP(M155,'Team Info'!J:M,4,FALSE)</f>
        <v>262-685-7689</v>
      </c>
      <c r="S155" s="188" t="str">
        <f>VLOOKUP(M155,'Team Info'!J:N,5,FALSE)</f>
        <v>rscars@sbcglobal.net</v>
      </c>
      <c r="T155" t="str">
        <f t="shared" si="27"/>
        <v>45542U12G HT PumasU12G SL Crush</v>
      </c>
    </row>
    <row r="156" spans="1:20" x14ac:dyDescent="0.3">
      <c r="A156" s="154" t="str">
        <f>A157</f>
        <v>SL1154</v>
      </c>
      <c r="B156" s="154" t="str">
        <f>VLOOKUP(A156,'Team Info'!E:J,6,FALSE)</f>
        <v>U12G SL Crush</v>
      </c>
      <c r="C156" s="154" t="str">
        <f>VLOOKUP(A156,'Team Info'!E:L,8,FALSE)</f>
        <v>Rob Scarseth</v>
      </c>
      <c r="D156" s="154" t="str">
        <f>VLOOKUP(A156,'Team Info'!E:M,9,FALSE)</f>
        <v>262-685-7689</v>
      </c>
      <c r="E156" s="154" t="str">
        <f>VLOOKUP(A156,'Team Info'!E:N,10,FALSE)</f>
        <v>rscars@sbcglobal.net</v>
      </c>
      <c r="F156" s="180" t="str">
        <f>IF(WEEKDAY(H156)=7,"Sat",IF(WEEKDAY(H156)=6,"Fri",IF(WEEKDAY(H156)=5,"Thu",IF(WEEKDAY(H156)=4,"Wed",IF(WEEKDAY(H156)=3,"Tue",IF(WEEKDAY(H156)=2,"Mon",IF(WEEKDAY(H156)=1,"Sun")))))))</f>
        <v>Thu</v>
      </c>
      <c r="G156" s="180">
        <v>114</v>
      </c>
      <c r="H156" s="184">
        <f>VLOOKUP(G156,'Master FINAL 2024 8-19-24'!A:G,7,FALSE)</f>
        <v>45547</v>
      </c>
      <c r="I156" s="153" t="str">
        <f>IF(ISBLANK((VLOOKUP(G156,'Master FINAL 2024 8-19-24'!A:H,8,FALSE)))=TRUE,"",VLOOKUP(G156,'Master FINAL 2024 8-19-24'!A:H,8,FALSE))</f>
        <v>HT #7</v>
      </c>
      <c r="J156" s="183">
        <f>IF(ISBLANK((VLOOKUP(G156,'Master FINAL 2024 8-19-24'!A:I,9,FALSE)))=TRUE,"",VLOOKUP(G156,'Master FINAL 2024 8-19-24'!A:I,9,FALSE))</f>
        <v>0.73958333333333337</v>
      </c>
      <c r="K156" s="169" t="str">
        <f>VLOOKUP(G156,'Master FINAL 2024 8-19-24'!A:L,12,FALSE)</f>
        <v>U12G SL Crush</v>
      </c>
      <c r="L156" s="177" t="s">
        <v>849</v>
      </c>
      <c r="M156" s="177" t="str">
        <f>VLOOKUP(G156,'Master FINAL 2024 8-19-24'!A:O,15,FALSE)</f>
        <v>U12G HT Crazy Lady Lightning Leopards</v>
      </c>
      <c r="N156" s="154" t="str">
        <f>VLOOKUP(K156,'Team Info'!J:L,3,FALSE)</f>
        <v>Rob Scarseth</v>
      </c>
      <c r="O156" s="154" t="str">
        <f>VLOOKUP(K156,'Team Info'!J:M,4,FALSE)</f>
        <v>262-685-7689</v>
      </c>
      <c r="P156" s="154" t="str">
        <f>VLOOKUP(K156,'Team Info'!J:N,5,FALSE)</f>
        <v>rscars@sbcglobal.net</v>
      </c>
      <c r="Q156" s="188" t="str">
        <f>VLOOKUP(M156,'Team Info'!J:L,3,FALSE)</f>
        <v>Rachael Kaul</v>
      </c>
      <c r="R156" s="188" t="str">
        <f>VLOOKUP(M156,'Team Info'!J:M,4,FALSE)</f>
        <v xml:space="preserve">920-246-9829
</v>
      </c>
      <c r="S156" s="188" t="str">
        <f>VLOOKUP(M156,'Team Info'!J:N,5,FALSE)</f>
        <v>kaulrv12@yahoo.com</v>
      </c>
      <c r="T156" t="str">
        <f>H156&amp;K156&amp;M156</f>
        <v>45547U12G SL CrushU12G HT Crazy Lady Lightning Leopards</v>
      </c>
    </row>
    <row r="157" spans="1:20" x14ac:dyDescent="0.3">
      <c r="A157" s="154" t="str">
        <f>A162</f>
        <v>SL1154</v>
      </c>
      <c r="B157" s="154" t="str">
        <f>VLOOKUP(A157,'Team Info'!E:J,6,FALSE)</f>
        <v>U12G SL Crush</v>
      </c>
      <c r="C157" s="154" t="str">
        <f>VLOOKUP(A157,'Team Info'!E:L,8,FALSE)</f>
        <v>Rob Scarseth</v>
      </c>
      <c r="D157" s="154" t="str">
        <f>VLOOKUP(A157,'Team Info'!E:M,9,FALSE)</f>
        <v>262-685-7689</v>
      </c>
      <c r="E157" s="154" t="str">
        <f>VLOOKUP(A157,'Team Info'!E:N,10,FALSE)</f>
        <v>rscars@sbcglobal.net</v>
      </c>
      <c r="F157" s="180" t="str">
        <f>IF(WEEKDAY(H157)=7,"Sat",IF(WEEKDAY(H157)=6,"Fri",IF(WEEKDAY(H157)=5,"Thu",IF(WEEKDAY(H157)=4,"Wed",IF(WEEKDAY(H157)=3,"Tue",IF(WEEKDAY(H157)=2,"Mon",IF(WEEKDAY(H157)=1,"Sun")))))))</f>
        <v>Tue</v>
      </c>
      <c r="G157" s="180">
        <v>73</v>
      </c>
      <c r="H157" s="184">
        <f>VLOOKUP(G157,'Master FINAL 2024 8-19-24'!A:G,7,FALSE)</f>
        <v>45552</v>
      </c>
      <c r="I157" s="153">
        <f>IF(ISBLANK((VLOOKUP(G157,'Master FINAL 2024 8-19-24'!A:H,8,FALSE)))=TRUE,"",VLOOKUP(G157,'Master FINAL 2024 8-19-24'!A:H,8,FALSE))</f>
        <v>5</v>
      </c>
      <c r="J157" s="183">
        <f>IF(ISBLANK((VLOOKUP(G157,'Master FINAL 2024 8-19-24'!A:I,9,FALSE)))=TRUE,"",VLOOKUP(G157,'Master FINAL 2024 8-19-24'!A:I,9,FALSE))</f>
        <v>0.73958333333333337</v>
      </c>
      <c r="K157" s="169" t="str">
        <f>VLOOKUP(G157,'Master FINAL 2024 8-19-24'!A:L,12,FALSE)</f>
        <v>U12G SL Lady Owls</v>
      </c>
      <c r="L157" s="177" t="s">
        <v>849</v>
      </c>
      <c r="M157" s="177" t="str">
        <f>VLOOKUP(G157,'Master FINAL 2024 8-19-24'!A:O,15,FALSE)</f>
        <v>U12G SL Crush</v>
      </c>
      <c r="N157" s="154" t="str">
        <f>VLOOKUP(K157,'Team Info'!J:L,3,FALSE)</f>
        <v>Dave Zukowski</v>
      </c>
      <c r="O157" s="154" t="str">
        <f>VLOOKUP(K157,'Team Info'!J:M,4,FALSE)</f>
        <v>414-324-9256</v>
      </c>
      <c r="P157" s="154" t="str">
        <f>VLOOKUP(K157,'Team Info'!J:N,5,FALSE)</f>
        <v>bevndave@outlook.com</v>
      </c>
      <c r="Q157" s="188" t="str">
        <f>VLOOKUP(M157,'Team Info'!J:L,3,FALSE)</f>
        <v>Rob Scarseth</v>
      </c>
      <c r="R157" s="188" t="str">
        <f>VLOOKUP(M157,'Team Info'!J:M,4,FALSE)</f>
        <v>262-685-7689</v>
      </c>
      <c r="S157" s="188" t="str">
        <f>VLOOKUP(M157,'Team Info'!J:N,5,FALSE)</f>
        <v>rscars@sbcglobal.net</v>
      </c>
      <c r="T157" t="str">
        <f>H157&amp;K157&amp;M157</f>
        <v>45552U12G SL Lady OwlsU12G SL Crush</v>
      </c>
    </row>
    <row r="158" spans="1:20" x14ac:dyDescent="0.3">
      <c r="A158" s="154" t="str">
        <f>A155</f>
        <v>SL1154</v>
      </c>
      <c r="B158" s="154" t="str">
        <f>VLOOKUP(A158,'Team Info'!E:J,6,FALSE)</f>
        <v>U12G SL Crush</v>
      </c>
      <c r="C158" s="154" t="str">
        <f>VLOOKUP(A158,'Team Info'!E:L,8,FALSE)</f>
        <v>Rob Scarseth</v>
      </c>
      <c r="D158" s="154" t="str">
        <f>VLOOKUP(A158,'Team Info'!E:M,9,FALSE)</f>
        <v>262-685-7689</v>
      </c>
      <c r="E158" s="154" t="str">
        <f>VLOOKUP(A158,'Team Info'!E:N,10,FALSE)</f>
        <v>rscars@sbcglobal.net</v>
      </c>
      <c r="F158" s="180" t="str">
        <f t="shared" si="26"/>
        <v>Sat</v>
      </c>
      <c r="G158" s="180">
        <v>79</v>
      </c>
      <c r="H158" s="184">
        <f>VLOOKUP(G158,'Master FINAL 2024 8-19-24'!A:G,7,FALSE)</f>
        <v>45556</v>
      </c>
      <c r="I158" s="153" t="str">
        <f>IF(ISBLANK((VLOOKUP(G158,'Master FINAL 2024 8-19-24'!A:H,8,FALSE)))=TRUE,"",VLOOKUP(G158,'Master FINAL 2024 8-19-24'!A:H,8,FALSE))</f>
        <v>KW 4</v>
      </c>
      <c r="J158" s="183">
        <f>IF(ISBLANK((VLOOKUP(G158,'Master FINAL 2024 8-19-24'!A:I,9,FALSE)))=TRUE,"",VLOOKUP(G158,'Master FINAL 2024 8-19-24'!A:I,9,FALSE))</f>
        <v>0.375</v>
      </c>
      <c r="K158" s="169" t="str">
        <f>VLOOKUP(G158,'Master FINAL 2024 8-19-24'!A:L,12,FALSE)</f>
        <v>U12G SL Crush</v>
      </c>
      <c r="L158" s="177" t="s">
        <v>849</v>
      </c>
      <c r="M158" s="177" t="str">
        <f>VLOOKUP(G158,'Master FINAL 2024 8-19-24'!A:O,15,FALSE)</f>
        <v>U12G KW Phoenix</v>
      </c>
      <c r="N158" s="154" t="str">
        <f>VLOOKUP(K158,'Team Info'!J:L,3,FALSE)</f>
        <v>Rob Scarseth</v>
      </c>
      <c r="O158" s="154" t="str">
        <f>VLOOKUP(K158,'Team Info'!J:M,4,FALSE)</f>
        <v>262-685-7689</v>
      </c>
      <c r="P158" s="154" t="str">
        <f>VLOOKUP(K158,'Team Info'!J:N,5,FALSE)</f>
        <v>rscars@sbcglobal.net</v>
      </c>
      <c r="Q158" s="188" t="str">
        <f>VLOOKUP(M158,'Team Info'!J:L,3,FALSE)</f>
        <v>Andrea Flood</v>
      </c>
      <c r="R158" s="188" t="str">
        <f>VLOOKUP(M158,'Team Info'!J:M,4,FALSE)</f>
        <v>262-483-1142</v>
      </c>
      <c r="S158" s="188" t="str">
        <f>VLOOKUP(M158,'Team Info'!J:N,5,FALSE)</f>
        <v>annflood2008@yahoo.com</v>
      </c>
      <c r="T158" t="str">
        <f t="shared" si="27"/>
        <v>45556U12G SL CrushU12G KW Phoenix</v>
      </c>
    </row>
    <row r="159" spans="1:20" x14ac:dyDescent="0.3">
      <c r="A159" s="154" t="str">
        <f t="shared" ref="A159:A162" si="31">A158</f>
        <v>SL1154</v>
      </c>
      <c r="B159" s="154" t="str">
        <f>VLOOKUP(A159,'Team Info'!E:J,6,FALSE)</f>
        <v>U12G SL Crush</v>
      </c>
      <c r="C159" s="154" t="str">
        <f>VLOOKUP(A159,'Team Info'!E:L,8,FALSE)</f>
        <v>Rob Scarseth</v>
      </c>
      <c r="D159" s="154" t="str">
        <f>VLOOKUP(A159,'Team Info'!E:M,9,FALSE)</f>
        <v>262-685-7689</v>
      </c>
      <c r="E159" s="154" t="str">
        <f>VLOOKUP(A159,'Team Info'!E:N,10,FALSE)</f>
        <v>rscars@sbcglobal.net</v>
      </c>
      <c r="F159" s="180" t="str">
        <f t="shared" si="26"/>
        <v>Sat</v>
      </c>
      <c r="G159" s="180">
        <v>92</v>
      </c>
      <c r="H159" s="184">
        <f>VLOOKUP(G159,'Master FINAL 2024 8-19-24'!A:G,7,FALSE)</f>
        <v>45570</v>
      </c>
      <c r="I159" s="153">
        <f>IF(ISBLANK((VLOOKUP(G159,'Master FINAL 2024 8-19-24'!A:H,8,FALSE)))=TRUE,"",VLOOKUP(G159,'Master FINAL 2024 8-19-24'!A:H,8,FALSE))</f>
        <v>5</v>
      </c>
      <c r="J159" s="183">
        <f>IF(ISBLANK((VLOOKUP(G159,'Master FINAL 2024 8-19-24'!A:I,9,FALSE)))=TRUE,"",VLOOKUP(G159,'Master FINAL 2024 8-19-24'!A:I,9,FALSE))</f>
        <v>0.4375</v>
      </c>
      <c r="K159" s="169" t="str">
        <f>VLOOKUP(G159,'Master FINAL 2024 8-19-24'!A:L,12,FALSE)</f>
        <v>U12G HT Phoenix</v>
      </c>
      <c r="L159" s="177" t="s">
        <v>849</v>
      </c>
      <c r="M159" s="177" t="str">
        <f>VLOOKUP(G159,'Master FINAL 2024 8-19-24'!A:O,15,FALSE)</f>
        <v>U12G SL Crush</v>
      </c>
      <c r="N159" s="154" t="str">
        <f>VLOOKUP(K159,'Team Info'!J:L,3,FALSE)</f>
        <v>Matt Uecker</v>
      </c>
      <c r="O159" s="154" t="str">
        <f>VLOOKUP(K159,'Team Info'!J:M,4,FALSE)</f>
        <v>920-285-0559</v>
      </c>
      <c r="P159" s="154" t="str">
        <f>VLOOKUP(K159,'Team Info'!J:N,5,FALSE)</f>
        <v>Matthew.uecker@gmail.com</v>
      </c>
      <c r="Q159" s="188" t="str">
        <f>VLOOKUP(M159,'Team Info'!J:L,3,FALSE)</f>
        <v>Rob Scarseth</v>
      </c>
      <c r="R159" s="188" t="str">
        <f>VLOOKUP(M159,'Team Info'!J:M,4,FALSE)</f>
        <v>262-685-7689</v>
      </c>
      <c r="S159" s="188" t="str">
        <f>VLOOKUP(M159,'Team Info'!J:N,5,FALSE)</f>
        <v>rscars@sbcglobal.net</v>
      </c>
      <c r="T159" t="str">
        <f t="shared" si="27"/>
        <v>45570U12G HT PhoenixU12G SL Crush</v>
      </c>
    </row>
    <row r="160" spans="1:20" x14ac:dyDescent="0.3">
      <c r="A160" s="154" t="str">
        <f t="shared" si="31"/>
        <v>SL1154</v>
      </c>
      <c r="B160" s="154" t="str">
        <f>VLOOKUP(A160,'Team Info'!E:J,6,FALSE)</f>
        <v>U12G SL Crush</v>
      </c>
      <c r="C160" s="154" t="str">
        <f>VLOOKUP(A160,'Team Info'!E:L,8,FALSE)</f>
        <v>Rob Scarseth</v>
      </c>
      <c r="D160" s="154" t="str">
        <f>VLOOKUP(A160,'Team Info'!E:M,9,FALSE)</f>
        <v>262-685-7689</v>
      </c>
      <c r="E160" s="154" t="str">
        <f>VLOOKUP(A160,'Team Info'!E:N,10,FALSE)</f>
        <v>rscars@sbcglobal.net</v>
      </c>
      <c r="F160" s="180" t="str">
        <f t="shared" si="26"/>
        <v>Sat</v>
      </c>
      <c r="G160" s="180">
        <v>100</v>
      </c>
      <c r="H160" s="184">
        <f>VLOOKUP(G160,'Master FINAL 2024 8-19-24'!A:G,7,FALSE)</f>
        <v>45577</v>
      </c>
      <c r="I160" s="153">
        <f>IF(ISBLANK((VLOOKUP(G160,'Master FINAL 2024 8-19-24'!A:H,8,FALSE)))=TRUE,"",VLOOKUP(G160,'Master FINAL 2024 8-19-24'!A:H,8,FALSE))</f>
        <v>5</v>
      </c>
      <c r="J160" s="183">
        <f>IF(ISBLANK((VLOOKUP(G160,'Master FINAL 2024 8-19-24'!A:I,9,FALSE)))=TRUE,"",VLOOKUP(G160,'Master FINAL 2024 8-19-24'!A:I,9,FALSE))</f>
        <v>0.5</v>
      </c>
      <c r="K160" s="169" t="str">
        <f>VLOOKUP(G160,'Master FINAL 2024 8-19-24'!A:L,12,FALSE)</f>
        <v>U12G HU Avengers</v>
      </c>
      <c r="L160" s="177" t="s">
        <v>849</v>
      </c>
      <c r="M160" s="177" t="str">
        <f>VLOOKUP(G160,'Master FINAL 2024 8-19-24'!A:O,15,FALSE)</f>
        <v>U12G SL Crush</v>
      </c>
      <c r="N160" s="154" t="str">
        <f>VLOOKUP(K160,'Team Info'!J:L,3,FALSE)</f>
        <v>Roxanne Leitzke</v>
      </c>
      <c r="O160" s="154" t="str">
        <f>VLOOKUP(K160,'Team Info'!J:M,4,FALSE)</f>
        <v>920-988-8863</v>
      </c>
      <c r="P160" s="154" t="str">
        <f>VLOOKUP(K160,'Team Info'!J:N,5,FALSE)</f>
        <v>lytski@live.com</v>
      </c>
      <c r="Q160" s="188" t="str">
        <f>VLOOKUP(M160,'Team Info'!J:L,3,FALSE)</f>
        <v>Rob Scarseth</v>
      </c>
      <c r="R160" s="188" t="str">
        <f>VLOOKUP(M160,'Team Info'!J:M,4,FALSE)</f>
        <v>262-685-7689</v>
      </c>
      <c r="S160" s="188" t="str">
        <f>VLOOKUP(M160,'Team Info'!J:N,5,FALSE)</f>
        <v>rscars@sbcglobal.net</v>
      </c>
      <c r="T160" t="str">
        <f t="shared" si="27"/>
        <v>45577U12G HU AvengersU12G SL Crush</v>
      </c>
    </row>
    <row r="161" spans="1:20" x14ac:dyDescent="0.3">
      <c r="A161" s="154" t="str">
        <f t="shared" si="31"/>
        <v>SL1154</v>
      </c>
      <c r="B161" s="154" t="str">
        <f>VLOOKUP(A161,'Team Info'!E:J,6,FALSE)</f>
        <v>U12G SL Crush</v>
      </c>
      <c r="C161" s="154" t="str">
        <f>VLOOKUP(A161,'Team Info'!E:L,8,FALSE)</f>
        <v>Rob Scarseth</v>
      </c>
      <c r="D161" s="154" t="str">
        <f>VLOOKUP(A161,'Team Info'!E:M,9,FALSE)</f>
        <v>262-685-7689</v>
      </c>
      <c r="E161" s="154" t="str">
        <f>VLOOKUP(A161,'Team Info'!E:N,10,FALSE)</f>
        <v>rscars@sbcglobal.net</v>
      </c>
      <c r="F161" s="180" t="str">
        <f t="shared" si="26"/>
        <v>Sat</v>
      </c>
      <c r="G161" s="180">
        <v>106</v>
      </c>
      <c r="H161" s="184">
        <f>VLOOKUP(G161,'Master FINAL 2024 8-19-24'!A:G,7,FALSE)</f>
        <v>45584</v>
      </c>
      <c r="I161" s="153">
        <f>IF(ISBLANK((VLOOKUP(G161,'Master FINAL 2024 8-19-24'!A:H,8,FALSE)))=TRUE,"",VLOOKUP(G161,'Master FINAL 2024 8-19-24'!A:H,8,FALSE))</f>
        <v>5</v>
      </c>
      <c r="J161" s="183">
        <f>IF(ISBLANK((VLOOKUP(G161,'Master FINAL 2024 8-19-24'!A:I,9,FALSE)))=TRUE,"",VLOOKUP(G161,'Master FINAL 2024 8-19-24'!A:I,9,FALSE))</f>
        <v>0.4375</v>
      </c>
      <c r="K161" s="169" t="str">
        <f>VLOOKUP(G161,'Master FINAL 2024 8-19-24'!A:L,12,FALSE)</f>
        <v>U12G SL Crush</v>
      </c>
      <c r="L161" s="177" t="s">
        <v>849</v>
      </c>
      <c r="M161" s="177" t="str">
        <f>VLOOKUP(G161,'Master FINAL 2024 8-19-24'!A:O,15,FALSE)</f>
        <v>U12G SL Red Stars (Royals)</v>
      </c>
      <c r="N161" s="154" t="str">
        <f>VLOOKUP(K161,'Team Info'!J:L,3,FALSE)</f>
        <v>Rob Scarseth</v>
      </c>
      <c r="O161" s="154" t="str">
        <f>VLOOKUP(K161,'Team Info'!J:M,4,FALSE)</f>
        <v>262-685-7689</v>
      </c>
      <c r="P161" s="154" t="str">
        <f>VLOOKUP(K161,'Team Info'!J:N,5,FALSE)</f>
        <v>rscars@sbcglobal.net</v>
      </c>
      <c r="Q161" s="188" t="str">
        <f>VLOOKUP(M161,'Team Info'!J:L,3,FALSE)</f>
        <v>Gabe Kempf</v>
      </c>
      <c r="R161" s="188" t="str">
        <f>VLOOKUP(M161,'Team Info'!J:M,4,FALSE)</f>
        <v>262-339-0252</v>
      </c>
      <c r="S161" s="188" t="str">
        <f>VLOOKUP(M161,'Team Info'!J:N,5,FALSE)</f>
        <v>gabekempfwi@gmail.com</v>
      </c>
      <c r="T161" t="str">
        <f t="shared" si="27"/>
        <v>45584U12G SL CrushU12G SL Red Stars (Royals)</v>
      </c>
    </row>
    <row r="162" spans="1:20" x14ac:dyDescent="0.3">
      <c r="A162" s="154" t="str">
        <f t="shared" si="31"/>
        <v>SL1154</v>
      </c>
      <c r="B162" s="154" t="str">
        <f>VLOOKUP(A162,'Team Info'!E:J,6,FALSE)</f>
        <v>U12G SL Crush</v>
      </c>
      <c r="C162" s="154" t="str">
        <f>VLOOKUP(A162,'Team Info'!E:L,8,FALSE)</f>
        <v>Rob Scarseth</v>
      </c>
      <c r="D162" s="154" t="str">
        <f>VLOOKUP(A162,'Team Info'!E:M,9,FALSE)</f>
        <v>262-685-7689</v>
      </c>
      <c r="E162" s="154" t="str">
        <f>VLOOKUP(A162,'Team Info'!E:N,10,FALSE)</f>
        <v>rscars@sbcglobal.net</v>
      </c>
      <c r="F162" s="180" t="str">
        <f>IF(WEEKDAY(H162)=7,"Sat",IF(WEEKDAY(H162)=6,"Fri",IF(WEEKDAY(H162)=5,"Thu",IF(WEEKDAY(H162)=4,"Wed",IF(WEEKDAY(H162)=3,"Tue",IF(WEEKDAY(H162)=2,"Mon",IF(WEEKDAY(H162)=1,"Sun")))))))</f>
        <v>Sat</v>
      </c>
      <c r="G162" s="180">
        <v>113</v>
      </c>
      <c r="H162" s="184">
        <f>VLOOKUP(G162,'Master FINAL 2024 8-19-24'!A:G,7,FALSE)</f>
        <v>45591</v>
      </c>
      <c r="I162" s="153" t="str">
        <f>IF(ISBLANK((VLOOKUP(G162,'Master FINAL 2024 8-19-24'!A:H,8,FALSE)))=TRUE,"",VLOOKUP(G162,'Master FINAL 2024 8-19-24'!A:H,8,FALSE))</f>
        <v>Field #2</v>
      </c>
      <c r="J162" s="183">
        <f>IF(ISBLANK((VLOOKUP(G162,'Master FINAL 2024 8-19-24'!A:I,9,FALSE)))=TRUE,"",VLOOKUP(G162,'Master FINAL 2024 8-19-24'!A:I,9,FALSE))</f>
        <v>0.5</v>
      </c>
      <c r="K162" s="169" t="str">
        <f>VLOOKUP(G162,'Master FINAL 2024 8-19-24'!A:L,12,FALSE)</f>
        <v>U12G SL Crush</v>
      </c>
      <c r="L162" s="177" t="s">
        <v>849</v>
      </c>
      <c r="M162" s="177" t="str">
        <f>VLOOKUP(G162,'Master FINAL 2024 8-19-24'!A:O,15,FALSE)</f>
        <v>U12G HU Avengers</v>
      </c>
      <c r="N162" s="154" t="str">
        <f>VLOOKUP(K162,'Team Info'!J:L,3,FALSE)</f>
        <v>Rob Scarseth</v>
      </c>
      <c r="O162" s="154" t="str">
        <f>VLOOKUP(K162,'Team Info'!J:M,4,FALSE)</f>
        <v>262-685-7689</v>
      </c>
      <c r="P162" s="154" t="str">
        <f>VLOOKUP(K162,'Team Info'!J:N,5,FALSE)</f>
        <v>rscars@sbcglobal.net</v>
      </c>
      <c r="Q162" s="188" t="str">
        <f>VLOOKUP(M162,'Team Info'!J:L,3,FALSE)</f>
        <v>Roxanne Leitzke</v>
      </c>
      <c r="R162" s="188" t="str">
        <f>VLOOKUP(M162,'Team Info'!J:M,4,FALSE)</f>
        <v>920-988-8863</v>
      </c>
      <c r="S162" s="188" t="str">
        <f>VLOOKUP(M162,'Team Info'!J:N,5,FALSE)</f>
        <v>lytski@live.com</v>
      </c>
      <c r="T162" t="str">
        <f>H162&amp;K162&amp;M162</f>
        <v>45591U12G SL CrushU12G HU Avengers</v>
      </c>
    </row>
    <row r="163" spans="1:20" x14ac:dyDescent="0.3">
      <c r="A163" s="154" t="s">
        <v>1674</v>
      </c>
      <c r="B163" s="154" t="str">
        <f>VLOOKUP(A163,'Team Info'!E:J,6,FALSE)</f>
        <v>U12G SL Lady Owls</v>
      </c>
      <c r="C163" s="154" t="str">
        <f>VLOOKUP(A163,'Team Info'!E:L,8,FALSE)</f>
        <v>Dave Zukowski</v>
      </c>
      <c r="D163" s="154" t="str">
        <f>VLOOKUP(A163,'Team Info'!E:M,9,FALSE)</f>
        <v>414-324-9256</v>
      </c>
      <c r="E163" s="154" t="str">
        <f>VLOOKUP(A163,'Team Info'!E:N,10,FALSE)</f>
        <v>bevndave@outlook.com</v>
      </c>
      <c r="F163" s="180" t="str">
        <f t="shared" si="26"/>
        <v>Sat</v>
      </c>
      <c r="G163" s="180">
        <v>61</v>
      </c>
      <c r="H163" s="184">
        <f>VLOOKUP(G163,'Master FINAL 2024 8-19-24'!A:G,7,FALSE)</f>
        <v>45542</v>
      </c>
      <c r="I163" s="153" t="str">
        <f>IF(ISBLANK((VLOOKUP(G163,'Master FINAL 2024 8-19-24'!A:H,8,FALSE)))=TRUE,"",VLOOKUP(G163,'Master FINAL 2024 8-19-24'!A:H,8,FALSE))</f>
        <v>12U South</v>
      </c>
      <c r="J163" s="183">
        <f>IF(ISBLANK((VLOOKUP(G163,'Master FINAL 2024 8-19-24'!A:I,9,FALSE)))=TRUE,"",VLOOKUP(G163,'Master FINAL 2024 8-19-24'!A:I,9,FALSE))</f>
        <v>0.375</v>
      </c>
      <c r="K163" s="169" t="str">
        <f>VLOOKUP(G163,'Master FINAL 2024 8-19-24'!A:L,12,FALSE)</f>
        <v>U12G SL Lady Owls</v>
      </c>
      <c r="L163" s="177" t="s">
        <v>849</v>
      </c>
      <c r="M163" s="177" t="str">
        <f>VLOOKUP(G163,'Master FINAL 2024 8-19-24'!A:O,15,FALSE)</f>
        <v>U12G BR Blue Heron Yellow</v>
      </c>
      <c r="N163" s="154" t="str">
        <f>VLOOKUP(K163,'Team Info'!J:L,3,FALSE)</f>
        <v>Dave Zukowski</v>
      </c>
      <c r="O163" s="154" t="str">
        <f>VLOOKUP(K163,'Team Info'!J:M,4,FALSE)</f>
        <v>414-324-9256</v>
      </c>
      <c r="P163" s="154" t="str">
        <f>VLOOKUP(K163,'Team Info'!J:N,5,FALSE)</f>
        <v>bevndave@outlook.com</v>
      </c>
      <c r="Q163" s="188" t="str">
        <f>VLOOKUP(M163,'Team Info'!J:L,3,FALSE)</f>
        <v>Josh Herring</v>
      </c>
      <c r="R163" s="188" t="str">
        <f>VLOOKUP(M163,'Team Info'!J:M,4,FALSE)</f>
        <v>920-263-0000</v>
      </c>
      <c r="S163" s="188" t="str">
        <f>VLOOKUP(M163,'Team Info'!J:N,5,FALSE)</f>
        <v>ndfsa9@gmail.com</v>
      </c>
      <c r="T163" t="str">
        <f t="shared" si="27"/>
        <v>45542U12G SL Lady OwlsU12G BR Blue Heron Yellow</v>
      </c>
    </row>
    <row r="164" spans="1:20" x14ac:dyDescent="0.3">
      <c r="A164" s="154" t="str">
        <f>A170</f>
        <v>SL1155</v>
      </c>
      <c r="B164" s="154" t="str">
        <f>VLOOKUP(A164,'Team Info'!E:J,6,FALSE)</f>
        <v>U12G SL Lady Owls</v>
      </c>
      <c r="C164" s="154" t="str">
        <f>VLOOKUP(A164,'Team Info'!E:L,8,FALSE)</f>
        <v>Dave Zukowski</v>
      </c>
      <c r="D164" s="154" t="str">
        <f>VLOOKUP(A164,'Team Info'!E:M,9,FALSE)</f>
        <v>414-324-9256</v>
      </c>
      <c r="E164" s="154" t="str">
        <f>VLOOKUP(A164,'Team Info'!E:N,10,FALSE)</f>
        <v>bevndave@outlook.com</v>
      </c>
      <c r="F164" s="180" t="str">
        <f>IF(WEEKDAY(H164)=7,"Sat",IF(WEEKDAY(H164)=6,"Fri",IF(WEEKDAY(H164)=5,"Thu",IF(WEEKDAY(H164)=4,"Wed",IF(WEEKDAY(H164)=3,"Tue",IF(WEEKDAY(H164)=2,"Mon",IF(WEEKDAY(H164)=1,"Sun")))))))</f>
        <v>Tue</v>
      </c>
      <c r="G164" s="180">
        <v>73</v>
      </c>
      <c r="H164" s="184">
        <f>VLOOKUP(G164,'Master FINAL 2024 8-19-24'!A:G,7,FALSE)</f>
        <v>45552</v>
      </c>
      <c r="I164" s="153">
        <f>IF(ISBLANK((VLOOKUP(G164,'Master FINAL 2024 8-19-24'!A:H,8,FALSE)))=TRUE,"",VLOOKUP(G164,'Master FINAL 2024 8-19-24'!A:H,8,FALSE))</f>
        <v>5</v>
      </c>
      <c r="J164" s="183">
        <f>IF(ISBLANK((VLOOKUP(G164,'Master FINAL 2024 8-19-24'!A:I,9,FALSE)))=TRUE,"",VLOOKUP(G164,'Master FINAL 2024 8-19-24'!A:I,9,FALSE))</f>
        <v>0.73958333333333337</v>
      </c>
      <c r="K164" s="169" t="str">
        <f>VLOOKUP(G164,'Master FINAL 2024 8-19-24'!A:L,12,FALSE)</f>
        <v>U12G SL Lady Owls</v>
      </c>
      <c r="L164" s="177" t="s">
        <v>849</v>
      </c>
      <c r="M164" s="177" t="str">
        <f>VLOOKUP(G164,'Master FINAL 2024 8-19-24'!A:O,15,FALSE)</f>
        <v>U12G SL Crush</v>
      </c>
      <c r="N164" s="154" t="str">
        <f>VLOOKUP(K164,'Team Info'!J:L,3,FALSE)</f>
        <v>Dave Zukowski</v>
      </c>
      <c r="O164" s="154" t="str">
        <f>VLOOKUP(K164,'Team Info'!J:M,4,FALSE)</f>
        <v>414-324-9256</v>
      </c>
      <c r="P164" s="154" t="str">
        <f>VLOOKUP(K164,'Team Info'!J:N,5,FALSE)</f>
        <v>bevndave@outlook.com</v>
      </c>
      <c r="Q164" s="188" t="str">
        <f>VLOOKUP(M164,'Team Info'!J:L,3,FALSE)</f>
        <v>Rob Scarseth</v>
      </c>
      <c r="R164" s="188" t="str">
        <f>VLOOKUP(M164,'Team Info'!J:M,4,FALSE)</f>
        <v>262-685-7689</v>
      </c>
      <c r="S164" s="188" t="str">
        <f>VLOOKUP(M164,'Team Info'!J:N,5,FALSE)</f>
        <v>rscars@sbcglobal.net</v>
      </c>
      <c r="T164" t="str">
        <f>H164&amp;K164&amp;M164</f>
        <v>45552U12G SL Lady OwlsU12G SL Crush</v>
      </c>
    </row>
    <row r="165" spans="1:20" x14ac:dyDescent="0.3">
      <c r="A165" s="154" t="str">
        <f>A167</f>
        <v>SL1155</v>
      </c>
      <c r="B165" s="154" t="str">
        <f>VLOOKUP(A165,'Team Info'!E:J,6,FALSE)</f>
        <v>U12G SL Lady Owls</v>
      </c>
      <c r="C165" s="154" t="str">
        <f>VLOOKUP(A165,'Team Info'!E:L,8,FALSE)</f>
        <v>Dave Zukowski</v>
      </c>
      <c r="D165" s="154" t="str">
        <f>VLOOKUP(A165,'Team Info'!E:M,9,FALSE)</f>
        <v>414-324-9256</v>
      </c>
      <c r="E165" s="154" t="str">
        <f>VLOOKUP(A165,'Team Info'!E:N,10,FALSE)</f>
        <v>bevndave@outlook.com</v>
      </c>
      <c r="F165" s="180" t="str">
        <f>IF(WEEKDAY(H165)=7,"Sat",IF(WEEKDAY(H165)=6,"Fri",IF(WEEKDAY(H165)=5,"Thu",IF(WEEKDAY(H165)=4,"Wed",IF(WEEKDAY(H165)=3,"Tue",IF(WEEKDAY(H165)=2,"Mon",IF(WEEKDAY(H165)=1,"Sun")))))))</f>
        <v>Fri</v>
      </c>
      <c r="G165" s="180">
        <v>87</v>
      </c>
      <c r="H165" s="184">
        <f>VLOOKUP(G165,'Master FINAL 2024 8-19-24'!A:G,7,FALSE)</f>
        <v>45555</v>
      </c>
      <c r="I165" s="153">
        <f>IF(ISBLANK((VLOOKUP(G165,'Master FINAL 2024 8-19-24'!A:H,8,FALSE)))=TRUE,"",VLOOKUP(G165,'Master FINAL 2024 8-19-24'!A:H,8,FALSE))</f>
        <v>5</v>
      </c>
      <c r="J165" s="183">
        <f>IF(ISBLANK((VLOOKUP(G165,'Master FINAL 2024 8-19-24'!A:I,9,FALSE)))=TRUE,"",VLOOKUP(G165,'Master FINAL 2024 8-19-24'!A:I,9,FALSE))</f>
        <v>0.73958333333333337</v>
      </c>
      <c r="K165" s="169" t="str">
        <f>VLOOKUP(G165,'Master FINAL 2024 8-19-24'!A:L,12,FALSE)</f>
        <v>U12G BR Blue Heron Yellow</v>
      </c>
      <c r="L165" s="177" t="s">
        <v>849</v>
      </c>
      <c r="M165" s="177" t="str">
        <f>VLOOKUP(G165,'Master FINAL 2024 8-19-24'!A:O,15,FALSE)</f>
        <v>U12G SL Lady Owls</v>
      </c>
      <c r="N165" s="154" t="str">
        <f>VLOOKUP(K165,'Team Info'!J:L,3,FALSE)</f>
        <v>Josh Herring</v>
      </c>
      <c r="O165" s="154" t="str">
        <f>VLOOKUP(K165,'Team Info'!J:M,4,FALSE)</f>
        <v>920-263-0000</v>
      </c>
      <c r="P165" s="154" t="str">
        <f>VLOOKUP(K165,'Team Info'!J:N,5,FALSE)</f>
        <v>ndfsa9@gmail.com</v>
      </c>
      <c r="Q165" s="188" t="str">
        <f>VLOOKUP(M165,'Team Info'!J:L,3,FALSE)</f>
        <v>Dave Zukowski</v>
      </c>
      <c r="R165" s="188" t="str">
        <f>VLOOKUP(M165,'Team Info'!J:M,4,FALSE)</f>
        <v>414-324-9256</v>
      </c>
      <c r="S165" s="188" t="str">
        <f>VLOOKUP(M165,'Team Info'!J:N,5,FALSE)</f>
        <v>bevndave@outlook.com</v>
      </c>
      <c r="T165" t="str">
        <f>H165&amp;K165&amp;M165</f>
        <v>45555U12G BR Blue Heron YellowU12G SL Lady Owls</v>
      </c>
    </row>
    <row r="166" spans="1:20" x14ac:dyDescent="0.3">
      <c r="A166" s="154" t="str">
        <f>A163</f>
        <v>SL1155</v>
      </c>
      <c r="B166" s="154" t="str">
        <f>VLOOKUP(A166,'Team Info'!E:J,6,FALSE)</f>
        <v>U12G SL Lady Owls</v>
      </c>
      <c r="C166" s="154" t="str">
        <f>VLOOKUP(A166,'Team Info'!E:L,8,FALSE)</f>
        <v>Dave Zukowski</v>
      </c>
      <c r="D166" s="154" t="str">
        <f>VLOOKUP(A166,'Team Info'!E:M,9,FALSE)</f>
        <v>414-324-9256</v>
      </c>
      <c r="E166" s="154" t="str">
        <f>VLOOKUP(A166,'Team Info'!E:N,10,FALSE)</f>
        <v>bevndave@outlook.com</v>
      </c>
      <c r="F166" s="180" t="str">
        <f t="shared" ref="F166:F169" si="32">IF(WEEKDAY(H166)=7,"Sat",IF(WEEKDAY(H166)=6,"Fri",IF(WEEKDAY(H166)=5,"Thu",IF(WEEKDAY(H166)=4,"Wed",IF(WEEKDAY(H166)=3,"Tue",IF(WEEKDAY(H166)=2,"Mon",IF(WEEKDAY(H166)=1,"Sun")))))))</f>
        <v>Sat</v>
      </c>
      <c r="G166" s="180">
        <v>75</v>
      </c>
      <c r="H166" s="184">
        <f>VLOOKUP(G166,'Master FINAL 2024 8-19-24'!A:G,7,FALSE)</f>
        <v>45556</v>
      </c>
      <c r="I166" s="153">
        <f>IF(ISBLANK((VLOOKUP(G166,'Master FINAL 2024 8-19-24'!A:H,8,FALSE)))=TRUE,"",VLOOKUP(G166,'Master FINAL 2024 8-19-24'!A:H,8,FALSE))</f>
        <v>5</v>
      </c>
      <c r="J166" s="183">
        <f>IF(ISBLANK((VLOOKUP(G166,'Master FINAL 2024 8-19-24'!A:I,9,FALSE)))=TRUE,"",VLOOKUP(G166,'Master FINAL 2024 8-19-24'!A:I,9,FALSE))</f>
        <v>0.375</v>
      </c>
      <c r="K166" s="169" t="str">
        <f>VLOOKUP(G166,'Master FINAL 2024 8-19-24'!A:L,12,FALSE)</f>
        <v>U12G RF Gunners</v>
      </c>
      <c r="L166" s="177" t="s">
        <v>849</v>
      </c>
      <c r="M166" s="177" t="str">
        <f>VLOOKUP(G166,'Master FINAL 2024 8-19-24'!A:O,15,FALSE)</f>
        <v>U12G SL Lady Owls</v>
      </c>
      <c r="N166" s="154" t="str">
        <f>VLOOKUP(K166,'Team Info'!J:L,3,FALSE)</f>
        <v>Matthew Weston</v>
      </c>
      <c r="O166" s="154" t="str">
        <f>VLOOKUP(K166,'Team Info'!J:M,4,FALSE)</f>
        <v>414-559-3132</v>
      </c>
      <c r="P166" s="154" t="str">
        <f>VLOOKUP(K166,'Team Info'!J:N,5,FALSE)</f>
        <v>mweston@mcw.edu</v>
      </c>
      <c r="Q166" s="188" t="str">
        <f>VLOOKUP(M166,'Team Info'!J:L,3,FALSE)</f>
        <v>Dave Zukowski</v>
      </c>
      <c r="R166" s="188" t="str">
        <f>VLOOKUP(M166,'Team Info'!J:M,4,FALSE)</f>
        <v>414-324-9256</v>
      </c>
      <c r="S166" s="188" t="str">
        <f>VLOOKUP(M166,'Team Info'!J:N,5,FALSE)</f>
        <v>bevndave@outlook.com</v>
      </c>
      <c r="T166" t="str">
        <f t="shared" ref="T166:T169" si="33">H166&amp;K166&amp;M166</f>
        <v>45556U12G RF GunnersU12G SL Lady Owls</v>
      </c>
    </row>
    <row r="167" spans="1:20" x14ac:dyDescent="0.3">
      <c r="A167" s="154" t="str">
        <f>A164</f>
        <v>SL1155</v>
      </c>
      <c r="B167" s="154" t="str">
        <f>VLOOKUP(A167,'Team Info'!E:J,6,FALSE)</f>
        <v>U12G SL Lady Owls</v>
      </c>
      <c r="C167" s="154" t="str">
        <f>VLOOKUP(A167,'Team Info'!E:L,8,FALSE)</f>
        <v>Dave Zukowski</v>
      </c>
      <c r="D167" s="154" t="str">
        <f>VLOOKUP(A167,'Team Info'!E:M,9,FALSE)</f>
        <v>414-324-9256</v>
      </c>
      <c r="E167" s="154" t="str">
        <f>VLOOKUP(A167,'Team Info'!E:N,10,FALSE)</f>
        <v>bevndave@outlook.com</v>
      </c>
      <c r="F167" s="180" t="str">
        <f>IF(WEEKDAY(H167)=7,"Sat",IF(WEEKDAY(H167)=6,"Fri",IF(WEEKDAY(H167)=5,"Thu",IF(WEEKDAY(H167)=4,"Wed",IF(WEEKDAY(H167)=3,"Tue",IF(WEEKDAY(H167)=2,"Mon",IF(WEEKDAY(H167)=1,"Sun")))))))</f>
        <v>Fri</v>
      </c>
      <c r="G167" s="180">
        <v>95</v>
      </c>
      <c r="H167" s="184">
        <f>VLOOKUP(G167,'Master FINAL 2024 8-19-24'!A:G,7,FALSE)</f>
        <v>45569</v>
      </c>
      <c r="I167" s="153">
        <f>IF(ISBLANK((VLOOKUP(G167,'Master FINAL 2024 8-19-24'!A:H,8,FALSE)))=TRUE,"",VLOOKUP(G167,'Master FINAL 2024 8-19-24'!A:H,8,FALSE))</f>
        <v>5</v>
      </c>
      <c r="J167" s="183">
        <f>IF(ISBLANK((VLOOKUP(G167,'Master FINAL 2024 8-19-24'!A:I,9,FALSE)))=TRUE,"",VLOOKUP(G167,'Master FINAL 2024 8-19-24'!A:I,9,FALSE))</f>
        <v>0.73958333333333337</v>
      </c>
      <c r="K167" s="169" t="str">
        <f>VLOOKUP(G167,'Master FINAL 2024 8-19-24'!A:L,12,FALSE)</f>
        <v>U12G SL Lady Owls</v>
      </c>
      <c r="L167" s="177" t="s">
        <v>849</v>
      </c>
      <c r="M167" s="177" t="str">
        <f>VLOOKUP(G167,'Master FINAL 2024 8-19-24'!A:O,15,FALSE)</f>
        <v>U12G SL Red Stars (Royals)</v>
      </c>
      <c r="N167" s="154" t="str">
        <f>VLOOKUP(K167,'Team Info'!J:L,3,FALSE)</f>
        <v>Dave Zukowski</v>
      </c>
      <c r="O167" s="154" t="str">
        <f>VLOOKUP(K167,'Team Info'!J:M,4,FALSE)</f>
        <v>414-324-9256</v>
      </c>
      <c r="P167" s="154" t="str">
        <f>VLOOKUP(K167,'Team Info'!J:N,5,FALSE)</f>
        <v>bevndave@outlook.com</v>
      </c>
      <c r="Q167" s="188" t="str">
        <f>VLOOKUP(M167,'Team Info'!J:L,3,FALSE)</f>
        <v>Gabe Kempf</v>
      </c>
      <c r="R167" s="188" t="str">
        <f>VLOOKUP(M167,'Team Info'!J:M,4,FALSE)</f>
        <v>262-339-0252</v>
      </c>
      <c r="S167" s="188" t="str">
        <f>VLOOKUP(M167,'Team Info'!J:N,5,FALSE)</f>
        <v>gabekempfwi@gmail.com</v>
      </c>
      <c r="T167" t="str">
        <f>H167&amp;K167&amp;M167</f>
        <v>45569U12G SL Lady OwlsU12G SL Red Stars (Royals)</v>
      </c>
    </row>
    <row r="168" spans="1:20" x14ac:dyDescent="0.3">
      <c r="A168" s="154" t="str">
        <f>A166</f>
        <v>SL1155</v>
      </c>
      <c r="B168" s="154" t="str">
        <f>VLOOKUP(A168,'Team Info'!E:J,6,FALSE)</f>
        <v>U12G SL Lady Owls</v>
      </c>
      <c r="C168" s="154" t="str">
        <f>VLOOKUP(A168,'Team Info'!E:L,8,FALSE)</f>
        <v>Dave Zukowski</v>
      </c>
      <c r="D168" s="154" t="str">
        <f>VLOOKUP(A168,'Team Info'!E:M,9,FALSE)</f>
        <v>414-324-9256</v>
      </c>
      <c r="E168" s="154" t="str">
        <f>VLOOKUP(A168,'Team Info'!E:N,10,FALSE)</f>
        <v>bevndave@outlook.com</v>
      </c>
      <c r="F168" s="180" t="str">
        <f t="shared" si="32"/>
        <v>Sat</v>
      </c>
      <c r="G168" s="180">
        <v>93</v>
      </c>
      <c r="H168" s="184">
        <f>VLOOKUP(G168,'Master FINAL 2024 8-19-24'!A:G,7,FALSE)</f>
        <v>45570</v>
      </c>
      <c r="I168" s="153" t="str">
        <f>IF(ISBLANK((VLOOKUP(G168,'Master FINAL 2024 8-19-24'!A:H,8,FALSE)))=TRUE,"",VLOOKUP(G168,'Master FINAL 2024 8-19-24'!A:H,8,FALSE))</f>
        <v>HT #7</v>
      </c>
      <c r="J168" s="183">
        <f>IF(ISBLANK((VLOOKUP(G168,'Master FINAL 2024 8-19-24'!A:I,9,FALSE)))=TRUE,"",VLOOKUP(G168,'Master FINAL 2024 8-19-24'!A:I,9,FALSE))</f>
        <v>0.375</v>
      </c>
      <c r="K168" s="169" t="str">
        <f>VLOOKUP(G168,'Master FINAL 2024 8-19-24'!A:L,12,FALSE)</f>
        <v>U12G SL Lady Owls</v>
      </c>
      <c r="L168" s="177" t="s">
        <v>849</v>
      </c>
      <c r="M168" s="177" t="str">
        <f>VLOOKUP(G168,'Master FINAL 2024 8-19-24'!A:O,15,FALSE)</f>
        <v>U12G HT Crazy Lady Lightning Leopards</v>
      </c>
      <c r="N168" s="154" t="str">
        <f>VLOOKUP(K168,'Team Info'!J:L,3,FALSE)</f>
        <v>Dave Zukowski</v>
      </c>
      <c r="O168" s="154" t="str">
        <f>VLOOKUP(K168,'Team Info'!J:M,4,FALSE)</f>
        <v>414-324-9256</v>
      </c>
      <c r="P168" s="154" t="str">
        <f>VLOOKUP(K168,'Team Info'!J:N,5,FALSE)</f>
        <v>bevndave@outlook.com</v>
      </c>
      <c r="Q168" s="188" t="str">
        <f>VLOOKUP(M168,'Team Info'!J:L,3,FALSE)</f>
        <v>Rachael Kaul</v>
      </c>
      <c r="R168" s="188" t="str">
        <f>VLOOKUP(M168,'Team Info'!J:M,4,FALSE)</f>
        <v xml:space="preserve">920-246-9829
</v>
      </c>
      <c r="S168" s="188" t="str">
        <f>VLOOKUP(M168,'Team Info'!J:N,5,FALSE)</f>
        <v>kaulrv12@yahoo.com</v>
      </c>
      <c r="T168" t="str">
        <f t="shared" si="33"/>
        <v>45570U12G SL Lady OwlsU12G HT Crazy Lady Lightning Leopards</v>
      </c>
    </row>
    <row r="169" spans="1:20" x14ac:dyDescent="0.3">
      <c r="A169" s="154" t="str">
        <f t="shared" ref="A169:A170" si="34">A168</f>
        <v>SL1155</v>
      </c>
      <c r="B169" s="154" t="str">
        <f>VLOOKUP(A169,'Team Info'!E:J,6,FALSE)</f>
        <v>U12G SL Lady Owls</v>
      </c>
      <c r="C169" s="154" t="str">
        <f>VLOOKUP(A169,'Team Info'!E:L,8,FALSE)</f>
        <v>Dave Zukowski</v>
      </c>
      <c r="D169" s="154" t="str">
        <f>VLOOKUP(A169,'Team Info'!E:M,9,FALSE)</f>
        <v>414-324-9256</v>
      </c>
      <c r="E169" s="154" t="str">
        <f>VLOOKUP(A169,'Team Info'!E:N,10,FALSE)</f>
        <v>bevndave@outlook.com</v>
      </c>
      <c r="F169" s="180" t="str">
        <f t="shared" si="32"/>
        <v>Sat</v>
      </c>
      <c r="G169" s="180">
        <v>102</v>
      </c>
      <c r="H169" s="184">
        <f>VLOOKUP(G169,'Master FINAL 2024 8-19-24'!A:G,7,FALSE)</f>
        <v>45584</v>
      </c>
      <c r="I169" s="153">
        <f>IF(ISBLANK((VLOOKUP(G169,'Master FINAL 2024 8-19-24'!A:H,8,FALSE)))=TRUE,"",VLOOKUP(G169,'Master FINAL 2024 8-19-24'!A:H,8,FALSE))</f>
        <v>5</v>
      </c>
      <c r="J169" s="183">
        <f>IF(ISBLANK((VLOOKUP(G169,'Master FINAL 2024 8-19-24'!A:I,9,FALSE)))=TRUE,"",VLOOKUP(G169,'Master FINAL 2024 8-19-24'!A:I,9,FALSE))</f>
        <v>0.375</v>
      </c>
      <c r="K169" s="169" t="str">
        <f>VLOOKUP(G169,'Master FINAL 2024 8-19-24'!A:L,12,FALSE)</f>
        <v>U12G ER Unicorns</v>
      </c>
      <c r="L169" s="177" t="s">
        <v>849</v>
      </c>
      <c r="M169" s="177" t="str">
        <f>VLOOKUP(G169,'Master FINAL 2024 8-19-24'!A:O,15,FALSE)</f>
        <v>U12G SL Lady Owls</v>
      </c>
      <c r="N169" s="154" t="str">
        <f>VLOOKUP(K169,'Team Info'!J:L,3,FALSE)</f>
        <v>Aaron Azoff</v>
      </c>
      <c r="O169" s="154" t="str">
        <f>VLOOKUP(K169,'Team Info'!J:M,4,FALSE)</f>
        <v>262-247-6958</v>
      </c>
      <c r="P169" s="154" t="str">
        <f>VLOOKUP(K169,'Team Info'!J:N,5,FALSE)</f>
        <v>taazoff@yahoo.com</v>
      </c>
      <c r="Q169" s="188" t="str">
        <f>VLOOKUP(M169,'Team Info'!J:L,3,FALSE)</f>
        <v>Dave Zukowski</v>
      </c>
      <c r="R169" s="188" t="str">
        <f>VLOOKUP(M169,'Team Info'!J:M,4,FALSE)</f>
        <v>414-324-9256</v>
      </c>
      <c r="S169" s="188" t="str">
        <f>VLOOKUP(M169,'Team Info'!J:N,5,FALSE)</f>
        <v>bevndave@outlook.com</v>
      </c>
      <c r="T169" t="str">
        <f t="shared" si="33"/>
        <v>45584U12G ER UnicornsU12G SL Lady Owls</v>
      </c>
    </row>
    <row r="170" spans="1:20" x14ac:dyDescent="0.3">
      <c r="A170" s="154" t="str">
        <f t="shared" si="34"/>
        <v>SL1155</v>
      </c>
      <c r="B170" s="154" t="str">
        <f>VLOOKUP(A170,'Team Info'!E:J,6,FALSE)</f>
        <v>U12G SL Lady Owls</v>
      </c>
      <c r="C170" s="154" t="str">
        <f>VLOOKUP(A170,'Team Info'!E:L,8,FALSE)</f>
        <v>Dave Zukowski</v>
      </c>
      <c r="D170" s="154" t="str">
        <f>VLOOKUP(A170,'Team Info'!E:M,9,FALSE)</f>
        <v>414-324-9256</v>
      </c>
      <c r="E170" s="154" t="str">
        <f>VLOOKUP(A170,'Team Info'!E:N,10,FALSE)</f>
        <v>bevndave@outlook.com</v>
      </c>
      <c r="F170" s="180" t="str">
        <f>IF(WEEKDAY(H170)=7,"Sat",IF(WEEKDAY(H170)=6,"Fri",IF(WEEKDAY(H170)=5,"Thu",IF(WEEKDAY(H170)=4,"Wed",IF(WEEKDAY(H170)=3,"Tue",IF(WEEKDAY(H170)=2,"Mon",IF(WEEKDAY(H170)=1,"Sun")))))))</f>
        <v>Sat</v>
      </c>
      <c r="G170" s="180">
        <v>111</v>
      </c>
      <c r="H170" s="184">
        <f>VLOOKUP(G170,'Master FINAL 2024 8-19-24'!A:G,7,FALSE)</f>
        <v>45591</v>
      </c>
      <c r="I170" s="153">
        <f>IF(ISBLANK((VLOOKUP(G170,'Master FINAL 2024 8-19-24'!A:H,8,FALSE)))=TRUE,"",VLOOKUP(G170,'Master FINAL 2024 8-19-24'!A:H,8,FALSE))</f>
        <v>5</v>
      </c>
      <c r="J170" s="183">
        <f>IF(ISBLANK((VLOOKUP(G170,'Master FINAL 2024 8-19-24'!A:I,9,FALSE)))=TRUE,"",VLOOKUP(G170,'Master FINAL 2024 8-19-24'!A:I,9,FALSE))</f>
        <v>0.5</v>
      </c>
      <c r="K170" s="169" t="str">
        <f>VLOOKUP(G170,'Master FINAL 2024 8-19-24'!A:L,12,FALSE)</f>
        <v>U12G JK Majestics</v>
      </c>
      <c r="L170" s="177" t="s">
        <v>849</v>
      </c>
      <c r="M170" s="177" t="str">
        <f>VLOOKUP(G170,'Master FINAL 2024 8-19-24'!A:O,15,FALSE)</f>
        <v>U12G SL Lady Owls</v>
      </c>
      <c r="N170" s="154" t="str">
        <f>VLOOKUP(K170,'Team Info'!J:L,3,FALSE)</f>
        <v>Bradley Jacobi</v>
      </c>
      <c r="O170" s="154" t="str">
        <f>VLOOKUP(K170,'Team Info'!J:M,4,FALSE)</f>
        <v>414-573-5002</v>
      </c>
      <c r="P170" s="154" t="str">
        <f>VLOOKUP(K170,'Team Info'!J:N,5,FALSE)</f>
        <v>bjjacobi1983@yahoo.com</v>
      </c>
      <c r="Q170" s="188" t="str">
        <f>VLOOKUP(M170,'Team Info'!J:L,3,FALSE)</f>
        <v>Dave Zukowski</v>
      </c>
      <c r="R170" s="188" t="str">
        <f>VLOOKUP(M170,'Team Info'!J:M,4,FALSE)</f>
        <v>414-324-9256</v>
      </c>
      <c r="S170" s="188" t="str">
        <f>VLOOKUP(M170,'Team Info'!J:N,5,FALSE)</f>
        <v>bevndave@outlook.com</v>
      </c>
      <c r="T170" t="str">
        <f>H170&amp;K170&amp;M170</f>
        <v>45591U12G JK MajesticsU12G SL Lady Owls</v>
      </c>
    </row>
    <row r="171" spans="1:20" x14ac:dyDescent="0.3">
      <c r="A171" s="154" t="s">
        <v>1815</v>
      </c>
      <c r="B171" s="154" t="str">
        <f>VLOOKUP(A171,'Team Info'!E:J,6,FALSE)</f>
        <v>U14 SL Wolfsburg (Vipers)</v>
      </c>
      <c r="C171" s="154" t="str">
        <f>VLOOKUP(A171,'Team Info'!E:L,8,FALSE)</f>
        <v>Gena Ische</v>
      </c>
      <c r="D171" s="154" t="str">
        <f>VLOOKUP(A171,'Team Info'!E:M,9,FALSE)</f>
        <v>262-391-0113</v>
      </c>
      <c r="E171" s="154" t="str">
        <f>VLOOKUP(A171,'Team Info'!E:N,10,FALSE)</f>
        <v>genaische@gmail.com</v>
      </c>
      <c r="F171" s="180" t="str">
        <f t="shared" si="26"/>
        <v>Sat</v>
      </c>
      <c r="G171" s="180">
        <v>330</v>
      </c>
      <c r="H171" s="184">
        <f>VLOOKUP(G171,'Master FINAL 2024 8-19-24'!A:G,7,FALSE)</f>
        <v>45542</v>
      </c>
      <c r="I171" s="153">
        <f>IF(ISBLANK((VLOOKUP(G171,'Master FINAL 2024 8-19-24'!A:H,8,FALSE)))=TRUE,"",VLOOKUP(G171,'Master FINAL 2024 8-19-24'!A:H,8,FALSE))</f>
        <v>8</v>
      </c>
      <c r="J171" s="183">
        <f>IF(ISBLANK((VLOOKUP(G171,'Master FINAL 2024 8-19-24'!A:I,9,FALSE)))=TRUE,"",VLOOKUP(G171,'Master FINAL 2024 8-19-24'!A:I,9,FALSE))</f>
        <v>0.4375</v>
      </c>
      <c r="K171" s="169" t="str">
        <f>VLOOKUP(G171,'Master FINAL 2024 8-19-24'!A:L,12,FALSE)</f>
        <v>U14 WA Waubedonia U14 Coed</v>
      </c>
      <c r="L171" s="177" t="s">
        <v>849</v>
      </c>
      <c r="M171" s="177" t="str">
        <f>VLOOKUP(G171,'Master FINAL 2024 8-19-24'!A:O,15,FALSE)</f>
        <v>U14 SL Wolfsburg (Vipers)</v>
      </c>
      <c r="N171" s="154" t="str">
        <f>VLOOKUP(K171,'Team Info'!J:L,3,FALSE)</f>
        <v>Kyle Steffen</v>
      </c>
      <c r="O171" s="154" t="str">
        <f>VLOOKUP(K171,'Team Info'!J:M,4,FALSE)</f>
        <v>262-894-1061</v>
      </c>
      <c r="P171" s="154" t="str">
        <f>VLOOKUP(K171,'Team Info'!J:N,5,FALSE)</f>
        <v>kylesteffen42@gmail.com</v>
      </c>
      <c r="Q171" s="188" t="str">
        <f>VLOOKUP(M171,'Team Info'!J:L,3,FALSE)</f>
        <v>Gena Ische</v>
      </c>
      <c r="R171" s="188" t="str">
        <f>VLOOKUP(M171,'Team Info'!J:M,4,FALSE)</f>
        <v>262-391-0113</v>
      </c>
      <c r="S171" s="188" t="str">
        <f>VLOOKUP(M171,'Team Info'!J:N,5,FALSE)</f>
        <v>genaische@gmail.com</v>
      </c>
      <c r="T171" t="str">
        <f t="shared" si="27"/>
        <v>45542U14 WA Waubedonia U14 CoedU14 SL Wolfsburg (Vipers)</v>
      </c>
    </row>
    <row r="172" spans="1:20" x14ac:dyDescent="0.3">
      <c r="A172" s="154" t="str">
        <f t="shared" ref="A172:A178" si="35">A171</f>
        <v>SL1156</v>
      </c>
      <c r="B172" s="154" t="str">
        <f>VLOOKUP(A172,'Team Info'!E:J,6,FALSE)</f>
        <v>U14 SL Wolfsburg (Vipers)</v>
      </c>
      <c r="C172" s="154" t="str">
        <f>VLOOKUP(A172,'Team Info'!E:L,8,FALSE)</f>
        <v>Gena Ische</v>
      </c>
      <c r="D172" s="154" t="str">
        <f>VLOOKUP(A172,'Team Info'!E:M,9,FALSE)</f>
        <v>262-391-0113</v>
      </c>
      <c r="E172" s="154" t="str">
        <f>VLOOKUP(A172,'Team Info'!E:N,10,FALSE)</f>
        <v>genaische@gmail.com</v>
      </c>
      <c r="F172" s="180" t="str">
        <f t="shared" si="26"/>
        <v>Sat</v>
      </c>
      <c r="G172" s="180">
        <v>332</v>
      </c>
      <c r="H172" s="184">
        <f>VLOOKUP(G172,'Master FINAL 2024 8-19-24'!A:G,7,FALSE)</f>
        <v>45549</v>
      </c>
      <c r="I172" s="153" t="str">
        <f>IF(ISBLANK((VLOOKUP(G172,'Master FINAL 2024 8-19-24'!A:H,8,FALSE)))=TRUE,"",VLOOKUP(G172,'Master FINAL 2024 8-19-24'!A:H,8,FALSE))</f>
        <v>Hickory Lane #4</v>
      </c>
      <c r="J172" s="183">
        <f>IF(ISBLANK((VLOOKUP(G172,'Master FINAL 2024 8-19-24'!A:I,9,FALSE)))=TRUE,"",VLOOKUP(G172,'Master FINAL 2024 8-19-24'!A:I,9,FALSE))</f>
        <v>0.375</v>
      </c>
      <c r="K172" s="169" t="str">
        <f>VLOOKUP(G172,'Master FINAL 2024 8-19-24'!A:L,12,FALSE)</f>
        <v>U14 SL Wolfsburg (Vipers)</v>
      </c>
      <c r="L172" s="177" t="s">
        <v>849</v>
      </c>
      <c r="M172" s="177" t="str">
        <f>VLOOKUP(G172,'Master FINAL 2024 8-19-24'!A:O,15,FALSE)</f>
        <v>U14 JK Leopards</v>
      </c>
      <c r="N172" s="154" t="str">
        <f>VLOOKUP(K172,'Team Info'!J:L,3,FALSE)</f>
        <v>Gena Ische</v>
      </c>
      <c r="O172" s="154" t="str">
        <f>VLOOKUP(K172,'Team Info'!J:M,4,FALSE)</f>
        <v>262-391-0113</v>
      </c>
      <c r="P172" s="154" t="str">
        <f>VLOOKUP(K172,'Team Info'!J:N,5,FALSE)</f>
        <v>genaische@gmail.com</v>
      </c>
      <c r="Q172" s="188" t="str">
        <f>VLOOKUP(M172,'Team Info'!J:L,3,FALSE)</f>
        <v>Luke Love</v>
      </c>
      <c r="R172" s="188" t="str">
        <f>VLOOKUP(M172,'Team Info'!J:M,4,FALSE)</f>
        <v>940-882-9437</v>
      </c>
      <c r="S172" s="188" t="str">
        <f>VLOOKUP(M172,'Team Info'!J:N,5,FALSE)</f>
        <v>lukemarshalove@gmail.com</v>
      </c>
      <c r="T172" t="str">
        <f t="shared" si="27"/>
        <v>45549U14 SL Wolfsburg (Vipers)U14 JK Leopards</v>
      </c>
    </row>
    <row r="173" spans="1:20" x14ac:dyDescent="0.3">
      <c r="A173" s="154" t="str">
        <f t="shared" si="35"/>
        <v>SL1156</v>
      </c>
      <c r="B173" s="154" t="str">
        <f>VLOOKUP(A173,'Team Info'!E:J,6,FALSE)</f>
        <v>U14 SL Wolfsburg (Vipers)</v>
      </c>
      <c r="C173" s="154" t="str">
        <f>VLOOKUP(A173,'Team Info'!E:L,8,FALSE)</f>
        <v>Gena Ische</v>
      </c>
      <c r="D173" s="154" t="str">
        <f>VLOOKUP(A173,'Team Info'!E:M,9,FALSE)</f>
        <v>262-391-0113</v>
      </c>
      <c r="E173" s="154" t="str">
        <f>VLOOKUP(A173,'Team Info'!E:N,10,FALSE)</f>
        <v>genaische@gmail.com</v>
      </c>
      <c r="F173" s="180" t="str">
        <f t="shared" si="26"/>
        <v>Tue</v>
      </c>
      <c r="G173" s="180">
        <v>342</v>
      </c>
      <c r="H173" s="184">
        <f>VLOOKUP(G173,'Master FINAL 2024 8-19-24'!A:G,7,FALSE)</f>
        <v>45552</v>
      </c>
      <c r="I173" s="153">
        <f>IF(ISBLANK((VLOOKUP(G173,'Master FINAL 2024 8-19-24'!A:H,8,FALSE)))=TRUE,"",VLOOKUP(G173,'Master FINAL 2024 8-19-24'!A:H,8,FALSE))</f>
        <v>8</v>
      </c>
      <c r="J173" s="183">
        <f>IF(ISBLANK((VLOOKUP(G173,'Master FINAL 2024 8-19-24'!A:I,9,FALSE)))=TRUE,"",VLOOKUP(G173,'Master FINAL 2024 8-19-24'!A:I,9,FALSE))</f>
        <v>0.75</v>
      </c>
      <c r="K173" s="169" t="str">
        <f>VLOOKUP(G173,'Master FINAL 2024 8-19-24'!A:L,12,FALSE)</f>
        <v>U14 HT Lightning</v>
      </c>
      <c r="L173" s="177" t="s">
        <v>849</v>
      </c>
      <c r="M173" s="177" t="str">
        <f>VLOOKUP(G173,'Master FINAL 2024 8-19-24'!A:O,15,FALSE)</f>
        <v>U14 SL Wolfsburg (Vipers)</v>
      </c>
      <c r="N173" s="154" t="str">
        <f>VLOOKUP(K173,'Team Info'!J:L,3,FALSE)</f>
        <v>Jeff Martin</v>
      </c>
      <c r="O173" s="154" t="str">
        <f>VLOOKUP(K173,'Team Info'!J:M,4,FALSE)</f>
        <v>414-975-5019</v>
      </c>
      <c r="P173" s="154" t="str">
        <f>VLOOKUP(K173,'Team Info'!J:N,5,FALSE)</f>
        <v>mart0592@yahoo.com</v>
      </c>
      <c r="Q173" s="188" t="str">
        <f>VLOOKUP(M173,'Team Info'!J:L,3,FALSE)</f>
        <v>Gena Ische</v>
      </c>
      <c r="R173" s="188" t="str">
        <f>VLOOKUP(M173,'Team Info'!J:M,4,FALSE)</f>
        <v>262-391-0113</v>
      </c>
      <c r="S173" s="188" t="str">
        <f>VLOOKUP(M173,'Team Info'!J:N,5,FALSE)</f>
        <v>genaische@gmail.com</v>
      </c>
      <c r="T173" t="str">
        <f t="shared" si="27"/>
        <v>45552U14 HT LightningU14 SL Wolfsburg (Vipers)</v>
      </c>
    </row>
    <row r="174" spans="1:20" x14ac:dyDescent="0.3">
      <c r="A174" s="154" t="str">
        <f>A178</f>
        <v>SL1156</v>
      </c>
      <c r="B174" s="154" t="str">
        <f>VLOOKUP(A174,'Team Info'!E:J,6,FALSE)</f>
        <v>U14 SL Wolfsburg (Vipers)</v>
      </c>
      <c r="C174" s="154" t="str">
        <f>VLOOKUP(A174,'Team Info'!E:L,8,FALSE)</f>
        <v>Gena Ische</v>
      </c>
      <c r="D174" s="154" t="str">
        <f>VLOOKUP(A174,'Team Info'!E:M,9,FALSE)</f>
        <v>262-391-0113</v>
      </c>
      <c r="E174" s="154" t="str">
        <f>VLOOKUP(A174,'Team Info'!E:N,10,FALSE)</f>
        <v>genaische@gmail.com</v>
      </c>
      <c r="F174" s="180" t="str">
        <f>IF(WEEKDAY(H174)=7,"Sat",IF(WEEKDAY(H174)=6,"Fri",IF(WEEKDAY(H174)=5,"Thu",IF(WEEKDAY(H174)=4,"Wed",IF(WEEKDAY(H174)=3,"Tue",IF(WEEKDAY(H174)=2,"Mon",IF(WEEKDAY(H174)=1,"Sun")))))))</f>
        <v>Tue</v>
      </c>
      <c r="G174" s="180">
        <v>346</v>
      </c>
      <c r="H174" s="184">
        <f>VLOOKUP(G174,'Master FINAL 2024 8-19-24'!A:G,7,FALSE)</f>
        <v>45566</v>
      </c>
      <c r="I174" s="153">
        <f>IF(ISBLANK((VLOOKUP(G174,'Master FINAL 2024 8-19-24'!A:H,8,FALSE)))=TRUE,"",VLOOKUP(G174,'Master FINAL 2024 8-19-24'!A:H,8,FALSE))</f>
        <v>8</v>
      </c>
      <c r="J174" s="183">
        <f>IF(ISBLANK((VLOOKUP(G174,'Master FINAL 2024 8-19-24'!A:I,9,FALSE)))=TRUE,"",VLOOKUP(G174,'Master FINAL 2024 8-19-24'!A:I,9,FALSE))</f>
        <v>0.73958333333333337</v>
      </c>
      <c r="K174" s="169" t="str">
        <f>VLOOKUP(G174,'Master FINAL 2024 8-19-24'!A:L,12,FALSE)</f>
        <v>U14 KW Comets</v>
      </c>
      <c r="L174" s="177" t="s">
        <v>849</v>
      </c>
      <c r="M174" s="177" t="str">
        <f>VLOOKUP(G174,'Master FINAL 2024 8-19-24'!A:O,15,FALSE)</f>
        <v>U14 SL Wolfsburg (Vipers)</v>
      </c>
      <c r="N174" s="154" t="str">
        <f>VLOOKUP(K174,'Team Info'!J:L,3,FALSE)</f>
        <v>Andrea Flood</v>
      </c>
      <c r="O174" s="154" t="str">
        <f>VLOOKUP(K174,'Team Info'!J:M,4,FALSE)</f>
        <v>262-483-1142</v>
      </c>
      <c r="P174" s="154" t="str">
        <f>VLOOKUP(K174,'Team Info'!J:N,5,FALSE)</f>
        <v>annflood2008@yahoo.com</v>
      </c>
      <c r="Q174" s="188" t="str">
        <f>VLOOKUP(M174,'Team Info'!J:L,3,FALSE)</f>
        <v>Gena Ische</v>
      </c>
      <c r="R174" s="188" t="str">
        <f>VLOOKUP(M174,'Team Info'!J:M,4,FALSE)</f>
        <v>262-391-0113</v>
      </c>
      <c r="S174" s="188" t="str">
        <f>VLOOKUP(M174,'Team Info'!J:N,5,FALSE)</f>
        <v>genaische@gmail.com</v>
      </c>
      <c r="T174" t="str">
        <f>H174&amp;K174&amp;M174</f>
        <v>45566U14 KW CometsU14 SL Wolfsburg (Vipers)</v>
      </c>
    </row>
    <row r="175" spans="1:20" x14ac:dyDescent="0.3">
      <c r="A175" s="154" t="str">
        <f>A173</f>
        <v>SL1156</v>
      </c>
      <c r="B175" s="154" t="str">
        <f>VLOOKUP(A175,'Team Info'!E:J,6,FALSE)</f>
        <v>U14 SL Wolfsburg (Vipers)</v>
      </c>
      <c r="C175" s="154" t="str">
        <f>VLOOKUP(A175,'Team Info'!E:L,8,FALSE)</f>
        <v>Gena Ische</v>
      </c>
      <c r="D175" s="154" t="str">
        <f>VLOOKUP(A175,'Team Info'!E:M,9,FALSE)</f>
        <v>262-391-0113</v>
      </c>
      <c r="E175" s="154" t="str">
        <f>VLOOKUP(A175,'Team Info'!E:N,10,FALSE)</f>
        <v>genaische@gmail.com</v>
      </c>
      <c r="F175" s="180" t="str">
        <f>IF(WEEKDAY(H175)=7,"Sat",IF(WEEKDAY(H175)=6,"Fri",IF(WEEKDAY(H175)=5,"Thu",IF(WEEKDAY(H175)=4,"Wed",IF(WEEKDAY(H175)=3,"Tue",IF(WEEKDAY(H175)=2,"Mon",IF(WEEKDAY(H175)=1,"Sun")))))))</f>
        <v>Sat</v>
      </c>
      <c r="G175" s="180">
        <v>354</v>
      </c>
      <c r="H175" s="184">
        <f>VLOOKUP(G175,'Master FINAL 2024 8-19-24'!A:G,7,FALSE)</f>
        <v>45570</v>
      </c>
      <c r="I175" s="153">
        <f>IF(ISBLANK((VLOOKUP(G175,'Master FINAL 2024 8-19-24'!A:H,8,FALSE)))=TRUE,"",VLOOKUP(G175,'Master FINAL 2024 8-19-24'!A:H,8,FALSE))</f>
        <v>8</v>
      </c>
      <c r="J175" s="183">
        <f>IF(ISBLANK((VLOOKUP(G175,'Master FINAL 2024 8-19-24'!A:I,9,FALSE)))=TRUE,"",VLOOKUP(G175,'Master FINAL 2024 8-19-24'!A:I,9,FALSE))</f>
        <v>0.5</v>
      </c>
      <c r="K175" s="169" t="str">
        <f>VLOOKUP(G175,'Master FINAL 2024 8-19-24'!A:L,12,FALSE)</f>
        <v>U14 ER Wolfhounds</v>
      </c>
      <c r="L175" s="177" t="s">
        <v>849</v>
      </c>
      <c r="M175" s="177" t="str">
        <f>VLOOKUP(G175,'Master FINAL 2024 8-19-24'!A:O,15,FALSE)</f>
        <v>U14 SL Wolfsburg (Vipers)</v>
      </c>
      <c r="N175" s="154" t="str">
        <f>VLOOKUP(K175,'Team Info'!J:L,3,FALSE)</f>
        <v>Ben Neureuther</v>
      </c>
      <c r="O175" s="154" t="str">
        <f>VLOOKUP(K175,'Team Info'!J:M,4,FALSE)</f>
        <v>414-758-3678</v>
      </c>
      <c r="P175" s="154" t="str">
        <f>VLOOKUP(K175,'Team Info'!J:N,5,FALSE)</f>
        <v>benneureuther@hotmail.com</v>
      </c>
      <c r="Q175" s="188" t="str">
        <f>VLOOKUP(M175,'Team Info'!J:L,3,FALSE)</f>
        <v>Gena Ische</v>
      </c>
      <c r="R175" s="188" t="str">
        <f>VLOOKUP(M175,'Team Info'!J:M,4,FALSE)</f>
        <v>262-391-0113</v>
      </c>
      <c r="S175" s="188" t="str">
        <f>VLOOKUP(M175,'Team Info'!J:N,5,FALSE)</f>
        <v>genaische@gmail.com</v>
      </c>
      <c r="T175" t="str">
        <f>H175&amp;K175&amp;M175</f>
        <v>45570U14 ER WolfhoundsU14 SL Wolfsburg (Vipers)</v>
      </c>
    </row>
    <row r="176" spans="1:20" x14ac:dyDescent="0.3">
      <c r="A176" s="154" t="str">
        <f t="shared" si="35"/>
        <v>SL1156</v>
      </c>
      <c r="B176" s="154" t="str">
        <f>VLOOKUP(A176,'Team Info'!E:J,6,FALSE)</f>
        <v>U14 SL Wolfsburg (Vipers)</v>
      </c>
      <c r="C176" s="154" t="str">
        <f>VLOOKUP(A176,'Team Info'!E:L,8,FALSE)</f>
        <v>Gena Ische</v>
      </c>
      <c r="D176" s="154" t="str">
        <f>VLOOKUP(A176,'Team Info'!E:M,9,FALSE)</f>
        <v>262-391-0113</v>
      </c>
      <c r="E176" s="154" t="str">
        <f>VLOOKUP(A176,'Team Info'!E:N,10,FALSE)</f>
        <v>genaische@gmail.com</v>
      </c>
      <c r="F176" s="180" t="str">
        <f>IF(WEEKDAY(H176)=7,"Sat",IF(WEEKDAY(H176)=6,"Fri",IF(WEEKDAY(H176)=5,"Thu",IF(WEEKDAY(H176)=4,"Wed",IF(WEEKDAY(H176)=3,"Tue",IF(WEEKDAY(H176)=2,"Mon",IF(WEEKDAY(H176)=1,"Sun")))))))</f>
        <v>Sat</v>
      </c>
      <c r="G176" s="180">
        <v>358</v>
      </c>
      <c r="H176" s="184">
        <f>VLOOKUP(G176,'Master FINAL 2024 8-19-24'!A:G,7,FALSE)</f>
        <v>45577</v>
      </c>
      <c r="I176" s="153" t="str">
        <f>IF(ISBLANK((VLOOKUP(G176,'Master FINAL 2024 8-19-24'!A:H,8,FALSE)))=TRUE,"",VLOOKUP(G176,'Master FINAL 2024 8-19-24'!A:H,8,FALSE))</f>
        <v>RF 7</v>
      </c>
      <c r="J176" s="183">
        <f>IF(ISBLANK((VLOOKUP(G176,'Master FINAL 2024 8-19-24'!A:I,9,FALSE)))=TRUE,"",VLOOKUP(G176,'Master FINAL 2024 8-19-24'!A:I,9,FALSE))</f>
        <v>0.4375</v>
      </c>
      <c r="K176" s="169" t="str">
        <f>VLOOKUP(G176,'Master FINAL 2024 8-19-24'!A:L,12,FALSE)</f>
        <v>U14 SL Wolfsburg (Vipers)</v>
      </c>
      <c r="L176" s="177" t="s">
        <v>849</v>
      </c>
      <c r="M176" s="177" t="str">
        <f>VLOOKUP(G176,'Master FINAL 2024 8-19-24'!A:O,15,FALSE)</f>
        <v>U14 RF Cyclones</v>
      </c>
      <c r="N176" s="154" t="str">
        <f>VLOOKUP(K176,'Team Info'!J:L,3,FALSE)</f>
        <v>Gena Ische</v>
      </c>
      <c r="O176" s="154" t="str">
        <f>VLOOKUP(K176,'Team Info'!J:M,4,FALSE)</f>
        <v>262-391-0113</v>
      </c>
      <c r="P176" s="154" t="str">
        <f>VLOOKUP(K176,'Team Info'!J:N,5,FALSE)</f>
        <v>genaische@gmail.com</v>
      </c>
      <c r="Q176" s="188" t="str">
        <f>VLOOKUP(M176,'Team Info'!J:L,3,FALSE)</f>
        <v>Prestin Graf</v>
      </c>
      <c r="R176" s="188" t="str">
        <f>VLOOKUP(M176,'Team Info'!J:M,4,FALSE)</f>
        <v>262-623-7834</v>
      </c>
      <c r="S176" s="188" t="str">
        <f>VLOOKUP(M176,'Team Info'!J:N,5,FALSE)</f>
        <v>pgraf@quad.com</v>
      </c>
      <c r="T176" t="str">
        <f>H176&amp;K176&amp;M176</f>
        <v>45577U14 SL Wolfsburg (Vipers)U14 RF Cyclones</v>
      </c>
    </row>
    <row r="177" spans="1:20" x14ac:dyDescent="0.3">
      <c r="A177" s="154" t="str">
        <f t="shared" si="35"/>
        <v>SL1156</v>
      </c>
      <c r="B177" s="154" t="str">
        <f>VLOOKUP(A177,'Team Info'!E:J,6,FALSE)</f>
        <v>U14 SL Wolfsburg (Vipers)</v>
      </c>
      <c r="C177" s="154" t="str">
        <f>VLOOKUP(A177,'Team Info'!E:L,8,FALSE)</f>
        <v>Gena Ische</v>
      </c>
      <c r="D177" s="154" t="str">
        <f>VLOOKUP(A177,'Team Info'!E:M,9,FALSE)</f>
        <v>262-391-0113</v>
      </c>
      <c r="E177" s="154" t="str">
        <f>VLOOKUP(A177,'Team Info'!E:N,10,FALSE)</f>
        <v>genaische@gmail.com</v>
      </c>
      <c r="F177" s="180" t="str">
        <f t="shared" si="26"/>
        <v>Sat</v>
      </c>
      <c r="G177" s="180">
        <v>361</v>
      </c>
      <c r="H177" s="184">
        <f>VLOOKUP(G177,'Master FINAL 2024 8-19-24'!A:G,7,FALSE)</f>
        <v>45584</v>
      </c>
      <c r="I177" s="153" t="str">
        <f>IF(ISBLANK((VLOOKUP(G177,'Master FINAL 2024 8-19-24'!A:H,8,FALSE)))=TRUE,"",VLOOKUP(G177,'Master FINAL 2024 8-19-24'!A:H,8,FALSE))</f>
        <v>RF 7</v>
      </c>
      <c r="J177" s="183">
        <f>IF(ISBLANK((VLOOKUP(G177,'Master FINAL 2024 8-19-24'!A:I,9,FALSE)))=TRUE,"",VLOOKUP(G177,'Master FINAL 2024 8-19-24'!A:I,9,FALSE))</f>
        <v>0.375</v>
      </c>
      <c r="K177" s="169" t="str">
        <f>VLOOKUP(G177,'Master FINAL 2024 8-19-24'!A:L,12,FALSE)</f>
        <v>U14 SL Wolfsburg (Vipers)</v>
      </c>
      <c r="L177" s="177" t="s">
        <v>849</v>
      </c>
      <c r="M177" s="177" t="str">
        <f>VLOOKUP(G177,'Master FINAL 2024 8-19-24'!A:O,15,FALSE)</f>
        <v>U14 RF Raptors</v>
      </c>
      <c r="N177" s="154" t="str">
        <f>VLOOKUP(K177,'Team Info'!J:L,3,FALSE)</f>
        <v>Gena Ische</v>
      </c>
      <c r="O177" s="154" t="str">
        <f>VLOOKUP(K177,'Team Info'!J:M,4,FALSE)</f>
        <v>262-391-0113</v>
      </c>
      <c r="P177" s="154" t="str">
        <f>VLOOKUP(K177,'Team Info'!J:N,5,FALSE)</f>
        <v>genaische@gmail.com</v>
      </c>
      <c r="Q177" s="188" t="str">
        <f>VLOOKUP(M177,'Team Info'!J:L,3,FALSE)</f>
        <v>Benjamin Loomis</v>
      </c>
      <c r="R177" s="188" t="str">
        <f>VLOOKUP(M177,'Team Info'!J:M,4,FALSE)</f>
        <v>414-551-4782</v>
      </c>
      <c r="S177" s="188" t="str">
        <f>VLOOKUP(M177,'Team Info'!J:N,5,FALSE)</f>
        <v>bbenloomis@yahoo.com</v>
      </c>
      <c r="T177" t="str">
        <f t="shared" si="27"/>
        <v>45584U14 SL Wolfsburg (Vipers)U14 RF Raptors</v>
      </c>
    </row>
    <row r="178" spans="1:20" x14ac:dyDescent="0.3">
      <c r="A178" s="154" t="str">
        <f t="shared" si="35"/>
        <v>SL1156</v>
      </c>
      <c r="B178" s="154" t="str">
        <f>VLOOKUP(A178,'Team Info'!E:J,6,FALSE)</f>
        <v>U14 SL Wolfsburg (Vipers)</v>
      </c>
      <c r="C178" s="154" t="str">
        <f>VLOOKUP(A178,'Team Info'!E:L,8,FALSE)</f>
        <v>Gena Ische</v>
      </c>
      <c r="D178" s="154" t="str">
        <f>VLOOKUP(A178,'Team Info'!E:M,9,FALSE)</f>
        <v>262-391-0113</v>
      </c>
      <c r="E178" s="154" t="str">
        <f>VLOOKUP(A178,'Team Info'!E:N,10,FALSE)</f>
        <v>genaische@gmail.com</v>
      </c>
      <c r="F178" s="180" t="str">
        <f t="shared" si="26"/>
        <v>Sat</v>
      </c>
      <c r="G178" s="180">
        <v>372</v>
      </c>
      <c r="H178" s="184">
        <f>VLOOKUP(G178,'Master FINAL 2024 8-19-24'!A:G,7,FALSE)</f>
        <v>45591</v>
      </c>
      <c r="I178" s="153" t="str">
        <f>IF(ISBLANK((VLOOKUP(G178,'Master FINAL 2024 8-19-24'!A:H,8,FALSE)))=TRUE,"",VLOOKUP(G178,'Master FINAL 2024 8-19-24'!A:H,8,FALSE))</f>
        <v>Ehley Field #8</v>
      </c>
      <c r="J178" s="183">
        <f>IF(ISBLANK((VLOOKUP(G178,'Master FINAL 2024 8-19-24'!A:I,9,FALSE)))=TRUE,"",VLOOKUP(G178,'Master FINAL 2024 8-19-24'!A:I,9,FALSE))</f>
        <v>0.45833333333333331</v>
      </c>
      <c r="K178" s="169" t="str">
        <f>VLOOKUP(G178,'Master FINAL 2024 8-19-24'!A:L,12,FALSE)</f>
        <v>U14 SL Wolfsburg (Vipers)</v>
      </c>
      <c r="L178" s="177" t="s">
        <v>849</v>
      </c>
      <c r="M178" s="177" t="str">
        <f>VLOOKUP(G178,'Master FINAL 2024 8-19-24'!A:O,15,FALSE)</f>
        <v>U14 HT Lightning</v>
      </c>
      <c r="N178" s="154" t="str">
        <f>VLOOKUP(K178,'Team Info'!J:L,3,FALSE)</f>
        <v>Gena Ische</v>
      </c>
      <c r="O178" s="154" t="str">
        <f>VLOOKUP(K178,'Team Info'!J:M,4,FALSE)</f>
        <v>262-391-0113</v>
      </c>
      <c r="P178" s="154" t="str">
        <f>VLOOKUP(K178,'Team Info'!J:N,5,FALSE)</f>
        <v>genaische@gmail.com</v>
      </c>
      <c r="Q178" s="188" t="str">
        <f>VLOOKUP(M178,'Team Info'!J:L,3,FALSE)</f>
        <v>Jeff Martin</v>
      </c>
      <c r="R178" s="188" t="str">
        <f>VLOOKUP(M178,'Team Info'!J:M,4,FALSE)</f>
        <v>414-975-5019</v>
      </c>
      <c r="S178" s="188" t="str">
        <f>VLOOKUP(M178,'Team Info'!J:N,5,FALSE)</f>
        <v>mart0592@yahoo.com</v>
      </c>
      <c r="T178" t="str">
        <f t="shared" si="27"/>
        <v>45591U14 SL Wolfsburg (Vipers)U14 HT Lightning</v>
      </c>
    </row>
    <row r="179" spans="1:20" x14ac:dyDescent="0.3">
      <c r="A179" s="154" t="s">
        <v>1661</v>
      </c>
      <c r="B179" s="154" t="str">
        <f>VLOOKUP(A179,'Team Info'!E:J,6,FALSE)</f>
        <v>U14G SL Reign (Breeze)</v>
      </c>
      <c r="C179" s="154" t="str">
        <f>VLOOKUP(A179,'Team Info'!E:L,8,FALSE)</f>
        <v>Tim Steedman</v>
      </c>
      <c r="D179" s="154" t="str">
        <f>VLOOKUP(A179,'Team Info'!E:M,9,FALSE)</f>
        <v>206-669-4310</v>
      </c>
      <c r="E179" s="154" t="str">
        <f>VLOOKUP(A179,'Team Info'!E:N,10,FALSE)</f>
        <v>tim.steedman@gmail.com</v>
      </c>
      <c r="F179" s="180" t="str">
        <f t="shared" si="26"/>
        <v>Sat</v>
      </c>
      <c r="G179" s="180">
        <v>1</v>
      </c>
      <c r="H179" s="184">
        <f>VLOOKUP(G179,'Master FINAL 2024 8-19-24'!A:G,7,FALSE)</f>
        <v>45542</v>
      </c>
      <c r="I179" s="153" t="str">
        <f>IF(ISBLANK((VLOOKUP(G179,'Master FINAL 2024 8-19-24'!A:H,8,FALSE)))=TRUE,"",VLOOKUP(G179,'Master FINAL 2024 8-19-24'!A:H,8,FALSE))</f>
        <v>KW 5</v>
      </c>
      <c r="J179" s="183">
        <f>IF(ISBLANK((VLOOKUP(G179,'Master FINAL 2024 8-19-24'!A:I,9,FALSE)))=TRUE,"",VLOOKUP(G179,'Master FINAL 2024 8-19-24'!A:I,9,FALSE))</f>
        <v>0.4375</v>
      </c>
      <c r="K179" s="169" t="str">
        <f>VLOOKUP(G179,'Master FINAL 2024 8-19-24'!A:L,12,FALSE)</f>
        <v>U14G SL Reign (Breeze)</v>
      </c>
      <c r="L179" s="177" t="s">
        <v>849</v>
      </c>
      <c r="M179" s="177" t="str">
        <f>VLOOKUP(G179,'Master FINAL 2024 8-19-24'!A:O,15,FALSE)</f>
        <v>U14G KW Rebels</v>
      </c>
      <c r="N179" s="154" t="str">
        <f>VLOOKUP(K179,'Team Info'!J:L,3,FALSE)</f>
        <v>Tim Steedman</v>
      </c>
      <c r="O179" s="154" t="str">
        <f>VLOOKUP(K179,'Team Info'!J:M,4,FALSE)</f>
        <v>206-669-4310</v>
      </c>
      <c r="P179" s="154" t="str">
        <f>VLOOKUP(K179,'Team Info'!J:N,5,FALSE)</f>
        <v>tim.steedman@gmail.com</v>
      </c>
      <c r="Q179" s="188" t="str">
        <f>VLOOKUP(M179,'Team Info'!J:L,3,FALSE)</f>
        <v>Rebecca Dourn</v>
      </c>
      <c r="R179" s="188" t="str">
        <f>VLOOKUP(M179,'Team Info'!J:M,4,FALSE)</f>
        <v>262-227-2258</v>
      </c>
      <c r="S179" s="188" t="str">
        <f>VLOOKUP(M179,'Team Info'!J:N,5,FALSE)</f>
        <v>Rebecca.dourn@yahoo.com</v>
      </c>
      <c r="T179" t="str">
        <f t="shared" si="27"/>
        <v>45542U14G SL Reign (Breeze)U14G KW Rebels</v>
      </c>
    </row>
    <row r="180" spans="1:20" x14ac:dyDescent="0.3">
      <c r="A180" s="154" t="str">
        <f t="shared" ref="A180:A186" si="36">A179</f>
        <v>SL1157</v>
      </c>
      <c r="B180" s="154" t="str">
        <f>VLOOKUP(A180,'Team Info'!E:J,6,FALSE)</f>
        <v>U14G SL Reign (Breeze)</v>
      </c>
      <c r="C180" s="154" t="str">
        <f>VLOOKUP(A180,'Team Info'!E:L,8,FALSE)</f>
        <v>Tim Steedman</v>
      </c>
      <c r="D180" s="154" t="str">
        <f>VLOOKUP(A180,'Team Info'!E:M,9,FALSE)</f>
        <v>206-669-4310</v>
      </c>
      <c r="E180" s="154" t="str">
        <f>VLOOKUP(A180,'Team Info'!E:N,10,FALSE)</f>
        <v>tim.steedman@gmail.com</v>
      </c>
      <c r="F180" s="180" t="str">
        <f t="shared" si="26"/>
        <v>Sat</v>
      </c>
      <c r="G180" s="180">
        <v>4</v>
      </c>
      <c r="H180" s="184">
        <f>VLOOKUP(G180,'Master FINAL 2024 8-19-24'!A:G,7,FALSE)</f>
        <v>45549</v>
      </c>
      <c r="I180" s="153" t="str">
        <f>IF(ISBLANK((VLOOKUP(G180,'Master FINAL 2024 8-19-24'!A:H,8,FALSE)))=TRUE,"",VLOOKUP(G180,'Master FINAL 2024 8-19-24'!A:H,8,FALSE))</f>
        <v>KW 5</v>
      </c>
      <c r="J180" s="183">
        <f>IF(ISBLANK((VLOOKUP(G180,'Master FINAL 2024 8-19-24'!A:I,9,FALSE)))=TRUE,"",VLOOKUP(G180,'Master FINAL 2024 8-19-24'!A:I,9,FALSE))</f>
        <v>0.5</v>
      </c>
      <c r="K180" s="169" t="str">
        <f>VLOOKUP(G180,'Master FINAL 2024 8-19-24'!A:L,12,FALSE)</f>
        <v>U14G SL Reign (Breeze)</v>
      </c>
      <c r="L180" s="177" t="s">
        <v>849</v>
      </c>
      <c r="M180" s="177" t="str">
        <f>VLOOKUP(G180,'Master FINAL 2024 8-19-24'!A:O,15,FALSE)</f>
        <v>U14G KW Storm</v>
      </c>
      <c r="N180" s="154" t="str">
        <f>VLOOKUP(K180,'Team Info'!J:L,3,FALSE)</f>
        <v>Tim Steedman</v>
      </c>
      <c r="O180" s="154" t="str">
        <f>VLOOKUP(K180,'Team Info'!J:M,4,FALSE)</f>
        <v>206-669-4310</v>
      </c>
      <c r="P180" s="154" t="str">
        <f>VLOOKUP(K180,'Team Info'!J:N,5,FALSE)</f>
        <v>tim.steedman@gmail.com</v>
      </c>
      <c r="Q180" s="188" t="str">
        <f>VLOOKUP(M180,'Team Info'!J:L,3,FALSE)</f>
        <v>Andy Schulz</v>
      </c>
      <c r="R180" s="188" t="str">
        <f>VLOOKUP(M180,'Team Info'!J:M,4,FALSE)</f>
        <v>920-410-1352</v>
      </c>
      <c r="S180" s="188" t="str">
        <f>VLOOKUP(M180,'Team Info'!J:N,5,FALSE)</f>
        <v>andyschulz8@gmail.com</v>
      </c>
      <c r="T180" t="str">
        <f t="shared" si="27"/>
        <v>45549U14G SL Reign (Breeze)U14G KW Storm</v>
      </c>
    </row>
    <row r="181" spans="1:20" x14ac:dyDescent="0.3">
      <c r="A181" s="154" t="str">
        <f t="shared" si="36"/>
        <v>SL1157</v>
      </c>
      <c r="B181" s="154" t="str">
        <f>VLOOKUP(A181,'Team Info'!E:J,6,FALSE)</f>
        <v>U14G SL Reign (Breeze)</v>
      </c>
      <c r="C181" s="154" t="str">
        <f>VLOOKUP(A181,'Team Info'!E:L,8,FALSE)</f>
        <v>Tim Steedman</v>
      </c>
      <c r="D181" s="154" t="str">
        <f>VLOOKUP(A181,'Team Info'!E:M,9,FALSE)</f>
        <v>206-669-4310</v>
      </c>
      <c r="E181" s="154" t="str">
        <f>VLOOKUP(A181,'Team Info'!E:N,10,FALSE)</f>
        <v>tim.steedman@gmail.com</v>
      </c>
      <c r="F181" s="180" t="str">
        <f>IF(WEEKDAY(H181)=7,"Sat",IF(WEEKDAY(H181)=6,"Fri",IF(WEEKDAY(H181)=5,"Thu",IF(WEEKDAY(H181)=4,"Wed",IF(WEEKDAY(H181)=3,"Tue",IF(WEEKDAY(H181)=2,"Mon",IF(WEEKDAY(H181)=1,"Sun")))))))</f>
        <v>Sat</v>
      </c>
      <c r="G181" s="180">
        <v>6</v>
      </c>
      <c r="H181" s="184">
        <f>VLOOKUP(G181,'Master FINAL 2024 8-19-24'!A:G,7,FALSE)</f>
        <v>45556</v>
      </c>
      <c r="I181" s="153" t="str">
        <f>IF(ISBLANK((VLOOKUP(G181,'Master FINAL 2024 8-19-24'!A:H,8,FALSE)))=TRUE,"",VLOOKUP(G181,'Master FINAL 2024 8-19-24'!A:H,8,FALSE))</f>
        <v>Hickory Lane #4</v>
      </c>
      <c r="J181" s="183">
        <f>IF(ISBLANK((VLOOKUP(G181,'Master FINAL 2024 8-19-24'!A:I,9,FALSE)))=TRUE,"",VLOOKUP(G181,'Master FINAL 2024 8-19-24'!A:I,9,FALSE))</f>
        <v>0.41666666666666669</v>
      </c>
      <c r="K181" s="169" t="str">
        <f>VLOOKUP(G181,'Master FINAL 2024 8-19-24'!A:L,12,FALSE)</f>
        <v>U14G SL Reign (Breeze)</v>
      </c>
      <c r="L181" s="177" t="s">
        <v>849</v>
      </c>
      <c r="M181" s="177" t="str">
        <f>VLOOKUP(G181,'Master FINAL 2024 8-19-24'!A:O,15,FALSE)</f>
        <v>U14G JK Phoenix</v>
      </c>
      <c r="N181" s="154" t="str">
        <f>VLOOKUP(K181,'Team Info'!J:L,3,FALSE)</f>
        <v>Tim Steedman</v>
      </c>
      <c r="O181" s="154" t="str">
        <f>VLOOKUP(K181,'Team Info'!J:M,4,FALSE)</f>
        <v>206-669-4310</v>
      </c>
      <c r="P181" s="154" t="str">
        <f>VLOOKUP(K181,'Team Info'!J:N,5,FALSE)</f>
        <v>tim.steedman@gmail.com</v>
      </c>
      <c r="Q181" s="188" t="str">
        <f>VLOOKUP(M181,'Team Info'!J:L,3,FALSE)</f>
        <v>Adam Wendorf</v>
      </c>
      <c r="R181" s="188" t="str">
        <f>VLOOKUP(M181,'Team Info'!J:M,4,FALSE)</f>
        <v>414-312-2244</v>
      </c>
      <c r="S181" s="188" t="str">
        <f>VLOOKUP(M181,'Team Info'!J:N,5,FALSE)</f>
        <v>awendorf82@gmail.com</v>
      </c>
      <c r="T181" t="str">
        <f>H181&amp;K181&amp;M181</f>
        <v>45556U14G SL Reign (Breeze)U14G JK Phoenix</v>
      </c>
    </row>
    <row r="182" spans="1:20" x14ac:dyDescent="0.3">
      <c r="A182" s="154" t="str">
        <f>A186</f>
        <v>SL1157</v>
      </c>
      <c r="B182" s="154" t="str">
        <f>VLOOKUP(A182,'Team Info'!E:J,6,FALSE)</f>
        <v>U14G SL Reign (Breeze)</v>
      </c>
      <c r="C182" s="154" t="str">
        <f>VLOOKUP(A182,'Team Info'!E:L,8,FALSE)</f>
        <v>Tim Steedman</v>
      </c>
      <c r="D182" s="154" t="str">
        <f>VLOOKUP(A182,'Team Info'!E:M,9,FALSE)</f>
        <v>206-669-4310</v>
      </c>
      <c r="E182" s="154" t="str">
        <f>VLOOKUP(A182,'Team Info'!E:N,10,FALSE)</f>
        <v>tim.steedman@gmail.com</v>
      </c>
      <c r="F182" s="180" t="str">
        <f>IF(WEEKDAY(H182)=7,"Sat",IF(WEEKDAY(H182)=6,"Fri",IF(WEEKDAY(H182)=5,"Thu",IF(WEEKDAY(H182)=4,"Wed",IF(WEEKDAY(H182)=3,"Tue",IF(WEEKDAY(H182)=2,"Mon",IF(WEEKDAY(H182)=1,"Sun")))))))</f>
        <v>Mon</v>
      </c>
      <c r="G182" s="180">
        <v>25</v>
      </c>
      <c r="H182" s="184">
        <f>VLOOKUP(G182,'Master FINAL 2024 8-19-24'!A:G,7,FALSE)</f>
        <v>45558</v>
      </c>
      <c r="I182" s="153">
        <f>IF(ISBLANK((VLOOKUP(G182,'Master FINAL 2024 8-19-24'!A:H,8,FALSE)))=TRUE,"",VLOOKUP(G182,'Master FINAL 2024 8-19-24'!A:H,8,FALSE))</f>
        <v>8</v>
      </c>
      <c r="J182" s="183">
        <f>IF(ISBLANK((VLOOKUP(G182,'Master FINAL 2024 8-19-24'!A:I,9,FALSE)))=TRUE,"",VLOOKUP(G182,'Master FINAL 2024 8-19-24'!A:I,9,FALSE))</f>
        <v>0.73958333333333337</v>
      </c>
      <c r="K182" s="169" t="str">
        <f>VLOOKUP(G182,'Master FINAL 2024 8-19-24'!A:L,12,FALSE)</f>
        <v>U14G KW Rebels</v>
      </c>
      <c r="L182" s="177" t="s">
        <v>849</v>
      </c>
      <c r="M182" s="177" t="str">
        <f>VLOOKUP(G182,'Master FINAL 2024 8-19-24'!A:O,15,FALSE)</f>
        <v>U14G SL Reign (Breeze)</v>
      </c>
      <c r="N182" s="154" t="str">
        <f>VLOOKUP(K182,'Team Info'!J:L,3,FALSE)</f>
        <v>Rebecca Dourn</v>
      </c>
      <c r="O182" s="154" t="str">
        <f>VLOOKUP(K182,'Team Info'!J:M,4,FALSE)</f>
        <v>262-227-2258</v>
      </c>
      <c r="P182" s="154" t="str">
        <f>VLOOKUP(K182,'Team Info'!J:N,5,FALSE)</f>
        <v>Rebecca.dourn@yahoo.com</v>
      </c>
      <c r="Q182" s="188" t="str">
        <f>VLOOKUP(M182,'Team Info'!J:L,3,FALSE)</f>
        <v>Tim Steedman</v>
      </c>
      <c r="R182" s="188" t="str">
        <f>VLOOKUP(M182,'Team Info'!J:M,4,FALSE)</f>
        <v>206-669-4310</v>
      </c>
      <c r="S182" s="188" t="str">
        <f>VLOOKUP(M182,'Team Info'!J:N,5,FALSE)</f>
        <v>tim.steedman@gmail.com</v>
      </c>
      <c r="T182" t="str">
        <f>H182&amp;K182&amp;M182</f>
        <v>45558U14G KW RebelsU14G SL Reign (Breeze)</v>
      </c>
    </row>
    <row r="183" spans="1:20" x14ac:dyDescent="0.3">
      <c r="A183" s="154" t="str">
        <f>A181</f>
        <v>SL1157</v>
      </c>
      <c r="B183" s="154" t="str">
        <f>VLOOKUP(A183,'Team Info'!E:J,6,FALSE)</f>
        <v>U14G SL Reign (Breeze)</v>
      </c>
      <c r="C183" s="154" t="str">
        <f>VLOOKUP(A183,'Team Info'!E:L,8,FALSE)</f>
        <v>Tim Steedman</v>
      </c>
      <c r="D183" s="154" t="str">
        <f>VLOOKUP(A183,'Team Info'!E:M,9,FALSE)</f>
        <v>206-669-4310</v>
      </c>
      <c r="E183" s="154" t="str">
        <f>VLOOKUP(A183,'Team Info'!E:N,10,FALSE)</f>
        <v>tim.steedman@gmail.com</v>
      </c>
      <c r="F183" s="180" t="str">
        <f t="shared" si="26"/>
        <v>Sat</v>
      </c>
      <c r="G183" s="180">
        <v>9</v>
      </c>
      <c r="H183" s="184">
        <f>VLOOKUP(G183,'Master FINAL 2024 8-19-24'!A:G,7,FALSE)</f>
        <v>45563</v>
      </c>
      <c r="I183" s="153" t="str">
        <f>IF(ISBLANK((VLOOKUP(G183,'Master FINAL 2024 8-19-24'!A:H,8,FALSE)))=TRUE,"",VLOOKUP(G183,'Master FINAL 2024 8-19-24'!A:H,8,FALSE))</f>
        <v>Ehley Field #8</v>
      </c>
      <c r="J183" s="183">
        <f>IF(ISBLANK((VLOOKUP(G183,'Master FINAL 2024 8-19-24'!A:I,9,FALSE)))=TRUE,"",VLOOKUP(G183,'Master FINAL 2024 8-19-24'!A:I,9,FALSE))</f>
        <v>0.375</v>
      </c>
      <c r="K183" s="169" t="str">
        <f>VLOOKUP(G183,'Master FINAL 2024 8-19-24'!A:L,12,FALSE)</f>
        <v>U14G SL Reign (Breeze)</v>
      </c>
      <c r="L183" s="177" t="s">
        <v>849</v>
      </c>
      <c r="M183" s="177" t="str">
        <f>VLOOKUP(G183,'Master FINAL 2024 8-19-24'!A:O,15,FALSE)</f>
        <v>U14G HT Orioles</v>
      </c>
      <c r="N183" s="154" t="str">
        <f>VLOOKUP(K183,'Team Info'!J:L,3,FALSE)</f>
        <v>Tim Steedman</v>
      </c>
      <c r="O183" s="154" t="str">
        <f>VLOOKUP(K183,'Team Info'!J:M,4,FALSE)</f>
        <v>206-669-4310</v>
      </c>
      <c r="P183" s="154" t="str">
        <f>VLOOKUP(K183,'Team Info'!J:N,5,FALSE)</f>
        <v>tim.steedman@gmail.com</v>
      </c>
      <c r="Q183" s="188" t="str">
        <f>VLOOKUP(M183,'Team Info'!J:L,3,FALSE)</f>
        <v>Jon Gitter</v>
      </c>
      <c r="R183" s="188" t="str">
        <f>VLOOKUP(M183,'Team Info'!J:M,4,FALSE)</f>
        <v>414-617-3854</v>
      </c>
      <c r="S183" s="188" t="str">
        <f>VLOOKUP(M183,'Team Info'!J:N,5,FALSE)</f>
        <v>jongitter@yahoo.com</v>
      </c>
      <c r="T183" t="str">
        <f t="shared" si="27"/>
        <v>45563U14G SL Reign (Breeze)U14G HT Orioles</v>
      </c>
    </row>
    <row r="184" spans="1:20" x14ac:dyDescent="0.3">
      <c r="A184" s="154" t="str">
        <f t="shared" si="36"/>
        <v>SL1157</v>
      </c>
      <c r="B184" s="154" t="str">
        <f>VLOOKUP(A184,'Team Info'!E:J,6,FALSE)</f>
        <v>U14G SL Reign (Breeze)</v>
      </c>
      <c r="C184" s="154" t="str">
        <f>VLOOKUP(A184,'Team Info'!E:L,8,FALSE)</f>
        <v>Tim Steedman</v>
      </c>
      <c r="D184" s="154" t="str">
        <f>VLOOKUP(A184,'Team Info'!E:M,9,FALSE)</f>
        <v>206-669-4310</v>
      </c>
      <c r="E184" s="154" t="str">
        <f>VLOOKUP(A184,'Team Info'!E:N,10,FALSE)</f>
        <v>tim.steedman@gmail.com</v>
      </c>
      <c r="F184" s="180" t="str">
        <f t="shared" si="26"/>
        <v>Sat</v>
      </c>
      <c r="G184" s="180">
        <v>12</v>
      </c>
      <c r="H184" s="184">
        <f>VLOOKUP(G184,'Master FINAL 2024 8-19-24'!A:G,7,FALSE)</f>
        <v>45570</v>
      </c>
      <c r="I184" s="153">
        <f>IF(ISBLANK((VLOOKUP(G184,'Master FINAL 2024 8-19-24'!A:H,8,FALSE)))=TRUE,"",VLOOKUP(G184,'Master FINAL 2024 8-19-24'!A:H,8,FALSE))</f>
        <v>8</v>
      </c>
      <c r="J184" s="183">
        <f>IF(ISBLANK((VLOOKUP(G184,'Master FINAL 2024 8-19-24'!A:I,9,FALSE)))=TRUE,"",VLOOKUP(G184,'Master FINAL 2024 8-19-24'!A:I,9,FALSE))</f>
        <v>0.375</v>
      </c>
      <c r="K184" s="169" t="str">
        <f>VLOOKUP(G184,'Master FINAL 2024 8-19-24'!A:L,12,FALSE)</f>
        <v>U14G RL Random Lake U14 Girls</v>
      </c>
      <c r="L184" s="177" t="s">
        <v>849</v>
      </c>
      <c r="M184" s="177" t="str">
        <f>VLOOKUP(G184,'Master FINAL 2024 8-19-24'!A:O,15,FALSE)</f>
        <v>U14G SL Reign (Breeze)</v>
      </c>
      <c r="N184" s="154" t="str">
        <f>VLOOKUP(K184,'Team Info'!J:L,3,FALSE)</f>
        <v>Cory Dimmer</v>
      </c>
      <c r="O184" s="154" t="str">
        <f>VLOOKUP(K184,'Team Info'!J:M,4,FALSE)</f>
        <v>920-946-1826</v>
      </c>
      <c r="P184" s="154" t="str">
        <f>VLOOKUP(K184,'Team Info'!J:N,5,FALSE)</f>
        <v>corydimmer@hotmail.com</v>
      </c>
      <c r="Q184" s="188" t="str">
        <f>VLOOKUP(M184,'Team Info'!J:L,3,FALSE)</f>
        <v>Tim Steedman</v>
      </c>
      <c r="R184" s="188" t="str">
        <f>VLOOKUP(M184,'Team Info'!J:M,4,FALSE)</f>
        <v>206-669-4310</v>
      </c>
      <c r="S184" s="188" t="str">
        <f>VLOOKUP(M184,'Team Info'!J:N,5,FALSE)</f>
        <v>tim.steedman@gmail.com</v>
      </c>
      <c r="T184" t="str">
        <f t="shared" si="27"/>
        <v>45570U14G RL Random Lake U14 GirlsU14G SL Reign (Breeze)</v>
      </c>
    </row>
    <row r="185" spans="1:20" x14ac:dyDescent="0.3">
      <c r="A185" s="154" t="str">
        <f t="shared" si="36"/>
        <v>SL1157</v>
      </c>
      <c r="B185" s="154" t="str">
        <f>VLOOKUP(A185,'Team Info'!E:J,6,FALSE)</f>
        <v>U14G SL Reign (Breeze)</v>
      </c>
      <c r="C185" s="154" t="str">
        <f>VLOOKUP(A185,'Team Info'!E:L,8,FALSE)</f>
        <v>Tim Steedman</v>
      </c>
      <c r="D185" s="154" t="str">
        <f>VLOOKUP(A185,'Team Info'!E:M,9,FALSE)</f>
        <v>206-669-4310</v>
      </c>
      <c r="E185" s="154" t="str">
        <f>VLOOKUP(A185,'Team Info'!E:N,10,FALSE)</f>
        <v>tim.steedman@gmail.com</v>
      </c>
      <c r="F185" s="180" t="str">
        <f t="shared" si="26"/>
        <v>Sat</v>
      </c>
      <c r="G185" s="180">
        <v>15</v>
      </c>
      <c r="H185" s="184">
        <f>VLOOKUP(G185,'Master FINAL 2024 8-19-24'!A:G,7,FALSE)</f>
        <v>45577</v>
      </c>
      <c r="I185" s="153">
        <f>IF(ISBLANK((VLOOKUP(G185,'Master FINAL 2024 8-19-24'!A:H,8,FALSE)))=TRUE,"",VLOOKUP(G185,'Master FINAL 2024 8-19-24'!A:H,8,FALSE))</f>
        <v>8</v>
      </c>
      <c r="J185" s="183">
        <f>IF(ISBLANK((VLOOKUP(G185,'Master FINAL 2024 8-19-24'!A:I,9,FALSE)))=TRUE,"",VLOOKUP(G185,'Master FINAL 2024 8-19-24'!A:I,9,FALSE))</f>
        <v>0.375</v>
      </c>
      <c r="K185" s="169" t="str">
        <f>VLOOKUP(G185,'Master FINAL 2024 8-19-24'!A:L,12,FALSE)</f>
        <v>U14G WA Waubedonia U14 Girls</v>
      </c>
      <c r="L185" s="177" t="s">
        <v>849</v>
      </c>
      <c r="M185" s="177" t="str">
        <f>VLOOKUP(G185,'Master FINAL 2024 8-19-24'!A:O,15,FALSE)</f>
        <v>U14G SL Reign (Breeze)</v>
      </c>
      <c r="N185" s="154" t="str">
        <f>VLOOKUP(K185,'Team Info'!J:L,3,FALSE)</f>
        <v>Cory Dimmer</v>
      </c>
      <c r="O185" s="154" t="str">
        <f>VLOOKUP(K185,'Team Info'!J:M,4,FALSE)</f>
        <v>920-946-1826</v>
      </c>
      <c r="P185" s="154" t="str">
        <f>VLOOKUP(K185,'Team Info'!J:N,5,FALSE)</f>
        <v>corydimmer@hotmail.com</v>
      </c>
      <c r="Q185" s="188" t="str">
        <f>VLOOKUP(M185,'Team Info'!J:L,3,FALSE)</f>
        <v>Tim Steedman</v>
      </c>
      <c r="R185" s="188" t="str">
        <f>VLOOKUP(M185,'Team Info'!J:M,4,FALSE)</f>
        <v>206-669-4310</v>
      </c>
      <c r="S185" s="188" t="str">
        <f>VLOOKUP(M185,'Team Info'!J:N,5,FALSE)</f>
        <v>tim.steedman@gmail.com</v>
      </c>
      <c r="T185" t="str">
        <f t="shared" si="27"/>
        <v>45577U14G WA Waubedonia U14 GirlsU14G SL Reign (Breeze)</v>
      </c>
    </row>
    <row r="186" spans="1:20" x14ac:dyDescent="0.3">
      <c r="A186" s="154" t="str">
        <f t="shared" si="36"/>
        <v>SL1157</v>
      </c>
      <c r="B186" s="154" t="str">
        <f>VLOOKUP(A186,'Team Info'!E:J,6,FALSE)</f>
        <v>U14G SL Reign (Breeze)</v>
      </c>
      <c r="C186" s="154" t="str">
        <f>VLOOKUP(A186,'Team Info'!E:L,8,FALSE)</f>
        <v>Tim Steedman</v>
      </c>
      <c r="D186" s="154" t="str">
        <f>VLOOKUP(A186,'Team Info'!E:M,9,FALSE)</f>
        <v>206-669-4310</v>
      </c>
      <c r="E186" s="154" t="str">
        <f>VLOOKUP(A186,'Team Info'!E:N,10,FALSE)</f>
        <v>tim.steedman@gmail.com</v>
      </c>
      <c r="F186" s="180" t="str">
        <f t="shared" si="26"/>
        <v>Sat</v>
      </c>
      <c r="G186" s="180">
        <v>21</v>
      </c>
      <c r="H186" s="184">
        <f>VLOOKUP(G186,'Master FINAL 2024 8-19-24'!A:G,7,FALSE)</f>
        <v>45591</v>
      </c>
      <c r="I186" s="153">
        <f>IF(ISBLANK((VLOOKUP(G186,'Master FINAL 2024 8-19-24'!A:H,8,FALSE)))=TRUE,"",VLOOKUP(G186,'Master FINAL 2024 8-19-24'!A:H,8,FALSE))</f>
        <v>8</v>
      </c>
      <c r="J186" s="183">
        <f>IF(ISBLANK((VLOOKUP(G186,'Master FINAL 2024 8-19-24'!A:I,9,FALSE)))=TRUE,"",VLOOKUP(G186,'Master FINAL 2024 8-19-24'!A:I,9,FALSE))</f>
        <v>0.375</v>
      </c>
      <c r="K186" s="169" t="str">
        <f>VLOOKUP(G186,'Master FINAL 2024 8-19-24'!A:L,12,FALSE)</f>
        <v>U14G KW Storm</v>
      </c>
      <c r="L186" s="177" t="s">
        <v>849</v>
      </c>
      <c r="M186" s="177" t="str">
        <f>VLOOKUP(G186,'Master FINAL 2024 8-19-24'!A:O,15,FALSE)</f>
        <v>U14G SL Reign (Breeze)</v>
      </c>
      <c r="N186" s="154" t="str">
        <f>VLOOKUP(K186,'Team Info'!J:L,3,FALSE)</f>
        <v>Andy Schulz</v>
      </c>
      <c r="O186" s="154" t="str">
        <f>VLOOKUP(K186,'Team Info'!J:M,4,FALSE)</f>
        <v>920-410-1352</v>
      </c>
      <c r="P186" s="154" t="str">
        <f>VLOOKUP(K186,'Team Info'!J:N,5,FALSE)</f>
        <v>andyschulz8@gmail.com</v>
      </c>
      <c r="Q186" s="188" t="str">
        <f>VLOOKUP(M186,'Team Info'!J:L,3,FALSE)</f>
        <v>Tim Steedman</v>
      </c>
      <c r="R186" s="188" t="str">
        <f>VLOOKUP(M186,'Team Info'!J:M,4,FALSE)</f>
        <v>206-669-4310</v>
      </c>
      <c r="S186" s="188" t="str">
        <f>VLOOKUP(M186,'Team Info'!J:N,5,FALSE)</f>
        <v>tim.steedman@gmail.com</v>
      </c>
      <c r="T186" t="str">
        <f t="shared" si="27"/>
        <v>45591U14G KW StormU14G SL Reign (Breeze)</v>
      </c>
    </row>
  </sheetData>
  <autoFilter ref="A1:S186" xr:uid="{ACB4E6C1-B4E3-461D-BABF-850779E8F0D2}"/>
  <sortState xmlns:xlrd2="http://schemas.microsoft.com/office/spreadsheetml/2017/richdata2" ref="A2:T186">
    <sortCondition ref="A2:A186"/>
    <sortCondition ref="H2:H186"/>
  </sortState>
  <conditionalFormatting sqref="F1:G17 F18:F25 F26:G186">
    <cfRule type="containsText" dxfId="149" priority="2" operator="containsText" text="Fri">
      <formula>NOT(ISERROR(SEARCH("Fri",F1)))</formula>
    </cfRule>
    <cfRule type="containsText" dxfId="148" priority="3" operator="containsText" text="Thu">
      <formula>NOT(ISERROR(SEARCH("Thu",F1)))</formula>
    </cfRule>
    <cfRule type="containsText" dxfId="147" priority="4" operator="containsText" text="Wed">
      <formula>NOT(ISERROR(SEARCH("Wed",F1)))</formula>
    </cfRule>
    <cfRule type="containsText" dxfId="146" priority="5" operator="containsText" text="Tue">
      <formula>NOT(ISERROR(SEARCH("Tue",F1)))</formula>
    </cfRule>
    <cfRule type="containsText" dxfId="145" priority="6" operator="containsText" text="Sun">
      <formula>NOT(ISERROR(SEARCH("Sun",F1)))</formula>
    </cfRule>
    <cfRule type="containsText" dxfId="144" priority="7" operator="containsText" text="Mon">
      <formula>NOT(ISERROR(SEARCH("Mon",F1)))</formula>
    </cfRule>
  </conditionalFormatting>
  <conditionalFormatting sqref="H1:H186">
    <cfRule type="colorScale" priority="130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86">
    <cfRule type="cellIs" dxfId="143" priority="253" operator="equal">
      <formula>"?"</formula>
    </cfRule>
  </conditionalFormatting>
  <conditionalFormatting sqref="K2:K186">
    <cfRule type="containsText" dxfId="142" priority="242" operator="containsText" text="BR ">
      <formula>NOT(ISERROR(SEARCH("BR ",K2)))</formula>
    </cfRule>
    <cfRule type="containsText" dxfId="141" priority="243" operator="containsText" text="JU">
      <formula>NOT(ISERROR(SEARCH("JU",K2)))</formula>
    </cfRule>
    <cfRule type="containsText" dxfId="140" priority="244" operator="containsText" text="ER ">
      <formula>NOT(ISERROR(SEARCH("ER ",K2)))</formula>
    </cfRule>
    <cfRule type="containsText" dxfId="139" priority="245" operator="containsText" text="HU ">
      <formula>NOT(ISERROR(SEARCH("HU ",K2)))</formula>
    </cfRule>
    <cfRule type="containsText" dxfId="138" priority="246" operator="containsText" text="RF">
      <formula>NOT(ISERROR(SEARCH("RF",K2)))</formula>
    </cfRule>
    <cfRule type="containsText" dxfId="137" priority="247" operator="containsText" text="WA ">
      <formula>NOT(ISERROR(SEARCH("WA ",K2)))</formula>
    </cfRule>
    <cfRule type="containsText" dxfId="136" priority="248" operator="containsText" text="RL">
      <formula>NOT(ISERROR(SEARCH("RL",K2)))</formula>
    </cfRule>
    <cfRule type="containsText" dxfId="135" priority="249" operator="containsText" text="JK">
      <formula>NOT(ISERROR(SEARCH("JK",K2)))</formula>
    </cfRule>
    <cfRule type="containsText" dxfId="134" priority="250" operator="containsText" text="KW">
      <formula>NOT(ISERROR(SEARCH("KW",K2)))</formula>
    </cfRule>
    <cfRule type="containsText" dxfId="133" priority="251" operator="containsText" text="HT ">
      <formula>NOT(ISERROR(SEARCH("HT ",K2)))</formula>
    </cfRule>
    <cfRule type="containsText" dxfId="132" priority="252" operator="containsText" text="SL">
      <formula>NOT(ISERROR(SEARCH("SL",K2)))</formula>
    </cfRule>
  </conditionalFormatting>
  <conditionalFormatting sqref="L1:M186">
    <cfRule type="containsText" dxfId="131" priority="224" operator="containsText" text="BR ">
      <formula>NOT(ISERROR(SEARCH("BR ",L1)))</formula>
    </cfRule>
    <cfRule type="containsText" dxfId="130" priority="229" operator="containsText" text="WA ">
      <formula>NOT(ISERROR(SEARCH("WA ",L1)))</formula>
    </cfRule>
    <cfRule type="containsText" dxfId="129" priority="230" operator="containsText" text="RL">
      <formula>NOT(ISERROR(SEARCH("RL",L1)))</formula>
    </cfRule>
    <cfRule type="containsText" dxfId="128" priority="231" operator="containsText" text="JK">
      <formula>NOT(ISERROR(SEARCH("JK",L1)))</formula>
    </cfRule>
    <cfRule type="containsText" dxfId="127" priority="232" operator="containsText" text="KW">
      <formula>NOT(ISERROR(SEARCH("KW",L1)))</formula>
    </cfRule>
    <cfRule type="containsText" dxfId="126" priority="233" operator="containsText" text="HT ">
      <formula>NOT(ISERROR(SEARCH("HT ",L1)))</formula>
    </cfRule>
    <cfRule type="containsText" dxfId="125" priority="234" operator="containsText" text="SL">
      <formula>NOT(ISERROR(SEARCH("SL",L1)))</formula>
    </cfRule>
  </conditionalFormatting>
  <conditionalFormatting sqref="M1:M186">
    <cfRule type="containsText" dxfId="124" priority="225" operator="containsText" text="JU">
      <formula>NOT(ISERROR(SEARCH("JU",M1)))</formula>
    </cfRule>
    <cfRule type="containsText" dxfId="123" priority="226" operator="containsText" text="ER ">
      <formula>NOT(ISERROR(SEARCH("ER ",M1)))</formula>
    </cfRule>
    <cfRule type="containsText" dxfId="122" priority="227" operator="containsText" text="HU ">
      <formula>NOT(ISERROR(SEARCH("HU ",M1)))</formula>
    </cfRule>
    <cfRule type="containsText" dxfId="121" priority="228" operator="containsText" text="RF">
      <formula>NOT(ISERROR(SEARCH("RF",M1)))</formula>
    </cfRule>
  </conditionalFormatting>
  <conditionalFormatting sqref="T2:T186">
    <cfRule type="duplicateValues" dxfId="120" priority="13129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A9543-40B0-4107-AAF3-A2F6C1C928E0}">
  <sheetPr>
    <tabColor theme="1"/>
  </sheetPr>
  <dimension ref="A1:T232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9" sqref="I9"/>
    </sheetView>
  </sheetViews>
  <sheetFormatPr defaultRowHeight="14.4" x14ac:dyDescent="0.3"/>
  <cols>
    <col min="1" max="1" width="12" customWidth="1"/>
    <col min="2" max="2" width="30.88671875" bestFit="1" customWidth="1"/>
    <col min="3" max="3" width="23.6640625" bestFit="1" customWidth="1"/>
    <col min="4" max="4" width="14.6640625" bestFit="1" customWidth="1"/>
    <col min="5" max="5" width="24.5546875" bestFit="1" customWidth="1"/>
    <col min="6" max="7" width="9.5546875" bestFit="1" customWidth="1"/>
    <col min="8" max="8" width="10.33203125" customWidth="1"/>
    <col min="9" max="9" width="17.33203125" bestFit="1" customWidth="1"/>
    <col min="10" max="10" width="10.44140625" bestFit="1" customWidth="1"/>
    <col min="11" max="11" width="30.88671875" bestFit="1" customWidth="1"/>
    <col min="12" max="12" width="5.6640625" bestFit="1" customWidth="1"/>
    <col min="13" max="13" width="31" bestFit="1" customWidth="1"/>
    <col min="14" max="14" width="15.6640625" bestFit="1" customWidth="1"/>
    <col min="15" max="15" width="18.33203125" bestFit="1" customWidth="1"/>
    <col min="16" max="16" width="25.5546875" bestFit="1" customWidth="1"/>
    <col min="17" max="17" width="20.88671875" bestFit="1" customWidth="1"/>
    <col min="18" max="18" width="18.6640625" bestFit="1" customWidth="1"/>
    <col min="19" max="19" width="32.5546875" bestFit="1" customWidth="1"/>
    <col min="20" max="20" width="65.4414062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1816</v>
      </c>
      <c r="B2" s="154" t="str">
        <f>VLOOKUP(A2,'Team Info'!E:J,6,FALSE)</f>
        <v>U10 WCHSA Royal Eagles</v>
      </c>
      <c r="C2" s="154" t="str">
        <f>VLOOKUP(A2,'Team Info'!E:L,8,FALSE)</f>
        <v>Dakota Witte</v>
      </c>
      <c r="D2" s="154" t="str">
        <f>VLOOKUP(A2,'Team Info'!E:M,9,FALSE)</f>
        <v>262-707-4556</v>
      </c>
      <c r="E2" s="154" t="str">
        <f>VLOOKUP(A2,'Team Info'!E:N,10,FALSE)</f>
        <v>Dakota.witte@gmail.com</v>
      </c>
      <c r="F2" s="180" t="str">
        <f t="shared" ref="F2:F8" si="0">IF(WEEKDAY(H2)=7,"Sat",IF(WEEKDAY(H2)=6,"Fri",IF(WEEKDAY(H2)=5,"Thu",IF(WEEKDAY(H2)=4,"Wed",IF(WEEKDAY(H2)=3,"Tue",IF(WEEKDAY(H2)=2,"Mon",IF(WEEKDAY(H2)=1,"Sun")))))))</f>
        <v>Sat</v>
      </c>
      <c r="G2" s="180">
        <v>607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HT #5A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U10 RF Thunder</v>
      </c>
      <c r="L2" s="177" t="s">
        <v>849</v>
      </c>
      <c r="M2" s="177" t="str">
        <f>VLOOKUP(G2,'Master FINAL 2024 8-19-24'!A:O,15,FALSE)</f>
        <v>U10 WCHSA Royal Eagles</v>
      </c>
      <c r="N2" s="154" t="str">
        <f>VLOOKUP(K2,'Team Info'!J:L,3,FALSE)</f>
        <v>Grady Diesslin</v>
      </c>
      <c r="O2" s="154" t="str">
        <f>VLOOKUP(K2,'Team Info'!J:M,4,FALSE)</f>
        <v>765-427-7736</v>
      </c>
      <c r="P2" s="154" t="str">
        <f>VLOOKUP(K2,'Team Info'!J:N,5,FALSE)</f>
        <v>gdiessli@gmail.com</v>
      </c>
      <c r="Q2" s="188" t="str">
        <f>VLOOKUP(M2,'Team Info'!J:L,3,FALSE)</f>
        <v>Dakota Witte</v>
      </c>
      <c r="R2" s="188" t="str">
        <f>VLOOKUP(M2,'Team Info'!J:M,4,FALSE)</f>
        <v>262-707-4556</v>
      </c>
      <c r="S2" s="188" t="str">
        <f>VLOOKUP(M2,'Team Info'!J:N,5,FALSE)</f>
        <v>Dakota.witte@gmail.com</v>
      </c>
      <c r="T2" t="str">
        <f t="shared" ref="T2:T57" si="1">H2&amp;K2&amp;M2</f>
        <v>45542U10 RF ThunderU10 WCHSA Royal Eagles</v>
      </c>
    </row>
    <row r="3" spans="1:20" x14ac:dyDescent="0.3">
      <c r="A3" s="154" t="str">
        <f t="shared" ref="A3:A9" si="2">A2</f>
        <v>WCHSA1158</v>
      </c>
      <c r="B3" s="154" t="str">
        <f>VLOOKUP(A3,'Team Info'!E:J,6,FALSE)</f>
        <v>U10 WCHSA Royal Eagles</v>
      </c>
      <c r="C3" s="154" t="str">
        <f>VLOOKUP(A3,'Team Info'!E:L,8,FALSE)</f>
        <v>Dakota Witte</v>
      </c>
      <c r="D3" s="154" t="str">
        <f>VLOOKUP(A3,'Team Info'!E:M,9,FALSE)</f>
        <v>262-707-4556</v>
      </c>
      <c r="E3" s="154" t="str">
        <f>VLOOKUP(A3,'Team Info'!E:N,10,FALSE)</f>
        <v>Dakota.witte@gmail.com</v>
      </c>
      <c r="F3" s="180" t="str">
        <f t="shared" si="0"/>
        <v>Sat</v>
      </c>
      <c r="G3" s="180">
        <v>614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HT #5B</v>
      </c>
      <c r="J3" s="183">
        <f>IF(ISBLANK((VLOOKUP(G3,'Master FINAL 2024 8-19-24'!A:I,9,FALSE)))=TRUE,"",VLOOKUP(G3,'Master FINAL 2024 8-19-24'!A:I,9,FALSE))</f>
        <v>0.5</v>
      </c>
      <c r="K3" s="169" t="str">
        <f>VLOOKUP(G3,'Master FINAL 2024 8-19-24'!A:L,12,FALSE)</f>
        <v>U10 WCHSA Royal Eagles</v>
      </c>
      <c r="L3" s="177" t="s">
        <v>849</v>
      </c>
      <c r="M3" s="177" t="str">
        <f>VLOOKUP(G3,'Master FINAL 2024 8-19-24'!A:O,15,FALSE)</f>
        <v>U10 HT Dragons</v>
      </c>
      <c r="N3" s="154" t="str">
        <f>VLOOKUP(K3,'Team Info'!J:L,3,FALSE)</f>
        <v>Dakota Witte</v>
      </c>
      <c r="O3" s="154" t="str">
        <f>VLOOKUP(K3,'Team Info'!J:M,4,FALSE)</f>
        <v>262-707-4556</v>
      </c>
      <c r="P3" s="154" t="str">
        <f>VLOOKUP(K3,'Team Info'!J:N,5,FALSE)</f>
        <v>Dakota.witte@gmail.com</v>
      </c>
      <c r="Q3" s="188" t="str">
        <f>VLOOKUP(M3,'Team Info'!J:L,3,FALSE)</f>
        <v>Jake Lechusz</v>
      </c>
      <c r="R3" s="188" t="str">
        <f>VLOOKUP(M3,'Team Info'!J:M,4,FALSE)</f>
        <v>262-613-9391</v>
      </c>
      <c r="S3" s="188" t="str">
        <f>VLOOKUP(M3,'Team Info'!J:N,5,FALSE)</f>
        <v>jakelechusz@gmail.com</v>
      </c>
      <c r="T3" t="str">
        <f t="shared" si="1"/>
        <v>45549U10 WCHSA Royal EaglesU10 HT Dragons</v>
      </c>
    </row>
    <row r="4" spans="1:20" x14ac:dyDescent="0.3">
      <c r="A4" s="154" t="str">
        <f t="shared" si="2"/>
        <v>WCHSA1158</v>
      </c>
      <c r="B4" s="154" t="str">
        <f>VLOOKUP(A4,'Team Info'!E:J,6,FALSE)</f>
        <v>U10 WCHSA Royal Eagles</v>
      </c>
      <c r="C4" s="154" t="str">
        <f>VLOOKUP(A4,'Team Info'!E:L,8,FALSE)</f>
        <v>Dakota Witte</v>
      </c>
      <c r="D4" s="154" t="str">
        <f>VLOOKUP(A4,'Team Info'!E:M,9,FALSE)</f>
        <v>262-707-4556</v>
      </c>
      <c r="E4" s="154" t="str">
        <f>VLOOKUP(A4,'Team Info'!E:N,10,FALSE)</f>
        <v>Dakota.witte@gmail.com</v>
      </c>
      <c r="F4" s="180" t="str">
        <f t="shared" si="0"/>
        <v>Sat</v>
      </c>
      <c r="G4" s="180">
        <v>619</v>
      </c>
      <c r="H4" s="184">
        <f>VLOOKUP(G4,'Master FINAL 2024 8-19-24'!A:G,7,FALSE)</f>
        <v>45556</v>
      </c>
      <c r="I4" s="153" t="str">
        <f>IF(ISBLANK((VLOOKUP(G4,'Master FINAL 2024 8-19-24'!A:H,8,FALSE)))=TRUE,"",VLOOKUP(G4,'Master FINAL 2024 8-19-24'!A:H,8,FALSE))</f>
        <v>HT #5A</v>
      </c>
      <c r="J4" s="183">
        <f>IF(ISBLANK((VLOOKUP(G4,'Master FINAL 2024 8-19-24'!A:I,9,FALSE)))=TRUE,"",VLOOKUP(G4,'Master FINAL 2024 8-19-24'!A:I,9,FALSE))</f>
        <v>0.375</v>
      </c>
      <c r="K4" s="169" t="str">
        <f>VLOOKUP(G4,'Master FINAL 2024 8-19-24'!A:L,12,FALSE)</f>
        <v>U10 SL Wolves (Bears)</v>
      </c>
      <c r="L4" s="177" t="s">
        <v>849</v>
      </c>
      <c r="M4" s="177" t="str">
        <f>VLOOKUP(G4,'Master FINAL 2024 8-19-24'!A:O,15,FALSE)</f>
        <v>U10 WCHSA Royal Eagles</v>
      </c>
      <c r="N4" s="154" t="str">
        <f>VLOOKUP(K4,'Team Info'!J:L,3,FALSE)</f>
        <v>James Morrow</v>
      </c>
      <c r="O4" s="154" t="str">
        <f>VLOOKUP(K4,'Team Info'!J:M,4,FALSE)</f>
        <v>414-426-6515</v>
      </c>
      <c r="P4" s="154" t="str">
        <f>VLOOKUP(K4,'Team Info'!J:N,5,FALSE)</f>
        <v>jamesmorrow411@gmail.com</v>
      </c>
      <c r="Q4" s="188" t="str">
        <f>VLOOKUP(M4,'Team Info'!J:L,3,FALSE)</f>
        <v>Dakota Witte</v>
      </c>
      <c r="R4" s="188" t="str">
        <f>VLOOKUP(M4,'Team Info'!J:M,4,FALSE)</f>
        <v>262-707-4556</v>
      </c>
      <c r="S4" s="188" t="str">
        <f>VLOOKUP(M4,'Team Info'!J:N,5,FALSE)</f>
        <v>Dakota.witte@gmail.com</v>
      </c>
      <c r="T4" t="str">
        <f t="shared" si="1"/>
        <v>45556U10 SL Wolves (Bears)U10 WCHSA Royal Eagles</v>
      </c>
    </row>
    <row r="5" spans="1:20" x14ac:dyDescent="0.3">
      <c r="A5" s="154" t="str">
        <f t="shared" si="2"/>
        <v>WCHSA1158</v>
      </c>
      <c r="B5" s="154" t="str">
        <f>VLOOKUP(A5,'Team Info'!E:J,6,FALSE)</f>
        <v>U10 WCHSA Royal Eagles</v>
      </c>
      <c r="C5" s="154" t="str">
        <f>VLOOKUP(A5,'Team Info'!E:L,8,FALSE)</f>
        <v>Dakota Witte</v>
      </c>
      <c r="D5" s="154" t="str">
        <f>VLOOKUP(A5,'Team Info'!E:M,9,FALSE)</f>
        <v>262-707-4556</v>
      </c>
      <c r="E5" s="154" t="str">
        <f>VLOOKUP(A5,'Team Info'!E:N,10,FALSE)</f>
        <v>Dakota.witte@gmail.com</v>
      </c>
      <c r="F5" s="180" t="str">
        <f t="shared" si="0"/>
        <v>Sat</v>
      </c>
      <c r="G5" s="180">
        <v>624</v>
      </c>
      <c r="H5" s="184">
        <f>VLOOKUP(G5,'Master FINAL 2024 8-19-24'!A:G,7,FALSE)</f>
        <v>45563</v>
      </c>
      <c r="I5" s="153" t="str">
        <f>IF(ISBLANK((VLOOKUP(G5,'Master FINAL 2024 8-19-24'!A:H,8,FALSE)))=TRUE,"",VLOOKUP(G5,'Master FINAL 2024 8-19-24'!A:H,8,FALSE))</f>
        <v>KW 3</v>
      </c>
      <c r="J5" s="183">
        <f>IF(ISBLANK((VLOOKUP(G5,'Master FINAL 2024 8-19-24'!A:I,9,FALSE)))=TRUE,"",VLOOKUP(G5,'Master FINAL 2024 8-19-24'!A:I,9,FALSE))</f>
        <v>0.375</v>
      </c>
      <c r="K5" s="169" t="str">
        <f>VLOOKUP(G5,'Master FINAL 2024 8-19-24'!A:L,12,FALSE)</f>
        <v>U10 WCHSA Royal Eagles</v>
      </c>
      <c r="L5" s="177" t="s">
        <v>849</v>
      </c>
      <c r="M5" s="177" t="str">
        <f>VLOOKUP(G5,'Master FINAL 2024 8-19-24'!A:O,15,FALSE)</f>
        <v>U10 KW Stars</v>
      </c>
      <c r="N5" s="154" t="str">
        <f>VLOOKUP(K5,'Team Info'!J:L,3,FALSE)</f>
        <v>Dakota Witte</v>
      </c>
      <c r="O5" s="154" t="str">
        <f>VLOOKUP(K5,'Team Info'!J:M,4,FALSE)</f>
        <v>262-707-4556</v>
      </c>
      <c r="P5" s="154" t="str">
        <f>VLOOKUP(K5,'Team Info'!J:N,5,FALSE)</f>
        <v>Dakota.witte@gmail.com</v>
      </c>
      <c r="Q5" s="188" t="str">
        <f>VLOOKUP(M5,'Team Info'!J:L,3,FALSE)</f>
        <v>Rebecca Dourn</v>
      </c>
      <c r="R5" s="188" t="str">
        <f>VLOOKUP(M5,'Team Info'!J:M,4,FALSE)</f>
        <v>262-227-2258</v>
      </c>
      <c r="S5" s="188" t="str">
        <f>VLOOKUP(M5,'Team Info'!J:N,5,FALSE)</f>
        <v>Rebecca.dourn@yahoo.com</v>
      </c>
      <c r="T5" t="str">
        <f t="shared" si="1"/>
        <v>45563U10 WCHSA Royal EaglesU10 KW Stars</v>
      </c>
    </row>
    <row r="6" spans="1:20" x14ac:dyDescent="0.3">
      <c r="A6" s="154" t="str">
        <f>A8</f>
        <v>WCHSA1158</v>
      </c>
      <c r="B6" s="154" t="str">
        <f>VLOOKUP(A6,'Team Info'!E:J,6,FALSE)</f>
        <v>U10 WCHSA Royal Eagles</v>
      </c>
      <c r="C6" s="154" t="str">
        <f>VLOOKUP(A6,'Team Info'!E:L,8,FALSE)</f>
        <v>Dakota Witte</v>
      </c>
      <c r="D6" s="154" t="str">
        <f>VLOOKUP(A6,'Team Info'!E:M,9,FALSE)</f>
        <v>262-707-4556</v>
      </c>
      <c r="E6" s="154" t="str">
        <f>VLOOKUP(A6,'Team Info'!E:N,10,FALSE)</f>
        <v>Dakota.witte@gmail.com</v>
      </c>
      <c r="F6" s="180" t="str">
        <f t="shared" si="0"/>
        <v>Sat</v>
      </c>
      <c r="G6" s="180">
        <v>627</v>
      </c>
      <c r="H6" s="184">
        <f>VLOOKUP(G6,'Master FINAL 2024 8-19-24'!A:G,7,FALSE)</f>
        <v>45570</v>
      </c>
      <c r="I6" s="153" t="str">
        <f>IF(ISBLANK((VLOOKUP(G6,'Master FINAL 2024 8-19-24'!A:H,8,FALSE)))=TRUE,"",VLOOKUP(G6,'Master FINAL 2024 8-19-24'!A:H,8,FALSE))</f>
        <v>Hickory Lane #2</v>
      </c>
      <c r="J6" s="183">
        <f>IF(ISBLANK((VLOOKUP(G6,'Master FINAL 2024 8-19-24'!A:I,9,FALSE)))=TRUE,"",VLOOKUP(G6,'Master FINAL 2024 8-19-24'!A:I,9,FALSE))</f>
        <v>0.41666666666666669</v>
      </c>
      <c r="K6" s="169" t="str">
        <f>VLOOKUP(G6,'Master FINAL 2024 8-19-24'!A:L,12,FALSE)</f>
        <v>U10 WCHSA Royal Eagles</v>
      </c>
      <c r="L6" s="177" t="s">
        <v>849</v>
      </c>
      <c r="M6" s="177" t="str">
        <f>VLOOKUP(G6,'Master FINAL 2024 8-19-24'!A:O,15,FALSE)</f>
        <v>U10 JK Galaxy</v>
      </c>
      <c r="N6" s="154" t="str">
        <f>VLOOKUP(K6,'Team Info'!J:L,3,FALSE)</f>
        <v>Dakota Witte</v>
      </c>
      <c r="O6" s="154" t="str">
        <f>VLOOKUP(K6,'Team Info'!J:M,4,FALSE)</f>
        <v>262-707-4556</v>
      </c>
      <c r="P6" s="154" t="str">
        <f>VLOOKUP(K6,'Team Info'!J:N,5,FALSE)</f>
        <v>Dakota.witte@gmail.com</v>
      </c>
      <c r="Q6" s="188" t="str">
        <f>VLOOKUP(M6,'Team Info'!J:L,3,FALSE)</f>
        <v>Joe Greefkes</v>
      </c>
      <c r="R6" s="188" t="str">
        <f>VLOOKUP(M6,'Team Info'!J:M,4,FALSE)</f>
        <v>262-353-0547</v>
      </c>
      <c r="S6" s="188" t="str">
        <f>VLOOKUP(M6,'Team Info'!J:N,5,FALSE)</f>
        <v>joe.greefkes@kmlhs.org</v>
      </c>
      <c r="T6" t="str">
        <f t="shared" si="1"/>
        <v>45570U10 WCHSA Royal EaglesU10 JK Galaxy</v>
      </c>
    </row>
    <row r="7" spans="1:20" x14ac:dyDescent="0.3">
      <c r="A7" s="154" t="str">
        <f>A5</f>
        <v>WCHSA1158</v>
      </c>
      <c r="B7" s="154" t="str">
        <f>VLOOKUP(A7,'Team Info'!E:J,6,FALSE)</f>
        <v>U10 WCHSA Royal Eagles</v>
      </c>
      <c r="C7" s="154" t="str">
        <f>VLOOKUP(A7,'Team Info'!E:L,8,FALSE)</f>
        <v>Dakota Witte</v>
      </c>
      <c r="D7" s="154" t="str">
        <f>VLOOKUP(A7,'Team Info'!E:M,9,FALSE)</f>
        <v>262-707-4556</v>
      </c>
      <c r="E7" s="154" t="str">
        <f>VLOOKUP(A7,'Team Info'!E:N,10,FALSE)</f>
        <v>Dakota.witte@gmail.com</v>
      </c>
      <c r="F7" s="180" t="str">
        <f t="shared" si="0"/>
        <v>Sat</v>
      </c>
      <c r="G7" s="180">
        <v>633</v>
      </c>
      <c r="H7" s="184">
        <f>VLOOKUP(G7,'Master FINAL 2024 8-19-24'!A:G,7,FALSE)</f>
        <v>45577</v>
      </c>
      <c r="I7" s="153" t="str">
        <f>IF(ISBLANK((VLOOKUP(G7,'Master FINAL 2024 8-19-24'!A:H,8,FALSE)))=TRUE,"",VLOOKUP(G7,'Master FINAL 2024 8-19-24'!A:H,8,FALSE))</f>
        <v>RF 5</v>
      </c>
      <c r="J7" s="183">
        <f>IF(ISBLANK((VLOOKUP(G7,'Master FINAL 2024 8-19-24'!A:I,9,FALSE)))=TRUE,"",VLOOKUP(G7,'Master FINAL 2024 8-19-24'!A:I,9,FALSE))</f>
        <v>0.4375</v>
      </c>
      <c r="K7" s="169" t="str">
        <f>VLOOKUP(G7,'Master FINAL 2024 8-19-24'!A:L,12,FALSE)</f>
        <v>U10 WCHSA Royal Eagles</v>
      </c>
      <c r="L7" s="177" t="s">
        <v>849</v>
      </c>
      <c r="M7" s="177" t="str">
        <f>VLOOKUP(G7,'Master FINAL 2024 8-19-24'!A:O,15,FALSE)</f>
        <v>U10 RF Avengers</v>
      </c>
      <c r="N7" s="154" t="str">
        <f>VLOOKUP(K7,'Team Info'!J:L,3,FALSE)</f>
        <v>Dakota Witte</v>
      </c>
      <c r="O7" s="154" t="str">
        <f>VLOOKUP(K7,'Team Info'!J:M,4,FALSE)</f>
        <v>262-707-4556</v>
      </c>
      <c r="P7" s="154" t="str">
        <f>VLOOKUP(K7,'Team Info'!J:N,5,FALSE)</f>
        <v>Dakota.witte@gmail.com</v>
      </c>
      <c r="Q7" s="188" t="str">
        <f>VLOOKUP(M7,'Team Info'!J:L,3,FALSE)</f>
        <v>Anastacia Plotz</v>
      </c>
      <c r="R7" s="188" t="str">
        <f>VLOOKUP(M7,'Team Info'!J:M,4,FALSE)</f>
        <v>503-460-7677</v>
      </c>
      <c r="S7" s="188" t="str">
        <f>VLOOKUP(M7,'Team Info'!J:N,5,FALSE)</f>
        <v>stacia313@yahoo.com</v>
      </c>
      <c r="T7" t="str">
        <f t="shared" si="1"/>
        <v>45577U10 WCHSA Royal EaglesU10 RF Avengers</v>
      </c>
    </row>
    <row r="8" spans="1:20" x14ac:dyDescent="0.3">
      <c r="A8" s="154" t="str">
        <f t="shared" si="2"/>
        <v>WCHSA1158</v>
      </c>
      <c r="B8" s="154" t="str">
        <f>VLOOKUP(A8,'Team Info'!E:J,6,FALSE)</f>
        <v>U10 WCHSA Royal Eagles</v>
      </c>
      <c r="C8" s="154" t="str">
        <f>VLOOKUP(A8,'Team Info'!E:L,8,FALSE)</f>
        <v>Dakota Witte</v>
      </c>
      <c r="D8" s="154" t="str">
        <f>VLOOKUP(A8,'Team Info'!E:M,9,FALSE)</f>
        <v>262-707-4556</v>
      </c>
      <c r="E8" s="154" t="str">
        <f>VLOOKUP(A8,'Team Info'!E:N,10,FALSE)</f>
        <v>Dakota.witte@gmail.com</v>
      </c>
      <c r="F8" s="180" t="str">
        <f t="shared" si="0"/>
        <v>Sat</v>
      </c>
      <c r="G8" s="180">
        <v>637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HT #5A</v>
      </c>
      <c r="J8" s="183">
        <f>IF(ISBLANK((VLOOKUP(G8,'Master FINAL 2024 8-19-24'!A:I,9,FALSE)))=TRUE,"",VLOOKUP(G8,'Master FINAL 2024 8-19-24'!A:I,9,FALSE))</f>
        <v>0.375</v>
      </c>
      <c r="K8" s="169" t="str">
        <f>VLOOKUP(G8,'Master FINAL 2024 8-19-24'!A:L,12,FALSE)</f>
        <v>U10 HT Firehawks</v>
      </c>
      <c r="L8" s="177" t="s">
        <v>849</v>
      </c>
      <c r="M8" s="177" t="str">
        <f>VLOOKUP(G8,'Master FINAL 2024 8-19-24'!A:O,15,FALSE)</f>
        <v>U10 WCHSA Royal Eagles</v>
      </c>
      <c r="N8" s="154" t="str">
        <f>VLOOKUP(K8,'Team Info'!J:L,3,FALSE)</f>
        <v>Bill Bumgarner</v>
      </c>
      <c r="O8" s="154" t="str">
        <f>VLOOKUP(K8,'Team Info'!J:M,4,FALSE)</f>
        <v>262-224-6235</v>
      </c>
      <c r="P8" s="154" t="str">
        <f>VLOOKUP(K8,'Team Info'!J:N,5,FALSE)</f>
        <v>destruxx@gmail.com</v>
      </c>
      <c r="Q8" s="188" t="str">
        <f>VLOOKUP(M8,'Team Info'!J:L,3,FALSE)</f>
        <v>Dakota Witte</v>
      </c>
      <c r="R8" s="188" t="str">
        <f>VLOOKUP(M8,'Team Info'!J:M,4,FALSE)</f>
        <v>262-707-4556</v>
      </c>
      <c r="S8" s="188" t="str">
        <f>VLOOKUP(M8,'Team Info'!J:N,5,FALSE)</f>
        <v>Dakota.witte@gmail.com</v>
      </c>
      <c r="T8" t="str">
        <f t="shared" si="1"/>
        <v>45584U10 HT FirehawksU10 WCHSA Royal Eagles</v>
      </c>
    </row>
    <row r="9" spans="1:20" x14ac:dyDescent="0.3">
      <c r="A9" s="154" t="str">
        <f t="shared" si="2"/>
        <v>WCHSA1158</v>
      </c>
      <c r="B9" s="154" t="str">
        <f>VLOOKUP(A9,'Team Info'!E:J,6,FALSE)</f>
        <v>U10 WCHSA Royal Eagles</v>
      </c>
      <c r="C9" s="154" t="str">
        <f>VLOOKUP(A9,'Team Info'!E:L,8,FALSE)</f>
        <v>Dakota Witte</v>
      </c>
      <c r="D9" s="154" t="str">
        <f>VLOOKUP(A9,'Team Info'!E:M,9,FALSE)</f>
        <v>262-707-4556</v>
      </c>
      <c r="E9" s="154" t="str">
        <f>VLOOKUP(A9,'Team Info'!E:N,10,FALSE)</f>
        <v>Dakota.witte@gmail.com</v>
      </c>
      <c r="F9" s="180" t="str">
        <f t="shared" ref="F9" si="3">IF(WEEKDAY(H9)=7,"Sat",IF(WEEKDAY(H9)=6,"Fri",IF(WEEKDAY(H9)=5,"Thu",IF(WEEKDAY(H9)=4,"Wed",IF(WEEKDAY(H9)=3,"Tue",IF(WEEKDAY(H9)=2,"Mon",IF(WEEKDAY(H9)=1,"Sun")))))))</f>
        <v>Sat</v>
      </c>
      <c r="G9" s="180">
        <v>644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HT #5A</v>
      </c>
      <c r="J9" s="183">
        <f>IF(ISBLANK((VLOOKUP(G9,'Master FINAL 2024 8-19-24'!A:I,9,FALSE)))=TRUE,"",VLOOKUP(G9,'Master FINAL 2024 8-19-24'!A:I,9,FALSE))</f>
        <v>0.375</v>
      </c>
      <c r="K9" s="169" t="str">
        <f>VLOOKUP(G9,'Master FINAL 2024 8-19-24'!A:L,12,FALSE)</f>
        <v>U10 KW Stars</v>
      </c>
      <c r="L9" s="177" t="s">
        <v>849</v>
      </c>
      <c r="M9" s="177" t="str">
        <f>VLOOKUP(G9,'Master FINAL 2024 8-19-24'!A:O,15,FALSE)</f>
        <v>U10 WCHSA Royal Eagles</v>
      </c>
      <c r="N9" s="154" t="str">
        <f>VLOOKUP(K9,'Team Info'!J:L,3,FALSE)</f>
        <v>Rebecca Dourn</v>
      </c>
      <c r="O9" s="154" t="str">
        <f>VLOOKUP(K9,'Team Info'!J:M,4,FALSE)</f>
        <v>262-227-2258</v>
      </c>
      <c r="P9" s="154" t="str">
        <f>VLOOKUP(K9,'Team Info'!J:N,5,FALSE)</f>
        <v>Rebecca.dourn@yahoo.com</v>
      </c>
      <c r="Q9" s="188" t="str">
        <f>VLOOKUP(M9,'Team Info'!J:L,3,FALSE)</f>
        <v>Dakota Witte</v>
      </c>
      <c r="R9" s="188" t="str">
        <f>VLOOKUP(M9,'Team Info'!J:M,4,FALSE)</f>
        <v>262-707-4556</v>
      </c>
      <c r="S9" s="188" t="str">
        <f>VLOOKUP(M9,'Team Info'!J:N,5,FALSE)</f>
        <v>Dakota.witte@gmail.com</v>
      </c>
      <c r="T9" t="str">
        <f t="shared" ref="T9" si="4">H9&amp;K9&amp;M9</f>
        <v>45591U10 KW StarsU10 WCHSA Royal Eagles</v>
      </c>
    </row>
    <row r="10" spans="1:20" x14ac:dyDescent="0.3">
      <c r="T10" t="str">
        <f t="shared" si="1"/>
        <v/>
      </c>
    </row>
    <row r="11" spans="1:20" x14ac:dyDescent="0.3">
      <c r="T11" t="str">
        <f t="shared" si="1"/>
        <v/>
      </c>
    </row>
    <row r="12" spans="1:20" x14ac:dyDescent="0.3">
      <c r="T12" t="str">
        <f t="shared" si="1"/>
        <v/>
      </c>
    </row>
    <row r="13" spans="1:20" x14ac:dyDescent="0.3">
      <c r="T13" t="str">
        <f t="shared" si="1"/>
        <v/>
      </c>
    </row>
    <row r="14" spans="1:20" x14ac:dyDescent="0.3">
      <c r="T14" t="str">
        <f t="shared" si="1"/>
        <v/>
      </c>
    </row>
    <row r="15" spans="1:20" x14ac:dyDescent="0.3">
      <c r="T15" t="str">
        <f t="shared" si="1"/>
        <v/>
      </c>
    </row>
    <row r="16" spans="1:20" x14ac:dyDescent="0.3">
      <c r="T16" t="str">
        <f t="shared" si="1"/>
        <v/>
      </c>
    </row>
    <row r="17" spans="20:20" x14ac:dyDescent="0.3">
      <c r="T17" t="str">
        <f t="shared" si="1"/>
        <v/>
      </c>
    </row>
    <row r="18" spans="20:20" x14ac:dyDescent="0.3">
      <c r="T18" t="str">
        <f t="shared" si="1"/>
        <v/>
      </c>
    </row>
    <row r="19" spans="20:20" x14ac:dyDescent="0.3">
      <c r="T19" t="str">
        <f t="shared" si="1"/>
        <v/>
      </c>
    </row>
    <row r="20" spans="20:20" x14ac:dyDescent="0.3">
      <c r="T20" t="str">
        <f t="shared" si="1"/>
        <v/>
      </c>
    </row>
    <row r="21" spans="20:20" x14ac:dyDescent="0.3">
      <c r="T21" t="str">
        <f t="shared" si="1"/>
        <v/>
      </c>
    </row>
    <row r="22" spans="20:20" x14ac:dyDescent="0.3">
      <c r="T22" t="str">
        <f t="shared" si="1"/>
        <v/>
      </c>
    </row>
    <row r="23" spans="20:20" x14ac:dyDescent="0.3">
      <c r="T23" t="str">
        <f t="shared" si="1"/>
        <v/>
      </c>
    </row>
    <row r="24" spans="20:20" x14ac:dyDescent="0.3">
      <c r="T24" t="str">
        <f t="shared" si="1"/>
        <v/>
      </c>
    </row>
    <row r="25" spans="20:20" x14ac:dyDescent="0.3">
      <c r="T25" t="str">
        <f t="shared" si="1"/>
        <v/>
      </c>
    </row>
    <row r="26" spans="20:20" x14ac:dyDescent="0.3">
      <c r="T26" t="str">
        <f t="shared" si="1"/>
        <v/>
      </c>
    </row>
    <row r="27" spans="20:20" x14ac:dyDescent="0.3">
      <c r="T27" t="str">
        <f t="shared" si="1"/>
        <v/>
      </c>
    </row>
    <row r="28" spans="20:20" x14ac:dyDescent="0.3">
      <c r="T28" t="str">
        <f t="shared" si="1"/>
        <v/>
      </c>
    </row>
    <row r="29" spans="20:20" x14ac:dyDescent="0.3">
      <c r="T29" t="str">
        <f t="shared" si="1"/>
        <v/>
      </c>
    </row>
    <row r="30" spans="20:20" x14ac:dyDescent="0.3">
      <c r="T30" t="str">
        <f t="shared" si="1"/>
        <v/>
      </c>
    </row>
    <row r="31" spans="20:20" x14ac:dyDescent="0.3">
      <c r="T31" t="str">
        <f t="shared" si="1"/>
        <v/>
      </c>
    </row>
    <row r="32" spans="20:20" x14ac:dyDescent="0.3">
      <c r="T32" t="str">
        <f t="shared" si="1"/>
        <v/>
      </c>
    </row>
    <row r="33" spans="20:20" x14ac:dyDescent="0.3">
      <c r="T33" t="str">
        <f t="shared" si="1"/>
        <v/>
      </c>
    </row>
    <row r="34" spans="20:20" x14ac:dyDescent="0.3">
      <c r="T34" t="str">
        <f t="shared" si="1"/>
        <v/>
      </c>
    </row>
    <row r="35" spans="20:20" x14ac:dyDescent="0.3">
      <c r="T35" t="str">
        <f t="shared" si="1"/>
        <v/>
      </c>
    </row>
    <row r="36" spans="20:20" x14ac:dyDescent="0.3">
      <c r="T36" t="str">
        <f t="shared" si="1"/>
        <v/>
      </c>
    </row>
    <row r="37" spans="20:20" x14ac:dyDescent="0.3">
      <c r="T37" t="str">
        <f t="shared" si="1"/>
        <v/>
      </c>
    </row>
    <row r="38" spans="20:20" x14ac:dyDescent="0.3">
      <c r="T38" t="str">
        <f t="shared" si="1"/>
        <v/>
      </c>
    </row>
    <row r="39" spans="20:20" x14ac:dyDescent="0.3">
      <c r="T39" t="str">
        <f t="shared" si="1"/>
        <v/>
      </c>
    </row>
    <row r="40" spans="20:20" x14ac:dyDescent="0.3">
      <c r="T40" t="str">
        <f t="shared" si="1"/>
        <v/>
      </c>
    </row>
    <row r="41" spans="20:20" x14ac:dyDescent="0.3">
      <c r="T41" t="str">
        <f t="shared" si="1"/>
        <v/>
      </c>
    </row>
    <row r="42" spans="20:20" x14ac:dyDescent="0.3">
      <c r="T42" t="str">
        <f t="shared" si="1"/>
        <v/>
      </c>
    </row>
    <row r="43" spans="20:20" x14ac:dyDescent="0.3">
      <c r="T43" t="str">
        <f t="shared" si="1"/>
        <v/>
      </c>
    </row>
    <row r="44" spans="20:20" x14ac:dyDescent="0.3">
      <c r="T44" t="str">
        <f t="shared" si="1"/>
        <v/>
      </c>
    </row>
    <row r="45" spans="20:20" x14ac:dyDescent="0.3">
      <c r="T45" t="str">
        <f t="shared" si="1"/>
        <v/>
      </c>
    </row>
    <row r="46" spans="20:20" x14ac:dyDescent="0.3">
      <c r="T46" t="str">
        <f t="shared" si="1"/>
        <v/>
      </c>
    </row>
    <row r="47" spans="20:20" x14ac:dyDescent="0.3">
      <c r="T47" t="str">
        <f t="shared" si="1"/>
        <v/>
      </c>
    </row>
    <row r="48" spans="20:20" x14ac:dyDescent="0.3">
      <c r="T48" t="str">
        <f t="shared" si="1"/>
        <v/>
      </c>
    </row>
    <row r="49" spans="20:20" x14ac:dyDescent="0.3">
      <c r="T49" t="str">
        <f t="shared" si="1"/>
        <v/>
      </c>
    </row>
    <row r="50" spans="20:20" x14ac:dyDescent="0.3">
      <c r="T50" t="str">
        <f t="shared" si="1"/>
        <v/>
      </c>
    </row>
    <row r="51" spans="20:20" x14ac:dyDescent="0.3">
      <c r="T51" t="str">
        <f t="shared" si="1"/>
        <v/>
      </c>
    </row>
    <row r="52" spans="20:20" x14ac:dyDescent="0.3">
      <c r="T52" t="str">
        <f t="shared" si="1"/>
        <v/>
      </c>
    </row>
    <row r="53" spans="20:20" x14ac:dyDescent="0.3">
      <c r="T53" t="str">
        <f t="shared" si="1"/>
        <v/>
      </c>
    </row>
    <row r="54" spans="20:20" x14ac:dyDescent="0.3">
      <c r="T54" t="str">
        <f t="shared" si="1"/>
        <v/>
      </c>
    </row>
    <row r="55" spans="20:20" x14ac:dyDescent="0.3">
      <c r="T55" t="str">
        <f t="shared" si="1"/>
        <v/>
      </c>
    </row>
    <row r="56" spans="20:20" x14ac:dyDescent="0.3">
      <c r="T56" t="str">
        <f t="shared" si="1"/>
        <v/>
      </c>
    </row>
    <row r="57" spans="20:20" x14ac:dyDescent="0.3">
      <c r="T57" t="str">
        <f t="shared" si="1"/>
        <v/>
      </c>
    </row>
    <row r="58" spans="20:20" x14ac:dyDescent="0.3">
      <c r="T58" t="str">
        <f t="shared" ref="T58:T121" si="5">H58&amp;K58&amp;M58</f>
        <v/>
      </c>
    </row>
    <row r="59" spans="20:20" x14ac:dyDescent="0.3">
      <c r="T59" t="str">
        <f t="shared" si="5"/>
        <v/>
      </c>
    </row>
    <row r="60" spans="20:20" x14ac:dyDescent="0.3">
      <c r="T60" t="str">
        <f t="shared" si="5"/>
        <v/>
      </c>
    </row>
    <row r="61" spans="20:20" x14ac:dyDescent="0.3">
      <c r="T61" t="str">
        <f t="shared" si="5"/>
        <v/>
      </c>
    </row>
    <row r="62" spans="20:20" x14ac:dyDescent="0.3">
      <c r="T62" t="str">
        <f t="shared" si="5"/>
        <v/>
      </c>
    </row>
    <row r="63" spans="20:20" x14ac:dyDescent="0.3">
      <c r="T63" t="str">
        <f t="shared" si="5"/>
        <v/>
      </c>
    </row>
    <row r="64" spans="20:20" x14ac:dyDescent="0.3">
      <c r="T64" t="str">
        <f t="shared" si="5"/>
        <v/>
      </c>
    </row>
    <row r="65" spans="20:20" x14ac:dyDescent="0.3">
      <c r="T65" t="str">
        <f t="shared" si="5"/>
        <v/>
      </c>
    </row>
    <row r="66" spans="20:20" x14ac:dyDescent="0.3">
      <c r="T66" t="str">
        <f t="shared" si="5"/>
        <v/>
      </c>
    </row>
    <row r="67" spans="20:20" x14ac:dyDescent="0.3">
      <c r="T67" t="str">
        <f t="shared" si="5"/>
        <v/>
      </c>
    </row>
    <row r="68" spans="20:20" x14ac:dyDescent="0.3">
      <c r="T68" t="str">
        <f t="shared" si="5"/>
        <v/>
      </c>
    </row>
    <row r="69" spans="20:20" x14ac:dyDescent="0.3">
      <c r="T69" t="str">
        <f t="shared" si="5"/>
        <v/>
      </c>
    </row>
    <row r="70" spans="20:20" x14ac:dyDescent="0.3">
      <c r="T70" t="str">
        <f t="shared" si="5"/>
        <v/>
      </c>
    </row>
    <row r="71" spans="20:20" x14ac:dyDescent="0.3">
      <c r="T71" t="str">
        <f t="shared" si="5"/>
        <v/>
      </c>
    </row>
    <row r="72" spans="20:20" x14ac:dyDescent="0.3">
      <c r="T72" t="str">
        <f t="shared" si="5"/>
        <v/>
      </c>
    </row>
    <row r="73" spans="20:20" x14ac:dyDescent="0.3">
      <c r="T73" t="str">
        <f t="shared" si="5"/>
        <v/>
      </c>
    </row>
    <row r="74" spans="20:20" x14ac:dyDescent="0.3">
      <c r="T74" t="str">
        <f t="shared" si="5"/>
        <v/>
      </c>
    </row>
    <row r="75" spans="20:20" x14ac:dyDescent="0.3">
      <c r="T75" t="str">
        <f t="shared" si="5"/>
        <v/>
      </c>
    </row>
    <row r="76" spans="20:20" x14ac:dyDescent="0.3">
      <c r="T76" t="str">
        <f t="shared" si="5"/>
        <v/>
      </c>
    </row>
    <row r="77" spans="20:20" x14ac:dyDescent="0.3">
      <c r="T77" t="str">
        <f t="shared" si="5"/>
        <v/>
      </c>
    </row>
    <row r="78" spans="20:20" x14ac:dyDescent="0.3">
      <c r="T78" t="str">
        <f t="shared" si="5"/>
        <v/>
      </c>
    </row>
    <row r="79" spans="20:20" x14ac:dyDescent="0.3">
      <c r="T79" t="str">
        <f t="shared" si="5"/>
        <v/>
      </c>
    </row>
    <row r="80" spans="20:20" x14ac:dyDescent="0.3">
      <c r="T80" t="str">
        <f t="shared" si="5"/>
        <v/>
      </c>
    </row>
    <row r="81" spans="20:20" x14ac:dyDescent="0.3">
      <c r="T81" t="str">
        <f t="shared" si="5"/>
        <v/>
      </c>
    </row>
    <row r="82" spans="20:20" x14ac:dyDescent="0.3">
      <c r="T82" t="str">
        <f t="shared" si="5"/>
        <v/>
      </c>
    </row>
    <row r="83" spans="20:20" x14ac:dyDescent="0.3">
      <c r="T83" t="str">
        <f t="shared" si="5"/>
        <v/>
      </c>
    </row>
    <row r="84" spans="20:20" x14ac:dyDescent="0.3">
      <c r="T84" t="str">
        <f t="shared" si="5"/>
        <v/>
      </c>
    </row>
    <row r="85" spans="20:20" x14ac:dyDescent="0.3">
      <c r="T85" t="str">
        <f t="shared" si="5"/>
        <v/>
      </c>
    </row>
    <row r="86" spans="20:20" x14ac:dyDescent="0.3">
      <c r="T86" t="str">
        <f t="shared" si="5"/>
        <v/>
      </c>
    </row>
    <row r="87" spans="20:20" x14ac:dyDescent="0.3">
      <c r="T87" t="str">
        <f t="shared" si="5"/>
        <v/>
      </c>
    </row>
    <row r="88" spans="20:20" x14ac:dyDescent="0.3">
      <c r="T88" t="str">
        <f t="shared" si="5"/>
        <v/>
      </c>
    </row>
    <row r="89" spans="20:20" x14ac:dyDescent="0.3">
      <c r="T89" t="str">
        <f t="shared" si="5"/>
        <v/>
      </c>
    </row>
    <row r="90" spans="20:20" x14ac:dyDescent="0.3">
      <c r="T90" t="str">
        <f t="shared" si="5"/>
        <v/>
      </c>
    </row>
    <row r="91" spans="20:20" x14ac:dyDescent="0.3">
      <c r="T91" t="str">
        <f t="shared" si="5"/>
        <v/>
      </c>
    </row>
    <row r="92" spans="20:20" x14ac:dyDescent="0.3">
      <c r="T92" t="str">
        <f t="shared" si="5"/>
        <v/>
      </c>
    </row>
    <row r="93" spans="20:20" x14ac:dyDescent="0.3">
      <c r="T93" t="str">
        <f t="shared" si="5"/>
        <v/>
      </c>
    </row>
    <row r="94" spans="20:20" x14ac:dyDescent="0.3">
      <c r="T94" t="str">
        <f t="shared" si="5"/>
        <v/>
      </c>
    </row>
    <row r="95" spans="20:20" x14ac:dyDescent="0.3">
      <c r="T95" t="str">
        <f t="shared" si="5"/>
        <v/>
      </c>
    </row>
    <row r="96" spans="20:20" x14ac:dyDescent="0.3">
      <c r="T96" t="str">
        <f t="shared" si="5"/>
        <v/>
      </c>
    </row>
    <row r="97" spans="20:20" x14ac:dyDescent="0.3">
      <c r="T97" t="str">
        <f t="shared" si="5"/>
        <v/>
      </c>
    </row>
    <row r="98" spans="20:20" x14ac:dyDescent="0.3">
      <c r="T98" t="str">
        <f t="shared" si="5"/>
        <v/>
      </c>
    </row>
    <row r="99" spans="20:20" x14ac:dyDescent="0.3">
      <c r="T99" t="str">
        <f t="shared" si="5"/>
        <v/>
      </c>
    </row>
    <row r="100" spans="20:20" x14ac:dyDescent="0.3">
      <c r="T100" t="str">
        <f t="shared" si="5"/>
        <v/>
      </c>
    </row>
    <row r="101" spans="20:20" x14ac:dyDescent="0.3">
      <c r="T101" t="str">
        <f t="shared" si="5"/>
        <v/>
      </c>
    </row>
    <row r="102" spans="20:20" x14ac:dyDescent="0.3">
      <c r="T102" t="str">
        <f t="shared" si="5"/>
        <v/>
      </c>
    </row>
    <row r="103" spans="20:20" x14ac:dyDescent="0.3">
      <c r="T103" t="str">
        <f t="shared" si="5"/>
        <v/>
      </c>
    </row>
    <row r="104" spans="20:20" x14ac:dyDescent="0.3">
      <c r="T104" t="str">
        <f t="shared" si="5"/>
        <v/>
      </c>
    </row>
    <row r="105" spans="20:20" x14ac:dyDescent="0.3">
      <c r="T105" t="str">
        <f t="shared" si="5"/>
        <v/>
      </c>
    </row>
    <row r="106" spans="20:20" x14ac:dyDescent="0.3">
      <c r="T106" t="str">
        <f t="shared" si="5"/>
        <v/>
      </c>
    </row>
    <row r="107" spans="20:20" x14ac:dyDescent="0.3">
      <c r="T107" t="str">
        <f t="shared" si="5"/>
        <v/>
      </c>
    </row>
    <row r="108" spans="20:20" x14ac:dyDescent="0.3">
      <c r="T108" t="str">
        <f t="shared" si="5"/>
        <v/>
      </c>
    </row>
    <row r="109" spans="20:20" x14ac:dyDescent="0.3">
      <c r="T109" t="str">
        <f t="shared" si="5"/>
        <v/>
      </c>
    </row>
    <row r="110" spans="20:20" x14ac:dyDescent="0.3">
      <c r="T110" t="str">
        <f t="shared" si="5"/>
        <v/>
      </c>
    </row>
    <row r="111" spans="20:20" x14ac:dyDescent="0.3">
      <c r="T111" t="str">
        <f t="shared" si="5"/>
        <v/>
      </c>
    </row>
    <row r="112" spans="20:20" x14ac:dyDescent="0.3">
      <c r="T112" t="str">
        <f t="shared" si="5"/>
        <v/>
      </c>
    </row>
    <row r="113" spans="20:20" x14ac:dyDescent="0.3">
      <c r="T113" t="str">
        <f t="shared" si="5"/>
        <v/>
      </c>
    </row>
    <row r="114" spans="20:20" x14ac:dyDescent="0.3">
      <c r="T114" t="str">
        <f t="shared" si="5"/>
        <v/>
      </c>
    </row>
    <row r="115" spans="20:20" x14ac:dyDescent="0.3">
      <c r="T115" t="str">
        <f t="shared" si="5"/>
        <v/>
      </c>
    </row>
    <row r="116" spans="20:20" x14ac:dyDescent="0.3">
      <c r="T116" t="str">
        <f t="shared" si="5"/>
        <v/>
      </c>
    </row>
    <row r="117" spans="20:20" x14ac:dyDescent="0.3">
      <c r="T117" t="str">
        <f t="shared" si="5"/>
        <v/>
      </c>
    </row>
    <row r="118" spans="20:20" x14ac:dyDescent="0.3">
      <c r="T118" t="str">
        <f t="shared" si="5"/>
        <v/>
      </c>
    </row>
    <row r="119" spans="20:20" x14ac:dyDescent="0.3">
      <c r="T119" t="str">
        <f t="shared" si="5"/>
        <v/>
      </c>
    </row>
    <row r="120" spans="20:20" x14ac:dyDescent="0.3">
      <c r="T120" t="str">
        <f t="shared" si="5"/>
        <v/>
      </c>
    </row>
    <row r="121" spans="20:20" x14ac:dyDescent="0.3">
      <c r="T121" t="str">
        <f t="shared" si="5"/>
        <v/>
      </c>
    </row>
    <row r="122" spans="20:20" x14ac:dyDescent="0.3">
      <c r="T122" t="str">
        <f t="shared" ref="T122:T185" si="6">H122&amp;K122&amp;M122</f>
        <v/>
      </c>
    </row>
    <row r="123" spans="20:20" x14ac:dyDescent="0.3">
      <c r="T123" t="str">
        <f t="shared" si="6"/>
        <v/>
      </c>
    </row>
    <row r="124" spans="20:20" x14ac:dyDescent="0.3">
      <c r="T124" t="str">
        <f t="shared" si="6"/>
        <v/>
      </c>
    </row>
    <row r="125" spans="20:20" x14ac:dyDescent="0.3">
      <c r="T125" t="str">
        <f t="shared" si="6"/>
        <v/>
      </c>
    </row>
    <row r="126" spans="20:20" x14ac:dyDescent="0.3">
      <c r="T126" t="str">
        <f t="shared" si="6"/>
        <v/>
      </c>
    </row>
    <row r="127" spans="20:20" x14ac:dyDescent="0.3">
      <c r="T127" t="str">
        <f t="shared" si="6"/>
        <v/>
      </c>
    </row>
    <row r="128" spans="20:20" x14ac:dyDescent="0.3">
      <c r="T128" t="str">
        <f t="shared" si="6"/>
        <v/>
      </c>
    </row>
    <row r="129" spans="20:20" x14ac:dyDescent="0.3">
      <c r="T129" t="str">
        <f t="shared" si="6"/>
        <v/>
      </c>
    </row>
    <row r="130" spans="20:20" x14ac:dyDescent="0.3">
      <c r="T130" t="str">
        <f t="shared" si="6"/>
        <v/>
      </c>
    </row>
    <row r="131" spans="20:20" x14ac:dyDescent="0.3">
      <c r="T131" t="str">
        <f t="shared" si="6"/>
        <v/>
      </c>
    </row>
    <row r="132" spans="20:20" x14ac:dyDescent="0.3">
      <c r="T132" t="str">
        <f t="shared" si="6"/>
        <v/>
      </c>
    </row>
    <row r="133" spans="20:20" x14ac:dyDescent="0.3">
      <c r="T133" t="str">
        <f t="shared" si="6"/>
        <v/>
      </c>
    </row>
    <row r="134" spans="20:20" x14ac:dyDescent="0.3">
      <c r="T134" t="str">
        <f t="shared" si="6"/>
        <v/>
      </c>
    </row>
    <row r="135" spans="20:20" x14ac:dyDescent="0.3">
      <c r="T135" t="str">
        <f t="shared" si="6"/>
        <v/>
      </c>
    </row>
    <row r="136" spans="20:20" x14ac:dyDescent="0.3">
      <c r="T136" t="str">
        <f t="shared" si="6"/>
        <v/>
      </c>
    </row>
    <row r="137" spans="20:20" x14ac:dyDescent="0.3">
      <c r="T137" t="str">
        <f t="shared" si="6"/>
        <v/>
      </c>
    </row>
    <row r="138" spans="20:20" x14ac:dyDescent="0.3">
      <c r="T138" t="str">
        <f t="shared" si="6"/>
        <v/>
      </c>
    </row>
    <row r="139" spans="20:20" x14ac:dyDescent="0.3">
      <c r="T139" t="str">
        <f t="shared" si="6"/>
        <v/>
      </c>
    </row>
    <row r="140" spans="20:20" x14ac:dyDescent="0.3">
      <c r="T140" t="str">
        <f t="shared" si="6"/>
        <v/>
      </c>
    </row>
    <row r="141" spans="20:20" x14ac:dyDescent="0.3">
      <c r="T141" t="str">
        <f t="shared" si="6"/>
        <v/>
      </c>
    </row>
    <row r="142" spans="20:20" x14ac:dyDescent="0.3">
      <c r="T142" t="str">
        <f t="shared" si="6"/>
        <v/>
      </c>
    </row>
    <row r="143" spans="20:20" x14ac:dyDescent="0.3">
      <c r="T143" t="str">
        <f t="shared" si="6"/>
        <v/>
      </c>
    </row>
    <row r="144" spans="20:20" x14ac:dyDescent="0.3">
      <c r="T144" t="str">
        <f t="shared" si="6"/>
        <v/>
      </c>
    </row>
    <row r="145" spans="20:20" x14ac:dyDescent="0.3">
      <c r="T145" t="str">
        <f t="shared" si="6"/>
        <v/>
      </c>
    </row>
    <row r="146" spans="20:20" x14ac:dyDescent="0.3">
      <c r="T146" t="str">
        <f t="shared" si="6"/>
        <v/>
      </c>
    </row>
    <row r="147" spans="20:20" x14ac:dyDescent="0.3">
      <c r="T147" t="str">
        <f t="shared" si="6"/>
        <v/>
      </c>
    </row>
    <row r="148" spans="20:20" x14ac:dyDescent="0.3">
      <c r="T148" t="str">
        <f t="shared" si="6"/>
        <v/>
      </c>
    </row>
    <row r="149" spans="20:20" x14ac:dyDescent="0.3">
      <c r="T149" t="str">
        <f t="shared" si="6"/>
        <v/>
      </c>
    </row>
    <row r="150" spans="20:20" x14ac:dyDescent="0.3">
      <c r="T150" t="str">
        <f t="shared" si="6"/>
        <v/>
      </c>
    </row>
    <row r="151" spans="20:20" x14ac:dyDescent="0.3">
      <c r="T151" t="str">
        <f t="shared" si="6"/>
        <v/>
      </c>
    </row>
    <row r="152" spans="20:20" x14ac:dyDescent="0.3">
      <c r="T152" t="str">
        <f t="shared" si="6"/>
        <v/>
      </c>
    </row>
    <row r="153" spans="20:20" x14ac:dyDescent="0.3">
      <c r="T153" t="str">
        <f t="shared" si="6"/>
        <v/>
      </c>
    </row>
    <row r="154" spans="20:20" x14ac:dyDescent="0.3">
      <c r="T154" t="str">
        <f t="shared" si="6"/>
        <v/>
      </c>
    </row>
    <row r="155" spans="20:20" x14ac:dyDescent="0.3">
      <c r="T155" t="str">
        <f t="shared" si="6"/>
        <v/>
      </c>
    </row>
    <row r="156" spans="20:20" x14ac:dyDescent="0.3">
      <c r="T156" t="str">
        <f t="shared" si="6"/>
        <v/>
      </c>
    </row>
    <row r="157" spans="20:20" x14ac:dyDescent="0.3">
      <c r="T157" t="str">
        <f t="shared" si="6"/>
        <v/>
      </c>
    </row>
    <row r="158" spans="20:20" x14ac:dyDescent="0.3">
      <c r="T158" t="str">
        <f t="shared" si="6"/>
        <v/>
      </c>
    </row>
    <row r="159" spans="20:20" x14ac:dyDescent="0.3">
      <c r="T159" t="str">
        <f t="shared" si="6"/>
        <v/>
      </c>
    </row>
    <row r="160" spans="20:20" x14ac:dyDescent="0.3">
      <c r="T160" t="str">
        <f t="shared" si="6"/>
        <v/>
      </c>
    </row>
    <row r="161" spans="20:20" x14ac:dyDescent="0.3">
      <c r="T161" t="str">
        <f t="shared" si="6"/>
        <v/>
      </c>
    </row>
    <row r="162" spans="20:20" x14ac:dyDescent="0.3">
      <c r="T162" t="str">
        <f t="shared" si="6"/>
        <v/>
      </c>
    </row>
    <row r="163" spans="20:20" x14ac:dyDescent="0.3">
      <c r="T163" t="str">
        <f t="shared" si="6"/>
        <v/>
      </c>
    </row>
    <row r="164" spans="20:20" x14ac:dyDescent="0.3">
      <c r="T164" t="str">
        <f t="shared" si="6"/>
        <v/>
      </c>
    </row>
    <row r="165" spans="20:20" x14ac:dyDescent="0.3">
      <c r="T165" t="str">
        <f t="shared" si="6"/>
        <v/>
      </c>
    </row>
    <row r="166" spans="20:20" x14ac:dyDescent="0.3">
      <c r="T166" t="str">
        <f t="shared" si="6"/>
        <v/>
      </c>
    </row>
    <row r="167" spans="20:20" x14ac:dyDescent="0.3">
      <c r="T167" t="str">
        <f t="shared" si="6"/>
        <v/>
      </c>
    </row>
    <row r="168" spans="20:20" x14ac:dyDescent="0.3">
      <c r="T168" t="str">
        <f t="shared" si="6"/>
        <v/>
      </c>
    </row>
    <row r="169" spans="20:20" x14ac:dyDescent="0.3">
      <c r="T169" t="str">
        <f t="shared" si="6"/>
        <v/>
      </c>
    </row>
    <row r="170" spans="20:20" x14ac:dyDescent="0.3">
      <c r="T170" t="str">
        <f t="shared" si="6"/>
        <v/>
      </c>
    </row>
    <row r="171" spans="20:20" x14ac:dyDescent="0.3">
      <c r="T171" t="str">
        <f t="shared" si="6"/>
        <v/>
      </c>
    </row>
    <row r="172" spans="20:20" x14ac:dyDescent="0.3">
      <c r="T172" t="str">
        <f t="shared" si="6"/>
        <v/>
      </c>
    </row>
    <row r="173" spans="20:20" x14ac:dyDescent="0.3">
      <c r="T173" t="str">
        <f t="shared" si="6"/>
        <v/>
      </c>
    </row>
    <row r="174" spans="20:20" x14ac:dyDescent="0.3">
      <c r="T174" t="str">
        <f t="shared" si="6"/>
        <v/>
      </c>
    </row>
    <row r="175" spans="20:20" x14ac:dyDescent="0.3">
      <c r="T175" t="str">
        <f t="shared" si="6"/>
        <v/>
      </c>
    </row>
    <row r="176" spans="20:20" x14ac:dyDescent="0.3">
      <c r="T176" t="str">
        <f t="shared" si="6"/>
        <v/>
      </c>
    </row>
    <row r="177" spans="20:20" x14ac:dyDescent="0.3">
      <c r="T177" t="str">
        <f t="shared" si="6"/>
        <v/>
      </c>
    </row>
    <row r="178" spans="20:20" x14ac:dyDescent="0.3">
      <c r="T178" t="str">
        <f t="shared" si="6"/>
        <v/>
      </c>
    </row>
    <row r="179" spans="20:20" x14ac:dyDescent="0.3">
      <c r="T179" t="str">
        <f t="shared" si="6"/>
        <v/>
      </c>
    </row>
    <row r="180" spans="20:20" x14ac:dyDescent="0.3">
      <c r="T180" t="str">
        <f t="shared" si="6"/>
        <v/>
      </c>
    </row>
    <row r="181" spans="20:20" x14ac:dyDescent="0.3">
      <c r="T181" t="str">
        <f t="shared" si="6"/>
        <v/>
      </c>
    </row>
    <row r="182" spans="20:20" x14ac:dyDescent="0.3">
      <c r="T182" t="str">
        <f t="shared" si="6"/>
        <v/>
      </c>
    </row>
    <row r="183" spans="20:20" x14ac:dyDescent="0.3">
      <c r="T183" t="str">
        <f t="shared" si="6"/>
        <v/>
      </c>
    </row>
    <row r="184" spans="20:20" x14ac:dyDescent="0.3">
      <c r="T184" t="str">
        <f t="shared" si="6"/>
        <v/>
      </c>
    </row>
    <row r="185" spans="20:20" x14ac:dyDescent="0.3">
      <c r="T185" t="str">
        <f t="shared" si="6"/>
        <v/>
      </c>
    </row>
    <row r="186" spans="20:20" x14ac:dyDescent="0.3">
      <c r="T186" t="str">
        <f t="shared" ref="T186:T232" si="7">H186&amp;K186&amp;M186</f>
        <v/>
      </c>
    </row>
    <row r="187" spans="20:20" x14ac:dyDescent="0.3">
      <c r="T187" t="str">
        <f t="shared" si="7"/>
        <v/>
      </c>
    </row>
    <row r="188" spans="20:20" x14ac:dyDescent="0.3">
      <c r="T188" t="str">
        <f t="shared" si="7"/>
        <v/>
      </c>
    </row>
    <row r="189" spans="20:20" x14ac:dyDescent="0.3">
      <c r="T189" t="str">
        <f t="shared" si="7"/>
        <v/>
      </c>
    </row>
    <row r="190" spans="20:20" x14ac:dyDescent="0.3">
      <c r="T190" t="str">
        <f t="shared" si="7"/>
        <v/>
      </c>
    </row>
    <row r="191" spans="20:20" x14ac:dyDescent="0.3">
      <c r="T191" t="str">
        <f t="shared" si="7"/>
        <v/>
      </c>
    </row>
    <row r="192" spans="20:20" x14ac:dyDescent="0.3">
      <c r="T192" t="str">
        <f t="shared" si="7"/>
        <v/>
      </c>
    </row>
    <row r="193" spans="20:20" x14ac:dyDescent="0.3">
      <c r="T193" t="str">
        <f t="shared" si="7"/>
        <v/>
      </c>
    </row>
    <row r="194" spans="20:20" x14ac:dyDescent="0.3">
      <c r="T194" t="str">
        <f t="shared" si="7"/>
        <v/>
      </c>
    </row>
    <row r="195" spans="20:20" x14ac:dyDescent="0.3">
      <c r="T195" t="str">
        <f t="shared" si="7"/>
        <v/>
      </c>
    </row>
    <row r="196" spans="20:20" x14ac:dyDescent="0.3">
      <c r="T196" t="str">
        <f t="shared" si="7"/>
        <v/>
      </c>
    </row>
    <row r="197" spans="20:20" x14ac:dyDescent="0.3">
      <c r="T197" t="str">
        <f t="shared" si="7"/>
        <v/>
      </c>
    </row>
    <row r="198" spans="20:20" x14ac:dyDescent="0.3">
      <c r="T198" t="str">
        <f t="shared" si="7"/>
        <v/>
      </c>
    </row>
    <row r="199" spans="20:20" x14ac:dyDescent="0.3">
      <c r="T199" t="str">
        <f t="shared" si="7"/>
        <v/>
      </c>
    </row>
    <row r="200" spans="20:20" x14ac:dyDescent="0.3">
      <c r="T200" t="str">
        <f t="shared" si="7"/>
        <v/>
      </c>
    </row>
    <row r="201" spans="20:20" x14ac:dyDescent="0.3">
      <c r="T201" t="str">
        <f t="shared" si="7"/>
        <v/>
      </c>
    </row>
    <row r="202" spans="20:20" x14ac:dyDescent="0.3">
      <c r="T202" t="str">
        <f t="shared" si="7"/>
        <v/>
      </c>
    </row>
    <row r="203" spans="20:20" x14ac:dyDescent="0.3">
      <c r="T203" t="str">
        <f t="shared" si="7"/>
        <v/>
      </c>
    </row>
    <row r="204" spans="20:20" x14ac:dyDescent="0.3">
      <c r="T204" t="str">
        <f t="shared" si="7"/>
        <v/>
      </c>
    </row>
    <row r="205" spans="20:20" x14ac:dyDescent="0.3">
      <c r="T205" t="str">
        <f t="shared" si="7"/>
        <v/>
      </c>
    </row>
    <row r="206" spans="20:20" x14ac:dyDescent="0.3">
      <c r="T206" t="str">
        <f t="shared" si="7"/>
        <v/>
      </c>
    </row>
    <row r="207" spans="20:20" x14ac:dyDescent="0.3">
      <c r="T207" t="str">
        <f t="shared" si="7"/>
        <v/>
      </c>
    </row>
    <row r="208" spans="20:20" x14ac:dyDescent="0.3">
      <c r="T208" t="str">
        <f t="shared" si="7"/>
        <v/>
      </c>
    </row>
    <row r="209" spans="20:20" x14ac:dyDescent="0.3">
      <c r="T209" t="str">
        <f t="shared" si="7"/>
        <v/>
      </c>
    </row>
    <row r="210" spans="20:20" x14ac:dyDescent="0.3">
      <c r="T210" t="str">
        <f t="shared" si="7"/>
        <v/>
      </c>
    </row>
    <row r="211" spans="20:20" x14ac:dyDescent="0.3">
      <c r="T211" t="str">
        <f t="shared" si="7"/>
        <v/>
      </c>
    </row>
    <row r="212" spans="20:20" x14ac:dyDescent="0.3">
      <c r="T212" t="str">
        <f t="shared" si="7"/>
        <v/>
      </c>
    </row>
    <row r="213" spans="20:20" x14ac:dyDescent="0.3">
      <c r="T213" t="str">
        <f t="shared" si="7"/>
        <v/>
      </c>
    </row>
    <row r="214" spans="20:20" x14ac:dyDescent="0.3">
      <c r="T214" t="str">
        <f t="shared" si="7"/>
        <v/>
      </c>
    </row>
    <row r="215" spans="20:20" x14ac:dyDescent="0.3">
      <c r="T215" t="str">
        <f t="shared" si="7"/>
        <v/>
      </c>
    </row>
    <row r="216" spans="20:20" x14ac:dyDescent="0.3">
      <c r="T216" t="str">
        <f t="shared" si="7"/>
        <v/>
      </c>
    </row>
    <row r="217" spans="20:20" x14ac:dyDescent="0.3">
      <c r="T217" t="str">
        <f t="shared" si="7"/>
        <v/>
      </c>
    </row>
    <row r="218" spans="20:20" x14ac:dyDescent="0.3">
      <c r="T218" t="str">
        <f t="shared" si="7"/>
        <v/>
      </c>
    </row>
    <row r="219" spans="20:20" x14ac:dyDescent="0.3">
      <c r="T219" t="str">
        <f t="shared" si="7"/>
        <v/>
      </c>
    </row>
    <row r="220" spans="20:20" x14ac:dyDescent="0.3">
      <c r="T220" t="str">
        <f t="shared" si="7"/>
        <v/>
      </c>
    </row>
    <row r="221" spans="20:20" x14ac:dyDescent="0.3">
      <c r="T221" t="str">
        <f t="shared" si="7"/>
        <v/>
      </c>
    </row>
    <row r="222" spans="20:20" x14ac:dyDescent="0.3">
      <c r="T222" t="str">
        <f t="shared" si="7"/>
        <v/>
      </c>
    </row>
    <row r="223" spans="20:20" x14ac:dyDescent="0.3">
      <c r="T223" t="str">
        <f t="shared" si="7"/>
        <v/>
      </c>
    </row>
    <row r="224" spans="20:20" x14ac:dyDescent="0.3">
      <c r="T224" t="str">
        <f t="shared" si="7"/>
        <v/>
      </c>
    </row>
    <row r="225" spans="20:20" x14ac:dyDescent="0.3">
      <c r="T225" t="str">
        <f t="shared" si="7"/>
        <v/>
      </c>
    </row>
    <row r="226" spans="20:20" x14ac:dyDescent="0.3">
      <c r="T226" t="str">
        <f t="shared" si="7"/>
        <v/>
      </c>
    </row>
    <row r="227" spans="20:20" x14ac:dyDescent="0.3">
      <c r="T227" t="str">
        <f t="shared" si="7"/>
        <v/>
      </c>
    </row>
    <row r="228" spans="20:20" x14ac:dyDescent="0.3">
      <c r="T228" t="str">
        <f t="shared" si="7"/>
        <v/>
      </c>
    </row>
    <row r="229" spans="20:20" x14ac:dyDescent="0.3">
      <c r="T229" t="str">
        <f t="shared" si="7"/>
        <v/>
      </c>
    </row>
    <row r="230" spans="20:20" x14ac:dyDescent="0.3">
      <c r="T230" t="str">
        <f t="shared" si="7"/>
        <v/>
      </c>
    </row>
    <row r="231" spans="20:20" x14ac:dyDescent="0.3">
      <c r="T231" t="str">
        <f t="shared" si="7"/>
        <v/>
      </c>
    </row>
    <row r="232" spans="20:20" x14ac:dyDescent="0.3">
      <c r="T232" t="str">
        <f t="shared" si="7"/>
        <v/>
      </c>
    </row>
  </sheetData>
  <autoFilter ref="A1:S8" xr:uid="{ACB4E6C1-B4E3-461D-BABF-850779E8F0D2}"/>
  <conditionalFormatting sqref="F1:G9">
    <cfRule type="containsText" dxfId="119" priority="8" operator="containsText" text="Fri">
      <formula>NOT(ISERROR(SEARCH("Fri",F1)))</formula>
    </cfRule>
    <cfRule type="containsText" dxfId="118" priority="9" operator="containsText" text="Thu">
      <formula>NOT(ISERROR(SEARCH("Thu",F1)))</formula>
    </cfRule>
    <cfRule type="containsText" dxfId="117" priority="10" operator="containsText" text="Wed">
      <formula>NOT(ISERROR(SEARCH("Wed",F1)))</formula>
    </cfRule>
    <cfRule type="containsText" dxfId="116" priority="11" operator="containsText" text="Tue">
      <formula>NOT(ISERROR(SEARCH("Tue",F1)))</formula>
    </cfRule>
    <cfRule type="containsText" dxfId="115" priority="12" operator="containsText" text="Sun">
      <formula>NOT(ISERROR(SEARCH("Sun",F1)))</formula>
    </cfRule>
    <cfRule type="containsText" dxfId="114" priority="13" operator="containsText" text="Mon">
      <formula>NOT(ISERROR(SEARCH("Mon",F1)))</formula>
    </cfRule>
  </conditionalFormatting>
  <conditionalFormatting sqref="H1:H9">
    <cfRule type="colorScale" priority="129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9">
    <cfRule type="cellIs" dxfId="113" priority="36" operator="equal">
      <formula>"?"</formula>
    </cfRule>
  </conditionalFormatting>
  <conditionalFormatting sqref="K2:K9">
    <cfRule type="containsText" dxfId="112" priority="30" operator="containsText" text="WA ">
      <formula>NOT(ISERROR(SEARCH("WA ",K2)))</formula>
    </cfRule>
    <cfRule type="containsText" dxfId="111" priority="29" operator="containsText" text="RF">
      <formula>NOT(ISERROR(SEARCH("RF",K2)))</formula>
    </cfRule>
    <cfRule type="containsText" dxfId="110" priority="28" operator="containsText" text="HU ">
      <formula>NOT(ISERROR(SEARCH("HU ",K2)))</formula>
    </cfRule>
    <cfRule type="containsText" dxfId="109" priority="27" operator="containsText" text="ER ">
      <formula>NOT(ISERROR(SEARCH("ER ",K2)))</formula>
    </cfRule>
    <cfRule type="containsText" dxfId="108" priority="26" operator="containsText" text="JU">
      <formula>NOT(ISERROR(SEARCH("JU",K2)))</formula>
    </cfRule>
    <cfRule type="containsText" dxfId="107" priority="25" operator="containsText" text="BR ">
      <formula>NOT(ISERROR(SEARCH("BR ",K2)))</formula>
    </cfRule>
    <cfRule type="containsText" dxfId="106" priority="31" operator="containsText" text="RL">
      <formula>NOT(ISERROR(SEARCH("RL",K2)))</formula>
    </cfRule>
    <cfRule type="containsText" dxfId="105" priority="32" operator="containsText" text="JK">
      <formula>NOT(ISERROR(SEARCH("JK",K2)))</formula>
    </cfRule>
    <cfRule type="containsText" dxfId="104" priority="33" operator="containsText" text="KW">
      <formula>NOT(ISERROR(SEARCH("KW",K2)))</formula>
    </cfRule>
    <cfRule type="containsText" dxfId="103" priority="34" operator="containsText" text="HT ">
      <formula>NOT(ISERROR(SEARCH("HT ",K2)))</formula>
    </cfRule>
    <cfRule type="containsText" dxfId="102" priority="35" operator="containsText" text="SL">
      <formula>NOT(ISERROR(SEARCH("SL",K2)))</formula>
    </cfRule>
  </conditionalFormatting>
  <conditionalFormatting sqref="L1:M8">
    <cfRule type="containsText" dxfId="101" priority="20" operator="containsText" text="RL">
      <formula>NOT(ISERROR(SEARCH("RL",L1)))</formula>
    </cfRule>
    <cfRule type="containsText" dxfId="100" priority="24" operator="containsText" text="SL">
      <formula>NOT(ISERROR(SEARCH("SL",L1)))</formula>
    </cfRule>
    <cfRule type="containsText" dxfId="99" priority="23" operator="containsText" text="HT ">
      <formula>NOT(ISERROR(SEARCH("HT ",L1)))</formula>
    </cfRule>
    <cfRule type="containsText" dxfId="98" priority="22" operator="containsText" text="KW">
      <formula>NOT(ISERROR(SEARCH("KW",L1)))</formula>
    </cfRule>
    <cfRule type="containsText" dxfId="97" priority="21" operator="containsText" text="JK">
      <formula>NOT(ISERROR(SEARCH("JK",L1)))</formula>
    </cfRule>
    <cfRule type="containsText" dxfId="96" priority="19" operator="containsText" text="WA ">
      <formula>NOT(ISERROR(SEARCH("WA ",L1)))</formula>
    </cfRule>
  </conditionalFormatting>
  <conditionalFormatting sqref="L1:M9">
    <cfRule type="containsText" dxfId="95" priority="1" operator="containsText" text="BR ">
      <formula>NOT(ISERROR(SEARCH("BR ",L1)))</formula>
    </cfRule>
  </conditionalFormatting>
  <conditionalFormatting sqref="L9:M9">
    <cfRule type="containsText" dxfId="94" priority="4" operator="containsText" text="JK">
      <formula>NOT(ISERROR(SEARCH("JK",L9)))</formula>
    </cfRule>
    <cfRule type="containsText" dxfId="93" priority="3" operator="containsText" text="RL">
      <formula>NOT(ISERROR(SEARCH("RL",L9)))</formula>
    </cfRule>
    <cfRule type="containsText" dxfId="92" priority="2" operator="containsText" text="WA ">
      <formula>NOT(ISERROR(SEARCH("WA ",L9)))</formula>
    </cfRule>
    <cfRule type="containsText" dxfId="91" priority="7" operator="containsText" text="SL">
      <formula>NOT(ISERROR(SEARCH("SL",L9)))</formula>
    </cfRule>
    <cfRule type="containsText" dxfId="90" priority="6" operator="containsText" text="HT ">
      <formula>NOT(ISERROR(SEARCH("HT ",L9)))</formula>
    </cfRule>
    <cfRule type="containsText" dxfId="89" priority="5" operator="containsText" text="KW">
      <formula>NOT(ISERROR(SEARCH("KW",L9)))</formula>
    </cfRule>
  </conditionalFormatting>
  <conditionalFormatting sqref="M1:M9">
    <cfRule type="containsText" dxfId="88" priority="18" operator="containsText" text="RF">
      <formula>NOT(ISERROR(SEARCH("RF",M1)))</formula>
    </cfRule>
    <cfRule type="containsText" dxfId="87" priority="17" operator="containsText" text="HU ">
      <formula>NOT(ISERROR(SEARCH("HU ",M1)))</formula>
    </cfRule>
    <cfRule type="containsText" dxfId="86" priority="16" operator="containsText" text="ER ">
      <formula>NOT(ISERROR(SEARCH("ER ",M1)))</formula>
    </cfRule>
    <cfRule type="containsText" dxfId="85" priority="15" operator="containsText" text="JU">
      <formula>NOT(ISERROR(SEARCH("JU",M1)))</formula>
    </cfRule>
  </conditionalFormatting>
  <conditionalFormatting sqref="T2:T232">
    <cfRule type="duplicateValues" dxfId="84" priority="12903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F7A2-2B3D-423D-ACBF-D8E56AD975D7}">
  <sheetPr codeName="Sheet34">
    <tabColor theme="1"/>
  </sheetPr>
  <dimension ref="A1:T240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7" sqref="C7"/>
    </sheetView>
  </sheetViews>
  <sheetFormatPr defaultRowHeight="14.4" x14ac:dyDescent="0.3"/>
  <cols>
    <col min="1" max="1" width="12" customWidth="1"/>
    <col min="2" max="2" width="30.88671875" bestFit="1" customWidth="1"/>
    <col min="3" max="3" width="23.6640625" bestFit="1" customWidth="1"/>
    <col min="4" max="4" width="14.6640625" bestFit="1" customWidth="1"/>
    <col min="5" max="5" width="24.5546875" bestFit="1" customWidth="1"/>
    <col min="6" max="7" width="9.5546875" bestFit="1" customWidth="1"/>
    <col min="8" max="8" width="10.33203125" customWidth="1"/>
    <col min="9" max="9" width="17.33203125" bestFit="1" customWidth="1"/>
    <col min="10" max="10" width="10.44140625" bestFit="1" customWidth="1"/>
    <col min="11" max="11" width="30.88671875" bestFit="1" customWidth="1"/>
    <col min="12" max="12" width="5.6640625" bestFit="1" customWidth="1"/>
    <col min="13" max="13" width="31" bestFit="1" customWidth="1"/>
    <col min="14" max="14" width="15.6640625" bestFit="1" customWidth="1"/>
    <col min="15" max="15" width="18.33203125" bestFit="1" customWidth="1"/>
    <col min="16" max="16" width="25.5546875" bestFit="1" customWidth="1"/>
    <col min="17" max="17" width="20.88671875" bestFit="1" customWidth="1"/>
    <col min="18" max="18" width="18.6640625" bestFit="1" customWidth="1"/>
    <col min="19" max="19" width="32.5546875" bestFit="1" customWidth="1"/>
    <col min="20" max="20" width="65.4414062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1817</v>
      </c>
      <c r="B2" s="154" t="str">
        <f>VLOOKUP(A2,'Team Info'!E:J,6,FALSE)</f>
        <v>U14 WA Waubedonia U14 Coed</v>
      </c>
      <c r="C2" s="154" t="str">
        <f>VLOOKUP(A2,'Team Info'!E:L,8,FALSE)</f>
        <v>Kyle Steffen</v>
      </c>
      <c r="D2" s="154" t="str">
        <f>VLOOKUP(A2,'Team Info'!E:M,9,FALSE)</f>
        <v>262-894-1061</v>
      </c>
      <c r="E2" s="154" t="str">
        <f>VLOOKUP(A2,'Team Info'!E:N,10,FALSE)</f>
        <v>kylesteffen42@gmail.com</v>
      </c>
      <c r="F2" s="180" t="str">
        <f t="shared" ref="F2:F17" si="0">IF(WEEKDAY(H2)=7,"Sat",IF(WEEKDAY(H2)=6,"Fri",IF(WEEKDAY(H2)=5,"Thu",IF(WEEKDAY(H2)=4,"Wed",IF(WEEKDAY(H2)=3,"Tue",IF(WEEKDAY(H2)=2,"Mon",IF(WEEKDAY(H2)=1,"Sun")))))))</f>
        <v>Sat</v>
      </c>
      <c r="G2" s="180">
        <v>330</v>
      </c>
      <c r="H2" s="184">
        <f>VLOOKUP(G2,'Master FINAL 2024 8-19-24'!A:G,7,FALSE)</f>
        <v>45542</v>
      </c>
      <c r="I2" s="153">
        <f>IF(ISBLANK((VLOOKUP(G2,'Master FINAL 2024 8-19-24'!A:H,8,FALSE)))=TRUE,"",VLOOKUP(G2,'Master FINAL 2024 8-19-24'!A:H,8,FALSE))</f>
        <v>8</v>
      </c>
      <c r="J2" s="183">
        <f>IF(ISBLANK((VLOOKUP(G2,'Master FINAL 2024 8-19-24'!A:I,9,FALSE)))=TRUE,"",VLOOKUP(G2,'Master FINAL 2024 8-19-24'!A:I,9,FALSE))</f>
        <v>0.4375</v>
      </c>
      <c r="K2" s="169" t="str">
        <f>VLOOKUP(G2,'Master FINAL 2024 8-19-24'!A:L,12,FALSE)</f>
        <v>U14 WA Waubedonia U14 Coed</v>
      </c>
      <c r="L2" s="177" t="s">
        <v>849</v>
      </c>
      <c r="M2" s="177" t="str">
        <f>VLOOKUP(G2,'Master FINAL 2024 8-19-24'!A:O,15,FALSE)</f>
        <v>U14 SL Wolfsburg (Vipers)</v>
      </c>
      <c r="N2" s="154" t="str">
        <f>VLOOKUP(K2,'Team Info'!J:L,3,FALSE)</f>
        <v>Kyle Steffen</v>
      </c>
      <c r="O2" s="154" t="str">
        <f>VLOOKUP(K2,'Team Info'!J:M,4,FALSE)</f>
        <v>262-894-1061</v>
      </c>
      <c r="P2" s="154" t="str">
        <f>VLOOKUP(K2,'Team Info'!J:N,5,FALSE)</f>
        <v>kylesteffen42@gmail.com</v>
      </c>
      <c r="Q2" s="188" t="str">
        <f>VLOOKUP(M2,'Team Info'!J:L,3,FALSE)</f>
        <v>Gena Ische</v>
      </c>
      <c r="R2" s="188" t="str">
        <f>VLOOKUP(M2,'Team Info'!J:M,4,FALSE)</f>
        <v>262-391-0113</v>
      </c>
      <c r="S2" s="188" t="str">
        <f>VLOOKUP(M2,'Team Info'!J:N,5,FALSE)</f>
        <v>genaische@gmail.com</v>
      </c>
      <c r="T2" t="str">
        <f t="shared" ref="T2:T64" si="1">H2&amp;K2&amp;M2</f>
        <v>45542U14 WA Waubedonia U14 CoedU14 SL Wolfsburg (Vipers)</v>
      </c>
    </row>
    <row r="3" spans="1:20" x14ac:dyDescent="0.3">
      <c r="A3" s="154" t="str">
        <f t="shared" ref="A3:A9" si="2">A2</f>
        <v>WA1159</v>
      </c>
      <c r="B3" s="154" t="str">
        <f>VLOOKUP(A3,'Team Info'!E:J,6,FALSE)</f>
        <v>U14 WA Waubedonia U14 Coed</v>
      </c>
      <c r="C3" s="154" t="str">
        <f>VLOOKUP(A3,'Team Info'!E:L,8,FALSE)</f>
        <v>Kyle Steffen</v>
      </c>
      <c r="D3" s="154" t="str">
        <f>VLOOKUP(A3,'Team Info'!E:M,9,FALSE)</f>
        <v>262-894-1061</v>
      </c>
      <c r="E3" s="154" t="str">
        <f>VLOOKUP(A3,'Team Info'!E:N,10,FALSE)</f>
        <v>kylesteffen42@gmail.com</v>
      </c>
      <c r="F3" s="180" t="str">
        <f t="shared" si="0"/>
        <v>Sat</v>
      </c>
      <c r="G3" s="180">
        <v>336</v>
      </c>
      <c r="H3" s="184">
        <f>VLOOKUP(G3,'Master FINAL 2024 8-19-24'!A:G,7,FALSE)</f>
        <v>45549</v>
      </c>
      <c r="I3" s="153" t="str">
        <f>IF(ISBLANK((VLOOKUP(G3,'Master FINAL 2024 8-19-24'!A:H,8,FALSE)))=TRUE,"",VLOOKUP(G3,'Master FINAL 2024 8-19-24'!A:H,8,FALSE))</f>
        <v>Marie Krause U14</v>
      </c>
      <c r="J3" s="183">
        <f>IF(ISBLANK((VLOOKUP(G3,'Master FINAL 2024 8-19-24'!A:I,9,FALSE)))=TRUE,"",VLOOKUP(G3,'Master FINAL 2024 8-19-24'!A:I,9,FALSE))</f>
        <v>0.4375</v>
      </c>
      <c r="K3" s="169" t="str">
        <f>VLOOKUP(G3,'Master FINAL 2024 8-19-24'!A:L,12,FALSE)</f>
        <v>U14 RF Raptors</v>
      </c>
      <c r="L3" s="177" t="s">
        <v>849</v>
      </c>
      <c r="M3" s="177" t="str">
        <f>VLOOKUP(G3,'Master FINAL 2024 8-19-24'!A:O,15,FALSE)</f>
        <v>U14 WA Waubedonia U14 Coed</v>
      </c>
      <c r="N3" s="154" t="str">
        <f>VLOOKUP(K3,'Team Info'!J:L,3,FALSE)</f>
        <v>Benjamin Loomis</v>
      </c>
      <c r="O3" s="154" t="str">
        <f>VLOOKUP(K3,'Team Info'!J:M,4,FALSE)</f>
        <v>414-551-4782</v>
      </c>
      <c r="P3" s="154" t="str">
        <f>VLOOKUP(K3,'Team Info'!J:N,5,FALSE)</f>
        <v>bbenloomis@yahoo.com</v>
      </c>
      <c r="Q3" s="188" t="str">
        <f>VLOOKUP(M3,'Team Info'!J:L,3,FALSE)</f>
        <v>Kyle Steffen</v>
      </c>
      <c r="R3" s="188" t="str">
        <f>VLOOKUP(M3,'Team Info'!J:M,4,FALSE)</f>
        <v>262-894-1061</v>
      </c>
      <c r="S3" s="188" t="str">
        <f>VLOOKUP(M3,'Team Info'!J:N,5,FALSE)</f>
        <v>kylesteffen42@gmail.com</v>
      </c>
      <c r="T3" t="str">
        <f t="shared" si="1"/>
        <v>45549U14 RF RaptorsU14 WA Waubedonia U14 Coed</v>
      </c>
    </row>
    <row r="4" spans="1:20" x14ac:dyDescent="0.3">
      <c r="A4" s="154" t="str">
        <f t="shared" si="2"/>
        <v>WA1159</v>
      </c>
      <c r="B4" s="154" t="str">
        <f>VLOOKUP(A4,'Team Info'!E:J,6,FALSE)</f>
        <v>U14 WA Waubedonia U14 Coed</v>
      </c>
      <c r="C4" s="154" t="str">
        <f>VLOOKUP(A4,'Team Info'!E:L,8,FALSE)</f>
        <v>Kyle Steffen</v>
      </c>
      <c r="D4" s="154" t="str">
        <f>VLOOKUP(A4,'Team Info'!E:M,9,FALSE)</f>
        <v>262-894-1061</v>
      </c>
      <c r="E4" s="154" t="str">
        <f>VLOOKUP(A4,'Team Info'!E:N,10,FALSE)</f>
        <v>kylesteffen42@gmail.com</v>
      </c>
      <c r="F4" s="180" t="str">
        <f t="shared" si="0"/>
        <v>Sat</v>
      </c>
      <c r="G4" s="180">
        <v>341</v>
      </c>
      <c r="H4" s="184">
        <f>VLOOKUP(G4,'Master FINAL 2024 8-19-24'!A:G,7,FALSE)</f>
        <v>45556</v>
      </c>
      <c r="I4" s="153" t="str">
        <f>IF(ISBLANK((VLOOKUP(G4,'Master FINAL 2024 8-19-24'!A:H,8,FALSE)))=TRUE,"",VLOOKUP(G4,'Master FINAL 2024 8-19-24'!A:H,8,FALSE))</f>
        <v>ER #1</v>
      </c>
      <c r="J4" s="183">
        <f>IF(ISBLANK((VLOOKUP(G4,'Master FINAL 2024 8-19-24'!A:I,9,FALSE)))=TRUE,"",VLOOKUP(G4,'Master FINAL 2024 8-19-24'!A:I,9,FALSE))</f>
        <v>0.5</v>
      </c>
      <c r="K4" s="169" t="str">
        <f>VLOOKUP(G4,'Master FINAL 2024 8-19-24'!A:L,12,FALSE)</f>
        <v>U14 WA Waubedonia U14 Coed</v>
      </c>
      <c r="L4" s="177" t="s">
        <v>849</v>
      </c>
      <c r="M4" s="177" t="str">
        <f>VLOOKUP(G4,'Master FINAL 2024 8-19-24'!A:O,15,FALSE)</f>
        <v>U14 ER Wolfhounds</v>
      </c>
      <c r="N4" s="154" t="str">
        <f>VLOOKUP(K4,'Team Info'!J:L,3,FALSE)</f>
        <v>Kyle Steffen</v>
      </c>
      <c r="O4" s="154" t="str">
        <f>VLOOKUP(K4,'Team Info'!J:M,4,FALSE)</f>
        <v>262-894-1061</v>
      </c>
      <c r="P4" s="154" t="str">
        <f>VLOOKUP(K4,'Team Info'!J:N,5,FALSE)</f>
        <v>kylesteffen42@gmail.com</v>
      </c>
      <c r="Q4" s="188" t="str">
        <f>VLOOKUP(M4,'Team Info'!J:L,3,FALSE)</f>
        <v>Ben Neureuther</v>
      </c>
      <c r="R4" s="188" t="str">
        <f>VLOOKUP(M4,'Team Info'!J:M,4,FALSE)</f>
        <v>414-758-3678</v>
      </c>
      <c r="S4" s="188" t="str">
        <f>VLOOKUP(M4,'Team Info'!J:N,5,FALSE)</f>
        <v>benneureuther@hotmail.com</v>
      </c>
      <c r="T4" t="str">
        <f t="shared" si="1"/>
        <v>45556U14 WA Waubedonia U14 CoedU14 ER Wolfhounds</v>
      </c>
    </row>
    <row r="5" spans="1:20" x14ac:dyDescent="0.3">
      <c r="A5" s="154" t="str">
        <f t="shared" si="2"/>
        <v>WA1159</v>
      </c>
      <c r="B5" s="154" t="str">
        <f>VLOOKUP(A5,'Team Info'!E:J,6,FALSE)</f>
        <v>U14 WA Waubedonia U14 Coed</v>
      </c>
      <c r="C5" s="154" t="str">
        <f>VLOOKUP(A5,'Team Info'!E:L,8,FALSE)</f>
        <v>Kyle Steffen</v>
      </c>
      <c r="D5" s="154" t="str">
        <f>VLOOKUP(A5,'Team Info'!E:M,9,FALSE)</f>
        <v>262-894-1061</v>
      </c>
      <c r="E5" s="154" t="str">
        <f>VLOOKUP(A5,'Team Info'!E:N,10,FALSE)</f>
        <v>kylesteffen42@gmail.com</v>
      </c>
      <c r="F5" s="180" t="str">
        <f t="shared" si="0"/>
        <v>Sat</v>
      </c>
      <c r="G5" s="180">
        <v>343</v>
      </c>
      <c r="H5" s="184">
        <f>VLOOKUP(G5,'Master FINAL 2024 8-19-24'!A:G,7,FALSE)</f>
        <v>45563</v>
      </c>
      <c r="I5" s="153" t="str">
        <f>IF(ISBLANK((VLOOKUP(G5,'Master FINAL 2024 8-19-24'!A:H,8,FALSE)))=TRUE,"",VLOOKUP(G5,'Master FINAL 2024 8-19-24'!A:H,8,FALSE))</f>
        <v>Ehley Field #8</v>
      </c>
      <c r="J5" s="183">
        <f>IF(ISBLANK((VLOOKUP(G5,'Master FINAL 2024 8-19-24'!A:I,9,FALSE)))=TRUE,"",VLOOKUP(G5,'Master FINAL 2024 8-19-24'!A:I,9,FALSE))</f>
        <v>0.66666666666666663</v>
      </c>
      <c r="K5" s="169" t="str">
        <f>VLOOKUP(G5,'Master FINAL 2024 8-19-24'!A:L,12,FALSE)</f>
        <v>U14 WA Waubedonia U14 Coed</v>
      </c>
      <c r="L5" s="177" t="s">
        <v>849</v>
      </c>
      <c r="M5" s="177" t="str">
        <f>VLOOKUP(G5,'Master FINAL 2024 8-19-24'!A:O,15,FALSE)</f>
        <v>U14 HT Lightning</v>
      </c>
      <c r="N5" s="154" t="str">
        <f>VLOOKUP(K5,'Team Info'!J:L,3,FALSE)</f>
        <v>Kyle Steffen</v>
      </c>
      <c r="O5" s="154" t="str">
        <f>VLOOKUP(K5,'Team Info'!J:M,4,FALSE)</f>
        <v>262-894-1061</v>
      </c>
      <c r="P5" s="154" t="str">
        <f>VLOOKUP(K5,'Team Info'!J:N,5,FALSE)</f>
        <v>kylesteffen42@gmail.com</v>
      </c>
      <c r="Q5" s="188" t="str">
        <f>VLOOKUP(M5,'Team Info'!J:L,3,FALSE)</f>
        <v>Jeff Martin</v>
      </c>
      <c r="R5" s="188" t="str">
        <f>VLOOKUP(M5,'Team Info'!J:M,4,FALSE)</f>
        <v>414-975-5019</v>
      </c>
      <c r="S5" s="188" t="str">
        <f>VLOOKUP(M5,'Team Info'!J:N,5,FALSE)</f>
        <v>mart0592@yahoo.com</v>
      </c>
      <c r="T5" t="str">
        <f t="shared" si="1"/>
        <v>45563U14 WA Waubedonia U14 CoedU14 HT Lightning</v>
      </c>
    </row>
    <row r="6" spans="1:20" x14ac:dyDescent="0.3">
      <c r="A6" s="154" t="str">
        <f>A8</f>
        <v>WA1159</v>
      </c>
      <c r="B6" s="154" t="str">
        <f>VLOOKUP(A6,'Team Info'!E:J,6,FALSE)</f>
        <v>U14 WA Waubedonia U14 Coed</v>
      </c>
      <c r="C6" s="154" t="str">
        <f>VLOOKUP(A6,'Team Info'!E:L,8,FALSE)</f>
        <v>Kyle Steffen</v>
      </c>
      <c r="D6" s="154" t="str">
        <f>VLOOKUP(A6,'Team Info'!E:M,9,FALSE)</f>
        <v>262-894-1061</v>
      </c>
      <c r="E6" s="154" t="str">
        <f>VLOOKUP(A6,'Team Info'!E:N,10,FALSE)</f>
        <v>kylesteffen42@gmail.com</v>
      </c>
      <c r="F6" s="180" t="str">
        <f t="shared" si="0"/>
        <v>Sat</v>
      </c>
      <c r="G6" s="180">
        <v>350</v>
      </c>
      <c r="H6" s="184">
        <f>VLOOKUP(G6,'Master FINAL 2024 8-19-24'!A:G,7,FALSE)</f>
        <v>45570</v>
      </c>
      <c r="I6" s="153" t="str">
        <f>IF(ISBLANK((VLOOKUP(G6,'Master FINAL 2024 8-19-24'!A:H,8,FALSE)))=TRUE,"",VLOOKUP(G6,'Master FINAL 2024 8-19-24'!A:H,8,FALSE))</f>
        <v>Marie Krause U14</v>
      </c>
      <c r="J6" s="183">
        <f>IF(ISBLANK((VLOOKUP(G6,'Master FINAL 2024 8-19-24'!A:I,9,FALSE)))=TRUE,"",VLOOKUP(G6,'Master FINAL 2024 8-19-24'!A:I,9,FALSE))</f>
        <v>0.54166666666666663</v>
      </c>
      <c r="K6" s="169" t="str">
        <f>VLOOKUP(G6,'Master FINAL 2024 8-19-24'!A:L,12,FALSE)</f>
        <v>U14 BR Blue Heron</v>
      </c>
      <c r="L6" s="177" t="s">
        <v>849</v>
      </c>
      <c r="M6" s="177" t="str">
        <f>VLOOKUP(G6,'Master FINAL 2024 8-19-24'!A:O,15,FALSE)</f>
        <v>U14 WA Waubedonia U14 Coed</v>
      </c>
      <c r="N6" s="154" t="str">
        <f>VLOOKUP(K6,'Team Info'!J:L,3,FALSE)</f>
        <v>Josh Haefs</v>
      </c>
      <c r="O6" s="154" t="str">
        <f>VLOOKUP(K6,'Team Info'!J:M,4,FALSE)</f>
        <v>920-904-0759</v>
      </c>
      <c r="P6" s="154" t="str">
        <f>VLOOKUP(K6,'Team Info'!J:N,5,FALSE)</f>
        <v>ndfsa9@gmail.com</v>
      </c>
      <c r="Q6" s="188" t="str">
        <f>VLOOKUP(M6,'Team Info'!J:L,3,FALSE)</f>
        <v>Kyle Steffen</v>
      </c>
      <c r="R6" s="188" t="str">
        <f>VLOOKUP(M6,'Team Info'!J:M,4,FALSE)</f>
        <v>262-894-1061</v>
      </c>
      <c r="S6" s="188" t="str">
        <f>VLOOKUP(M6,'Team Info'!J:N,5,FALSE)</f>
        <v>kylesteffen42@gmail.com</v>
      </c>
      <c r="T6" t="str">
        <f t="shared" si="1"/>
        <v>45570U14 BR Blue HeronU14 WA Waubedonia U14 Coed</v>
      </c>
    </row>
    <row r="7" spans="1:20" x14ac:dyDescent="0.3">
      <c r="A7" s="154" t="str">
        <f>A5</f>
        <v>WA1159</v>
      </c>
      <c r="B7" s="154" t="str">
        <f>VLOOKUP(A7,'Team Info'!E:J,6,FALSE)</f>
        <v>U14 WA Waubedonia U14 Coed</v>
      </c>
      <c r="C7" s="154" t="str">
        <f>VLOOKUP(A7,'Team Info'!E:L,8,FALSE)</f>
        <v>Kyle Steffen</v>
      </c>
      <c r="D7" s="154" t="str">
        <f>VLOOKUP(A7,'Team Info'!E:M,9,FALSE)</f>
        <v>262-894-1061</v>
      </c>
      <c r="E7" s="154" t="str">
        <f>VLOOKUP(A7,'Team Info'!E:N,10,FALSE)</f>
        <v>kylesteffen42@gmail.com</v>
      </c>
      <c r="F7" s="180" t="str">
        <f t="shared" si="0"/>
        <v>Sat</v>
      </c>
      <c r="G7" s="180">
        <v>355</v>
      </c>
      <c r="H7" s="184">
        <f>VLOOKUP(G7,'Master FINAL 2024 8-19-24'!A:G,7,FALSE)</f>
        <v>45577</v>
      </c>
      <c r="I7" s="153" t="str">
        <f>IF(ISBLANK((VLOOKUP(G7,'Master FINAL 2024 8-19-24'!A:H,8,FALSE)))=TRUE,"",VLOOKUP(G7,'Master FINAL 2024 8-19-24'!A:H,8,FALSE))</f>
        <v>Marie Krause U14</v>
      </c>
      <c r="J7" s="183">
        <f>IF(ISBLANK((VLOOKUP(G7,'Master FINAL 2024 8-19-24'!A:I,9,FALSE)))=TRUE,"",VLOOKUP(G7,'Master FINAL 2024 8-19-24'!A:I,9,FALSE))</f>
        <v>0.5</v>
      </c>
      <c r="K7" s="169" t="str">
        <f>VLOOKUP(G7,'Master FINAL 2024 8-19-24'!A:L,12,FALSE)</f>
        <v>U14 JU Juneau Rage U14</v>
      </c>
      <c r="L7" s="177" t="s">
        <v>849</v>
      </c>
      <c r="M7" s="177" t="str">
        <f>VLOOKUP(G7,'Master FINAL 2024 8-19-24'!A:O,15,FALSE)</f>
        <v>U14 WA Waubedonia U14 Coed</v>
      </c>
      <c r="N7" s="154" t="str">
        <f>VLOOKUP(K7,'Team Info'!J:L,3,FALSE)</f>
        <v>Kevin Klueger</v>
      </c>
      <c r="O7" s="154" t="str">
        <f>VLOOKUP(K7,'Team Info'!J:M,4,FALSE)</f>
        <v>920-904-2507</v>
      </c>
      <c r="P7" s="154" t="str">
        <f>VLOOKUP(K7,'Team Info'!J:N,5,FALSE)</f>
        <v>kluegerk@gmail.com</v>
      </c>
      <c r="Q7" s="188" t="str">
        <f>VLOOKUP(M7,'Team Info'!J:L,3,FALSE)</f>
        <v>Kyle Steffen</v>
      </c>
      <c r="R7" s="188" t="str">
        <f>VLOOKUP(M7,'Team Info'!J:M,4,FALSE)</f>
        <v>262-894-1061</v>
      </c>
      <c r="S7" s="188" t="str">
        <f>VLOOKUP(M7,'Team Info'!J:N,5,FALSE)</f>
        <v>kylesteffen42@gmail.com</v>
      </c>
      <c r="T7" t="str">
        <f t="shared" si="1"/>
        <v>45577U14 JU Juneau Rage U14U14 WA Waubedonia U14 Coed</v>
      </c>
    </row>
    <row r="8" spans="1:20" x14ac:dyDescent="0.3">
      <c r="A8" s="154" t="str">
        <f t="shared" si="2"/>
        <v>WA1159</v>
      </c>
      <c r="B8" s="154" t="str">
        <f>VLOOKUP(A8,'Team Info'!E:J,6,FALSE)</f>
        <v>U14 WA Waubedonia U14 Coed</v>
      </c>
      <c r="C8" s="154" t="str">
        <f>VLOOKUP(A8,'Team Info'!E:L,8,FALSE)</f>
        <v>Kyle Steffen</v>
      </c>
      <c r="D8" s="154" t="str">
        <f>VLOOKUP(A8,'Team Info'!E:M,9,FALSE)</f>
        <v>262-894-1061</v>
      </c>
      <c r="E8" s="154" t="str">
        <f>VLOOKUP(A8,'Team Info'!E:N,10,FALSE)</f>
        <v>kylesteffen42@gmail.com</v>
      </c>
      <c r="F8" s="180" t="str">
        <f t="shared" ref="F8" si="3">IF(WEEKDAY(H8)=7,"Sat",IF(WEEKDAY(H8)=6,"Fri",IF(WEEKDAY(H8)=5,"Thu",IF(WEEKDAY(H8)=4,"Wed",IF(WEEKDAY(H8)=3,"Tue",IF(WEEKDAY(H8)=2,"Mon",IF(WEEKDAY(H8)=1,"Sun")))))))</f>
        <v>Sat</v>
      </c>
      <c r="G8" s="180">
        <v>366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Hickory Lane #4</v>
      </c>
      <c r="J8" s="183">
        <f>IF(ISBLANK((VLOOKUP(G8,'Master FINAL 2024 8-19-24'!A:I,9,FALSE)))=TRUE,"",VLOOKUP(G8,'Master FINAL 2024 8-19-24'!A:I,9,FALSE))</f>
        <v>0.45833333333333331</v>
      </c>
      <c r="K8" s="169" t="str">
        <f>VLOOKUP(G8,'Master FINAL 2024 8-19-24'!A:L,12,FALSE)</f>
        <v>U14 WA Waubedonia U14 Coed</v>
      </c>
      <c r="L8" s="177" t="s">
        <v>849</v>
      </c>
      <c r="M8" s="177" t="str">
        <f>VLOOKUP(G8,'Master FINAL 2024 8-19-24'!A:O,15,FALSE)</f>
        <v>U14 JK Leopards</v>
      </c>
      <c r="N8" s="154" t="str">
        <f>VLOOKUP(K8,'Team Info'!J:L,3,FALSE)</f>
        <v>Kyle Steffen</v>
      </c>
      <c r="O8" s="154" t="str">
        <f>VLOOKUP(K8,'Team Info'!J:M,4,FALSE)</f>
        <v>262-894-1061</v>
      </c>
      <c r="P8" s="154" t="str">
        <f>VLOOKUP(K8,'Team Info'!J:N,5,FALSE)</f>
        <v>kylesteffen42@gmail.com</v>
      </c>
      <c r="Q8" s="188" t="str">
        <f>VLOOKUP(M8,'Team Info'!J:L,3,FALSE)</f>
        <v>Luke Love</v>
      </c>
      <c r="R8" s="188" t="str">
        <f>VLOOKUP(M8,'Team Info'!J:M,4,FALSE)</f>
        <v>940-882-9437</v>
      </c>
      <c r="S8" s="188" t="str">
        <f>VLOOKUP(M8,'Team Info'!J:N,5,FALSE)</f>
        <v>lukemarshalove@gmail.com</v>
      </c>
      <c r="T8" t="str">
        <f t="shared" ref="T8" si="4">H8&amp;K8&amp;M8</f>
        <v>45584U14 WA Waubedonia U14 CoedU14 JK Leopards</v>
      </c>
    </row>
    <row r="9" spans="1:20" x14ac:dyDescent="0.3">
      <c r="A9" s="154" t="str">
        <f t="shared" si="2"/>
        <v>WA1159</v>
      </c>
      <c r="B9" s="154" t="str">
        <f>VLOOKUP(A9,'Team Info'!E:J,6,FALSE)</f>
        <v>U14 WA Waubedonia U14 Coed</v>
      </c>
      <c r="C9" s="154" t="str">
        <f>VLOOKUP(A9,'Team Info'!E:L,8,FALSE)</f>
        <v>Kyle Steffen</v>
      </c>
      <c r="D9" s="154" t="str">
        <f>VLOOKUP(A9,'Team Info'!E:M,9,FALSE)</f>
        <v>262-894-1061</v>
      </c>
      <c r="E9" s="154" t="str">
        <f>VLOOKUP(A9,'Team Info'!E:N,10,FALSE)</f>
        <v>kylesteffen42@gmail.com</v>
      </c>
      <c r="F9" s="180" t="str">
        <f t="shared" si="0"/>
        <v>Sat</v>
      </c>
      <c r="G9" s="180">
        <v>371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Marie Krause U14</v>
      </c>
      <c r="J9" s="183">
        <f>IF(ISBLANK((VLOOKUP(G9,'Master FINAL 2024 8-19-24'!A:I,9,FALSE)))=TRUE,"",VLOOKUP(G9,'Master FINAL 2024 8-19-24'!A:I,9,FALSE))</f>
        <v>0.41666666666666669</v>
      </c>
      <c r="K9" s="169" t="str">
        <f>VLOOKUP(G9,'Master FINAL 2024 8-19-24'!A:L,12,FALSE)</f>
        <v>U14 ER Wolfhounds</v>
      </c>
      <c r="L9" s="177" t="s">
        <v>849</v>
      </c>
      <c r="M9" s="177" t="str">
        <f>VLOOKUP(G9,'Master FINAL 2024 8-19-24'!A:O,15,FALSE)</f>
        <v>U14 WA Waubedonia U14 Coed</v>
      </c>
      <c r="N9" s="154" t="str">
        <f>VLOOKUP(K9,'Team Info'!J:L,3,FALSE)</f>
        <v>Ben Neureuther</v>
      </c>
      <c r="O9" s="154" t="str">
        <f>VLOOKUP(K9,'Team Info'!J:M,4,FALSE)</f>
        <v>414-758-3678</v>
      </c>
      <c r="P9" s="154" t="str">
        <f>VLOOKUP(K9,'Team Info'!J:N,5,FALSE)</f>
        <v>benneureuther@hotmail.com</v>
      </c>
      <c r="Q9" s="188" t="str">
        <f>VLOOKUP(M9,'Team Info'!J:L,3,FALSE)</f>
        <v>Kyle Steffen</v>
      </c>
      <c r="R9" s="188" t="str">
        <f>VLOOKUP(M9,'Team Info'!J:M,4,FALSE)</f>
        <v>262-894-1061</v>
      </c>
      <c r="S9" s="188" t="str">
        <f>VLOOKUP(M9,'Team Info'!J:N,5,FALSE)</f>
        <v>kylesteffen42@gmail.com</v>
      </c>
      <c r="T9" t="str">
        <f t="shared" si="1"/>
        <v>45591U14 ER WolfhoundsU14 WA Waubedonia U14 Coed</v>
      </c>
    </row>
    <row r="10" spans="1:20" x14ac:dyDescent="0.3">
      <c r="A10" s="154" t="s">
        <v>1660</v>
      </c>
      <c r="B10" s="154" t="str">
        <f>VLOOKUP(A10,'Team Info'!E:J,6,FALSE)</f>
        <v>U14G WA Waubedonia U14 Girls</v>
      </c>
      <c r="C10" s="154" t="str">
        <f>VLOOKUP(A10,'Team Info'!E:L,8,FALSE)</f>
        <v>Cory Dimmer</v>
      </c>
      <c r="D10" s="154" t="str">
        <f>VLOOKUP(A10,'Team Info'!E:M,9,FALSE)</f>
        <v>920-946-1826</v>
      </c>
      <c r="E10" s="154" t="str">
        <f>VLOOKUP(A10,'Team Info'!E:N,10,FALSE)</f>
        <v>corydimmer@hotmail.com</v>
      </c>
      <c r="F10" s="180" t="str">
        <f t="shared" si="0"/>
        <v>Sat</v>
      </c>
      <c r="G10" s="180">
        <v>3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Marie Krause U14</v>
      </c>
      <c r="J10" s="183">
        <f>IF(ISBLANK((VLOOKUP(G10,'Master FINAL 2024 8-19-24'!A:I,9,FALSE)))=TRUE,"",VLOOKUP(G10,'Master FINAL 2024 8-19-24'!A:I,9,FALSE))</f>
        <v>0.375</v>
      </c>
      <c r="K10" s="169" t="str">
        <f>VLOOKUP(G10,'Master FINAL 2024 8-19-24'!A:L,12,FALSE)</f>
        <v>U14G HT Orioles</v>
      </c>
      <c r="L10" s="177" t="s">
        <v>849</v>
      </c>
      <c r="M10" s="177" t="str">
        <f>VLOOKUP(G10,'Master FINAL 2024 8-19-24'!A:O,15,FALSE)</f>
        <v>U14G WA Waubedonia U14 Girls</v>
      </c>
      <c r="N10" s="154" t="str">
        <f>VLOOKUP(K10,'Team Info'!J:L,3,FALSE)</f>
        <v>Jon Gitter</v>
      </c>
      <c r="O10" s="154" t="str">
        <f>VLOOKUP(K10,'Team Info'!J:M,4,FALSE)</f>
        <v>414-617-3854</v>
      </c>
      <c r="P10" s="154" t="str">
        <f>VLOOKUP(K10,'Team Info'!J:N,5,FALSE)</f>
        <v>jongitter@yahoo.com</v>
      </c>
      <c r="Q10" s="188" t="str">
        <f>VLOOKUP(M10,'Team Info'!J:L,3,FALSE)</f>
        <v>Cory Dimmer</v>
      </c>
      <c r="R10" s="188" t="str">
        <f>VLOOKUP(M10,'Team Info'!J:M,4,FALSE)</f>
        <v>920-946-1826</v>
      </c>
      <c r="S10" s="188" t="str">
        <f>VLOOKUP(M10,'Team Info'!J:N,5,FALSE)</f>
        <v>corydimmer@hotmail.com</v>
      </c>
      <c r="T10" t="str">
        <f t="shared" si="1"/>
        <v>45542U14G HT OriolesU14G WA Waubedonia U14 Girls</v>
      </c>
    </row>
    <row r="11" spans="1:20" x14ac:dyDescent="0.3">
      <c r="A11" s="154" t="str">
        <f t="shared" ref="A11:A16" si="5">A10</f>
        <v>WA1160</v>
      </c>
      <c r="B11" s="154" t="str">
        <f>VLOOKUP(A11,'Team Info'!E:J,6,FALSE)</f>
        <v>U14G WA Waubedonia U14 Girls</v>
      </c>
      <c r="C11" s="154" t="str">
        <f>VLOOKUP(A11,'Team Info'!E:L,8,FALSE)</f>
        <v>Cory Dimmer</v>
      </c>
      <c r="D11" s="154" t="str">
        <f>VLOOKUP(A11,'Team Info'!E:M,9,FALSE)</f>
        <v>920-946-1826</v>
      </c>
      <c r="E11" s="154" t="str">
        <f>VLOOKUP(A11,'Team Info'!E:N,10,FALSE)</f>
        <v>corydimmer@hotmail.com</v>
      </c>
      <c r="F11" s="180" t="str">
        <f t="shared" si="0"/>
        <v>Sat</v>
      </c>
      <c r="G11" s="180">
        <v>5</v>
      </c>
      <c r="H11" s="184">
        <f>VLOOKUP(G11,'Master FINAL 2024 8-19-24'!A:G,7,FALSE)</f>
        <v>45549</v>
      </c>
      <c r="I11" s="153" t="str">
        <f>IF(ISBLANK((VLOOKUP(G11,'Master FINAL 2024 8-19-24'!A:H,8,FALSE)))=TRUE,"",VLOOKUP(G11,'Master FINAL 2024 8-19-24'!A:H,8,FALSE))</f>
        <v>Marie Krause U14</v>
      </c>
      <c r="J11" s="183">
        <f>IF(ISBLANK((VLOOKUP(G11,'Master FINAL 2024 8-19-24'!A:I,9,FALSE)))=TRUE,"",VLOOKUP(G11,'Master FINAL 2024 8-19-24'!A:I,9,FALSE))</f>
        <v>0.375</v>
      </c>
      <c r="K11" s="169" t="str">
        <f>VLOOKUP(G11,'Master FINAL 2024 8-19-24'!A:L,12,FALSE)</f>
        <v>U14G RL Random Lake U14 Girls</v>
      </c>
      <c r="L11" s="177" t="s">
        <v>849</v>
      </c>
      <c r="M11" s="177" t="str">
        <f>VLOOKUP(G11,'Master FINAL 2024 8-19-24'!A:O,15,FALSE)</f>
        <v>U14G WA Waubedonia U14 Girls</v>
      </c>
      <c r="N11" s="154" t="str">
        <f>VLOOKUP(K11,'Team Info'!J:L,3,FALSE)</f>
        <v>Cory Dimmer</v>
      </c>
      <c r="O11" s="154" t="str">
        <f>VLOOKUP(K11,'Team Info'!J:M,4,FALSE)</f>
        <v>920-946-1826</v>
      </c>
      <c r="P11" s="154" t="str">
        <f>VLOOKUP(K11,'Team Info'!J:N,5,FALSE)</f>
        <v>corydimmer@hotmail.com</v>
      </c>
      <c r="Q11" s="188" t="str">
        <f>VLOOKUP(M11,'Team Info'!J:L,3,FALSE)</f>
        <v>Cory Dimmer</v>
      </c>
      <c r="R11" s="188" t="str">
        <f>VLOOKUP(M11,'Team Info'!J:M,4,FALSE)</f>
        <v>920-946-1826</v>
      </c>
      <c r="S11" s="188" t="str">
        <f>VLOOKUP(M11,'Team Info'!J:N,5,FALSE)</f>
        <v>corydimmer@hotmail.com</v>
      </c>
      <c r="T11" t="str">
        <f t="shared" si="1"/>
        <v>45549U14G RL Random Lake U14 GirlsU14G WA Waubedonia U14 Girls</v>
      </c>
    </row>
    <row r="12" spans="1:20" x14ac:dyDescent="0.3">
      <c r="A12" s="154" t="str">
        <f t="shared" si="5"/>
        <v>WA1160</v>
      </c>
      <c r="B12" s="154" t="str">
        <f>VLOOKUP(A12,'Team Info'!E:J,6,FALSE)</f>
        <v>U14G WA Waubedonia U14 Girls</v>
      </c>
      <c r="C12" s="154" t="str">
        <f>VLOOKUP(A12,'Team Info'!E:L,8,FALSE)</f>
        <v>Cory Dimmer</v>
      </c>
      <c r="D12" s="154" t="str">
        <f>VLOOKUP(A12,'Team Info'!E:M,9,FALSE)</f>
        <v>920-946-1826</v>
      </c>
      <c r="E12" s="154" t="str">
        <f>VLOOKUP(A12,'Team Info'!E:N,10,FALSE)</f>
        <v>corydimmer@hotmail.com</v>
      </c>
      <c r="F12" s="180" t="str">
        <f t="shared" si="0"/>
        <v>Sat</v>
      </c>
      <c r="G12" s="180">
        <v>11</v>
      </c>
      <c r="H12" s="184">
        <f>VLOOKUP(G12,'Master FINAL 2024 8-19-24'!A:G,7,FALSE)</f>
        <v>45563</v>
      </c>
      <c r="I12" s="153" t="str">
        <f>IF(ISBLANK((VLOOKUP(G12,'Master FINAL 2024 8-19-24'!A:H,8,FALSE)))=TRUE,"",VLOOKUP(G12,'Master FINAL 2024 8-19-24'!A:H,8,FALSE))</f>
        <v>Marie Krause U14</v>
      </c>
      <c r="J12" s="183">
        <f>IF(ISBLANK((VLOOKUP(G12,'Master FINAL 2024 8-19-24'!A:I,9,FALSE)))=TRUE,"",VLOOKUP(G12,'Master FINAL 2024 8-19-24'!A:I,9,FALSE))</f>
        <v>0.5</v>
      </c>
      <c r="K12" s="169" t="str">
        <f>VLOOKUP(G12,'Master FINAL 2024 8-19-24'!A:L,12,FALSE)</f>
        <v>U14G KW Rebels</v>
      </c>
      <c r="L12" s="177" t="s">
        <v>849</v>
      </c>
      <c r="M12" s="177" t="str">
        <f>VLOOKUP(G12,'Master FINAL 2024 8-19-24'!A:O,15,FALSE)</f>
        <v>U14G WA Waubedonia U14 Girls</v>
      </c>
      <c r="N12" s="154" t="str">
        <f>VLOOKUP(K12,'Team Info'!J:L,3,FALSE)</f>
        <v>Rebecca Dourn</v>
      </c>
      <c r="O12" s="154" t="str">
        <f>VLOOKUP(K12,'Team Info'!J:M,4,FALSE)</f>
        <v>262-227-2258</v>
      </c>
      <c r="P12" s="154" t="str">
        <f>VLOOKUP(K12,'Team Info'!J:N,5,FALSE)</f>
        <v>Rebecca.dourn@yahoo.com</v>
      </c>
      <c r="Q12" s="188" t="str">
        <f>VLOOKUP(M12,'Team Info'!J:L,3,FALSE)</f>
        <v>Cory Dimmer</v>
      </c>
      <c r="R12" s="188" t="str">
        <f>VLOOKUP(M12,'Team Info'!J:M,4,FALSE)</f>
        <v>920-946-1826</v>
      </c>
      <c r="S12" s="188" t="str">
        <f>VLOOKUP(M12,'Team Info'!J:N,5,FALSE)</f>
        <v>corydimmer@hotmail.com</v>
      </c>
      <c r="T12" t="str">
        <f t="shared" si="1"/>
        <v>45563U14G KW RebelsU14G WA Waubedonia U14 Girls</v>
      </c>
    </row>
    <row r="13" spans="1:20" x14ac:dyDescent="0.3">
      <c r="A13" s="154" t="str">
        <f>A16</f>
        <v>WA1160</v>
      </c>
      <c r="B13" s="154" t="str">
        <f>VLOOKUP(A13,'Team Info'!E:J,6,FALSE)</f>
        <v>U14G WA Waubedonia U14 Girls</v>
      </c>
      <c r="C13" s="154" t="str">
        <f>VLOOKUP(A13,'Team Info'!E:L,8,FALSE)</f>
        <v>Cory Dimmer</v>
      </c>
      <c r="D13" s="154" t="str">
        <f>VLOOKUP(A13,'Team Info'!E:M,9,FALSE)</f>
        <v>920-946-1826</v>
      </c>
      <c r="E13" s="154" t="str">
        <f>VLOOKUP(A13,'Team Info'!E:N,10,FALSE)</f>
        <v>corydimmer@hotmail.com</v>
      </c>
      <c r="F13" s="180" t="str">
        <f t="shared" si="0"/>
        <v>Sat</v>
      </c>
      <c r="G13" s="180">
        <v>14</v>
      </c>
      <c r="H13" s="184">
        <f>VLOOKUP(G13,'Master FINAL 2024 8-19-24'!A:G,7,FALSE)</f>
        <v>45570</v>
      </c>
      <c r="I13" s="153" t="str">
        <f>IF(ISBLANK((VLOOKUP(G13,'Master FINAL 2024 8-19-24'!A:H,8,FALSE)))=TRUE,"",VLOOKUP(G13,'Master FINAL 2024 8-19-24'!A:H,8,FALSE))</f>
        <v>KW 5</v>
      </c>
      <c r="J13" s="183">
        <f>IF(ISBLANK((VLOOKUP(G13,'Master FINAL 2024 8-19-24'!A:I,9,FALSE)))=TRUE,"",VLOOKUP(G13,'Master FINAL 2024 8-19-24'!A:I,9,FALSE))</f>
        <v>0.5</v>
      </c>
      <c r="K13" s="169" t="str">
        <f>VLOOKUP(G13,'Master FINAL 2024 8-19-24'!A:L,12,FALSE)</f>
        <v>U14G WA Waubedonia U14 Girls</v>
      </c>
      <c r="L13" s="177" t="s">
        <v>849</v>
      </c>
      <c r="M13" s="177" t="str">
        <f>VLOOKUP(G13,'Master FINAL 2024 8-19-24'!A:O,15,FALSE)</f>
        <v>U14G KW Storm</v>
      </c>
      <c r="N13" s="154" t="str">
        <f>VLOOKUP(K13,'Team Info'!J:L,3,FALSE)</f>
        <v>Cory Dimmer</v>
      </c>
      <c r="O13" s="154" t="str">
        <f>VLOOKUP(K13,'Team Info'!J:M,4,FALSE)</f>
        <v>920-946-1826</v>
      </c>
      <c r="P13" s="154" t="str">
        <f>VLOOKUP(K13,'Team Info'!J:N,5,FALSE)</f>
        <v>corydimmer@hotmail.com</v>
      </c>
      <c r="Q13" s="188" t="str">
        <f>VLOOKUP(M13,'Team Info'!J:L,3,FALSE)</f>
        <v>Andy Schulz</v>
      </c>
      <c r="R13" s="188" t="str">
        <f>VLOOKUP(M13,'Team Info'!J:M,4,FALSE)</f>
        <v>920-410-1352</v>
      </c>
      <c r="S13" s="188" t="str">
        <f>VLOOKUP(M13,'Team Info'!J:N,5,FALSE)</f>
        <v>andyschulz8@gmail.com</v>
      </c>
      <c r="T13" t="str">
        <f t="shared" si="1"/>
        <v>45570U14G WA Waubedonia U14 GirlsU14G KW Storm</v>
      </c>
    </row>
    <row r="14" spans="1:20" x14ac:dyDescent="0.3">
      <c r="A14" s="154" t="str">
        <f>A17</f>
        <v>WA1160</v>
      </c>
      <c r="B14" s="154" t="str">
        <f>VLOOKUP(A14,'Team Info'!E:J,6,FALSE)</f>
        <v>U14G WA Waubedonia U14 Girls</v>
      </c>
      <c r="C14" s="154" t="str">
        <f>VLOOKUP(A14,'Team Info'!E:L,8,FALSE)</f>
        <v>Cory Dimmer</v>
      </c>
      <c r="D14" s="154" t="str">
        <f>VLOOKUP(A14,'Team Info'!E:M,9,FALSE)</f>
        <v>920-946-1826</v>
      </c>
      <c r="E14" s="154" t="str">
        <f>VLOOKUP(A14,'Team Info'!E:N,10,FALSE)</f>
        <v>corydimmer@hotmail.com</v>
      </c>
      <c r="F14" s="180" t="str">
        <f t="shared" ref="F14" si="6">IF(WEEKDAY(H14)=7,"Sat",IF(WEEKDAY(H14)=6,"Fri",IF(WEEKDAY(H14)=5,"Thu",IF(WEEKDAY(H14)=4,"Wed",IF(WEEKDAY(H14)=3,"Tue",IF(WEEKDAY(H14)=2,"Mon",IF(WEEKDAY(H14)=1,"Sun")))))))</f>
        <v>Tue</v>
      </c>
      <c r="G14" s="180">
        <v>28</v>
      </c>
      <c r="H14" s="184">
        <f>VLOOKUP(G14,'Master FINAL 2024 8-19-24'!A:G,7,FALSE)</f>
        <v>45573</v>
      </c>
      <c r="I14" s="153" t="str">
        <f>IF(ISBLANK((VLOOKUP(G14,'Master FINAL 2024 8-19-24'!A:H,8,FALSE)))=TRUE,"",VLOOKUP(G14,'Master FINAL 2024 8-19-24'!A:H,8,FALSE))</f>
        <v>KW 5</v>
      </c>
      <c r="J14" s="183">
        <f>IF(ISBLANK((VLOOKUP(G14,'Master FINAL 2024 8-19-24'!A:I,9,FALSE)))=TRUE,"",VLOOKUP(G14,'Master FINAL 2024 8-19-24'!A:I,9,FALSE))</f>
        <v>0.71875</v>
      </c>
      <c r="K14" s="169" t="str">
        <f>VLOOKUP(G14,'Master FINAL 2024 8-19-24'!A:L,12,FALSE)</f>
        <v>U14G WA Waubedonia U14 Girls</v>
      </c>
      <c r="L14" s="177" t="s">
        <v>849</v>
      </c>
      <c r="M14" s="177" t="str">
        <f>VLOOKUP(G14,'Master FINAL 2024 8-19-24'!A:O,15,FALSE)</f>
        <v>U14G KW Rebels</v>
      </c>
      <c r="N14" s="154" t="str">
        <f>VLOOKUP(K14,'Team Info'!J:L,3,FALSE)</f>
        <v>Cory Dimmer</v>
      </c>
      <c r="O14" s="154" t="str">
        <f>VLOOKUP(K14,'Team Info'!J:M,4,FALSE)</f>
        <v>920-946-1826</v>
      </c>
      <c r="P14" s="154" t="str">
        <f>VLOOKUP(K14,'Team Info'!J:N,5,FALSE)</f>
        <v>corydimmer@hotmail.com</v>
      </c>
      <c r="Q14" s="188" t="str">
        <f>VLOOKUP(M14,'Team Info'!J:L,3,FALSE)</f>
        <v>Rebecca Dourn</v>
      </c>
      <c r="R14" s="188" t="str">
        <f>VLOOKUP(M14,'Team Info'!J:M,4,FALSE)</f>
        <v>262-227-2258</v>
      </c>
      <c r="S14" s="188" t="str">
        <f>VLOOKUP(M14,'Team Info'!J:N,5,FALSE)</f>
        <v>Rebecca.dourn@yahoo.com</v>
      </c>
      <c r="T14" t="str">
        <f t="shared" ref="T14" si="7">H14&amp;K14&amp;M14</f>
        <v>45573U14G WA Waubedonia U14 GirlsU14G KW Rebels</v>
      </c>
    </row>
    <row r="15" spans="1:20" x14ac:dyDescent="0.3">
      <c r="A15" s="154" t="str">
        <f>A12</f>
        <v>WA1160</v>
      </c>
      <c r="B15" s="154" t="str">
        <f>VLOOKUP(A15,'Team Info'!E:J,6,FALSE)</f>
        <v>U14G WA Waubedonia U14 Girls</v>
      </c>
      <c r="C15" s="154" t="str">
        <f>VLOOKUP(A15,'Team Info'!E:L,8,FALSE)</f>
        <v>Cory Dimmer</v>
      </c>
      <c r="D15" s="154" t="str">
        <f>VLOOKUP(A15,'Team Info'!E:M,9,FALSE)</f>
        <v>920-946-1826</v>
      </c>
      <c r="E15" s="154" t="str">
        <f>VLOOKUP(A15,'Team Info'!E:N,10,FALSE)</f>
        <v>corydimmer@hotmail.com</v>
      </c>
      <c r="F15" s="180" t="str">
        <f t="shared" si="0"/>
        <v>Sat</v>
      </c>
      <c r="G15" s="180">
        <v>15</v>
      </c>
      <c r="H15" s="184">
        <f>VLOOKUP(G15,'Master FINAL 2024 8-19-24'!A:G,7,FALSE)</f>
        <v>45577</v>
      </c>
      <c r="I15" s="153">
        <f>IF(ISBLANK((VLOOKUP(G15,'Master FINAL 2024 8-19-24'!A:H,8,FALSE)))=TRUE,"",VLOOKUP(G15,'Master FINAL 2024 8-19-24'!A:H,8,FALSE))</f>
        <v>8</v>
      </c>
      <c r="J15" s="183">
        <f>IF(ISBLANK((VLOOKUP(G15,'Master FINAL 2024 8-19-24'!A:I,9,FALSE)))=TRUE,"",VLOOKUP(G15,'Master FINAL 2024 8-19-24'!A:I,9,FALSE))</f>
        <v>0.375</v>
      </c>
      <c r="K15" s="169" t="str">
        <f>VLOOKUP(G15,'Master FINAL 2024 8-19-24'!A:L,12,FALSE)</f>
        <v>U14G WA Waubedonia U14 Girls</v>
      </c>
      <c r="L15" s="177" t="s">
        <v>849</v>
      </c>
      <c r="M15" s="177" t="str">
        <f>VLOOKUP(G15,'Master FINAL 2024 8-19-24'!A:O,15,FALSE)</f>
        <v>U14G SL Reign (Breeze)</v>
      </c>
      <c r="N15" s="154" t="str">
        <f>VLOOKUP(K15,'Team Info'!J:L,3,FALSE)</f>
        <v>Cory Dimmer</v>
      </c>
      <c r="O15" s="154" t="str">
        <f>VLOOKUP(K15,'Team Info'!J:M,4,FALSE)</f>
        <v>920-946-1826</v>
      </c>
      <c r="P15" s="154" t="str">
        <f>VLOOKUP(K15,'Team Info'!J:N,5,FALSE)</f>
        <v>corydimmer@hotmail.com</v>
      </c>
      <c r="Q15" s="188" t="str">
        <f>VLOOKUP(M15,'Team Info'!J:L,3,FALSE)</f>
        <v>Tim Steedman</v>
      </c>
      <c r="R15" s="188" t="str">
        <f>VLOOKUP(M15,'Team Info'!J:M,4,FALSE)</f>
        <v>206-669-4310</v>
      </c>
      <c r="S15" s="188" t="str">
        <f>VLOOKUP(M15,'Team Info'!J:N,5,FALSE)</f>
        <v>tim.steedman@gmail.com</v>
      </c>
      <c r="T15" t="str">
        <f t="shared" si="1"/>
        <v>45577U14G WA Waubedonia U14 GirlsU14G SL Reign (Breeze)</v>
      </c>
    </row>
    <row r="16" spans="1:20" x14ac:dyDescent="0.3">
      <c r="A16" s="154" t="str">
        <f t="shared" si="5"/>
        <v>WA1160</v>
      </c>
      <c r="B16" s="154" t="str">
        <f>VLOOKUP(A16,'Team Info'!E:J,6,FALSE)</f>
        <v>U14G WA Waubedonia U14 Girls</v>
      </c>
      <c r="C16" s="154" t="str">
        <f>VLOOKUP(A16,'Team Info'!E:L,8,FALSE)</f>
        <v>Cory Dimmer</v>
      </c>
      <c r="D16" s="154" t="str">
        <f>VLOOKUP(A16,'Team Info'!E:M,9,FALSE)</f>
        <v>920-946-1826</v>
      </c>
      <c r="E16" s="154" t="str">
        <f>VLOOKUP(A16,'Team Info'!E:N,10,FALSE)</f>
        <v>corydimmer@hotmail.com</v>
      </c>
      <c r="F16" s="180" t="str">
        <f t="shared" si="0"/>
        <v>Sat</v>
      </c>
      <c r="G16" s="180">
        <v>18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Marie Krause U14</v>
      </c>
      <c r="J16" s="183">
        <f>IF(ISBLANK((VLOOKUP(G16,'Master FINAL 2024 8-19-24'!A:I,9,FALSE)))=TRUE,"",VLOOKUP(G16,'Master FINAL 2024 8-19-24'!A:I,9,FALSE))</f>
        <v>0.54166666666666663</v>
      </c>
      <c r="K16" s="169" t="str">
        <f>VLOOKUP(G16,'Master FINAL 2024 8-19-24'!A:L,12,FALSE)</f>
        <v>U14G JK Phoenix</v>
      </c>
      <c r="L16" s="177" t="s">
        <v>849</v>
      </c>
      <c r="M16" s="177" t="str">
        <f>VLOOKUP(G16,'Master FINAL 2024 8-19-24'!A:O,15,FALSE)</f>
        <v>U14G WA Waubedonia U14 Girls</v>
      </c>
      <c r="N16" s="154" t="str">
        <f>VLOOKUP(K16,'Team Info'!J:L,3,FALSE)</f>
        <v>Adam Wendorf</v>
      </c>
      <c r="O16" s="154" t="str">
        <f>VLOOKUP(K16,'Team Info'!J:M,4,FALSE)</f>
        <v>414-312-2244</v>
      </c>
      <c r="P16" s="154" t="str">
        <f>VLOOKUP(K16,'Team Info'!J:N,5,FALSE)</f>
        <v>awendorf82@gmail.com</v>
      </c>
      <c r="Q16" s="188" t="str">
        <f>VLOOKUP(M16,'Team Info'!J:L,3,FALSE)</f>
        <v>Cory Dimmer</v>
      </c>
      <c r="R16" s="188" t="str">
        <f>VLOOKUP(M16,'Team Info'!J:M,4,FALSE)</f>
        <v>920-946-1826</v>
      </c>
      <c r="S16" s="188" t="str">
        <f>VLOOKUP(M16,'Team Info'!J:N,5,FALSE)</f>
        <v>corydimmer@hotmail.com</v>
      </c>
      <c r="T16" t="str">
        <f t="shared" si="1"/>
        <v>45584U14G JK PhoenixU14G WA Waubedonia U14 Girls</v>
      </c>
    </row>
    <row r="17" spans="1:20" x14ac:dyDescent="0.3">
      <c r="A17" s="154" t="str">
        <f t="shared" ref="A17" si="8">A16</f>
        <v>WA1160</v>
      </c>
      <c r="B17" s="154" t="str">
        <f>VLOOKUP(A17,'Team Info'!E:J,6,FALSE)</f>
        <v>U14G WA Waubedonia U14 Girls</v>
      </c>
      <c r="C17" s="154" t="str">
        <f>VLOOKUP(A17,'Team Info'!E:L,8,FALSE)</f>
        <v>Cory Dimmer</v>
      </c>
      <c r="D17" s="154" t="str">
        <f>VLOOKUP(A17,'Team Info'!E:M,9,FALSE)</f>
        <v>920-946-1826</v>
      </c>
      <c r="E17" s="154" t="str">
        <f>VLOOKUP(A17,'Team Info'!E:N,10,FALSE)</f>
        <v>corydimmer@hotmail.com</v>
      </c>
      <c r="F17" s="180" t="str">
        <f t="shared" si="0"/>
        <v>Sat</v>
      </c>
      <c r="G17" s="180">
        <v>23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Ehley Field #8</v>
      </c>
      <c r="J17" s="183">
        <f>IF(ISBLANK((VLOOKUP(G17,'Master FINAL 2024 8-19-24'!A:I,9,FALSE)))=TRUE,"",VLOOKUP(G17,'Master FINAL 2024 8-19-24'!A:I,9,FALSE))</f>
        <v>0.375</v>
      </c>
      <c r="K17" s="169" t="str">
        <f>VLOOKUP(G17,'Master FINAL 2024 8-19-24'!A:L,12,FALSE)</f>
        <v>U14G WA Waubedonia U14 Girls</v>
      </c>
      <c r="L17" s="177" t="s">
        <v>849</v>
      </c>
      <c r="M17" s="177" t="str">
        <f>VLOOKUP(G17,'Master FINAL 2024 8-19-24'!A:O,15,FALSE)</f>
        <v>U14G HT Orioles</v>
      </c>
      <c r="N17" s="154" t="str">
        <f>VLOOKUP(K17,'Team Info'!J:L,3,FALSE)</f>
        <v>Cory Dimmer</v>
      </c>
      <c r="O17" s="154" t="str">
        <f>VLOOKUP(K17,'Team Info'!J:M,4,FALSE)</f>
        <v>920-946-1826</v>
      </c>
      <c r="P17" s="154" t="str">
        <f>VLOOKUP(K17,'Team Info'!J:N,5,FALSE)</f>
        <v>corydimmer@hotmail.com</v>
      </c>
      <c r="Q17" s="188" t="str">
        <f>VLOOKUP(M17,'Team Info'!J:L,3,FALSE)</f>
        <v>Jon Gitter</v>
      </c>
      <c r="R17" s="188" t="str">
        <f>VLOOKUP(M17,'Team Info'!J:M,4,FALSE)</f>
        <v>414-617-3854</v>
      </c>
      <c r="S17" s="188" t="str">
        <f>VLOOKUP(M17,'Team Info'!J:N,5,FALSE)</f>
        <v>jongitter@yahoo.com</v>
      </c>
      <c r="T17" t="str">
        <f t="shared" si="1"/>
        <v>45591U14G WA Waubedonia U14 GirlsU14G HT Orioles</v>
      </c>
    </row>
    <row r="18" spans="1:20" x14ac:dyDescent="0.3">
      <c r="T18" t="str">
        <f t="shared" si="1"/>
        <v/>
      </c>
    </row>
    <row r="19" spans="1:20" x14ac:dyDescent="0.3">
      <c r="T19" t="str">
        <f t="shared" si="1"/>
        <v/>
      </c>
    </row>
    <row r="20" spans="1:20" x14ac:dyDescent="0.3">
      <c r="T20" t="str">
        <f t="shared" si="1"/>
        <v/>
      </c>
    </row>
    <row r="21" spans="1:20" x14ac:dyDescent="0.3">
      <c r="T21" t="str">
        <f t="shared" si="1"/>
        <v/>
      </c>
    </row>
    <row r="22" spans="1:20" x14ac:dyDescent="0.3">
      <c r="T22" t="str">
        <f t="shared" si="1"/>
        <v/>
      </c>
    </row>
    <row r="23" spans="1:20" x14ac:dyDescent="0.3">
      <c r="T23" t="str">
        <f t="shared" si="1"/>
        <v/>
      </c>
    </row>
    <row r="24" spans="1:20" x14ac:dyDescent="0.3">
      <c r="T24" t="str">
        <f t="shared" si="1"/>
        <v/>
      </c>
    </row>
    <row r="25" spans="1:20" x14ac:dyDescent="0.3">
      <c r="T25" t="str">
        <f t="shared" si="1"/>
        <v/>
      </c>
    </row>
    <row r="26" spans="1:20" x14ac:dyDescent="0.3">
      <c r="T26" t="str">
        <f t="shared" si="1"/>
        <v/>
      </c>
    </row>
    <row r="27" spans="1:20" x14ac:dyDescent="0.3">
      <c r="T27" t="str">
        <f t="shared" si="1"/>
        <v/>
      </c>
    </row>
    <row r="28" spans="1:20" x14ac:dyDescent="0.3">
      <c r="T28" t="str">
        <f t="shared" si="1"/>
        <v/>
      </c>
    </row>
    <row r="29" spans="1:20" x14ac:dyDescent="0.3">
      <c r="T29" t="str">
        <f t="shared" si="1"/>
        <v/>
      </c>
    </row>
    <row r="30" spans="1:20" x14ac:dyDescent="0.3">
      <c r="T30" t="str">
        <f t="shared" si="1"/>
        <v/>
      </c>
    </row>
    <row r="31" spans="1:20" x14ac:dyDescent="0.3">
      <c r="T31" t="str">
        <f t="shared" si="1"/>
        <v/>
      </c>
    </row>
    <row r="32" spans="1:20" x14ac:dyDescent="0.3">
      <c r="T32" t="str">
        <f t="shared" si="1"/>
        <v/>
      </c>
    </row>
    <row r="33" spans="20:20" x14ac:dyDescent="0.3">
      <c r="T33" t="str">
        <f t="shared" si="1"/>
        <v/>
      </c>
    </row>
    <row r="34" spans="20:20" x14ac:dyDescent="0.3">
      <c r="T34" t="str">
        <f t="shared" si="1"/>
        <v/>
      </c>
    </row>
    <row r="35" spans="20:20" x14ac:dyDescent="0.3">
      <c r="T35" t="str">
        <f t="shared" si="1"/>
        <v/>
      </c>
    </row>
    <row r="36" spans="20:20" x14ac:dyDescent="0.3">
      <c r="T36" t="str">
        <f t="shared" si="1"/>
        <v/>
      </c>
    </row>
    <row r="37" spans="20:20" x14ac:dyDescent="0.3">
      <c r="T37" t="str">
        <f t="shared" si="1"/>
        <v/>
      </c>
    </row>
    <row r="38" spans="20:20" x14ac:dyDescent="0.3">
      <c r="T38" t="str">
        <f t="shared" si="1"/>
        <v/>
      </c>
    </row>
    <row r="39" spans="20:20" x14ac:dyDescent="0.3">
      <c r="T39" t="str">
        <f t="shared" si="1"/>
        <v/>
      </c>
    </row>
    <row r="40" spans="20:20" x14ac:dyDescent="0.3">
      <c r="T40" t="str">
        <f t="shared" si="1"/>
        <v/>
      </c>
    </row>
    <row r="41" spans="20:20" x14ac:dyDescent="0.3">
      <c r="T41" t="str">
        <f t="shared" si="1"/>
        <v/>
      </c>
    </row>
    <row r="42" spans="20:20" x14ac:dyDescent="0.3">
      <c r="T42" t="str">
        <f t="shared" si="1"/>
        <v/>
      </c>
    </row>
    <row r="43" spans="20:20" x14ac:dyDescent="0.3">
      <c r="T43" t="str">
        <f t="shared" si="1"/>
        <v/>
      </c>
    </row>
    <row r="44" spans="20:20" x14ac:dyDescent="0.3">
      <c r="T44" t="str">
        <f t="shared" si="1"/>
        <v/>
      </c>
    </row>
    <row r="45" spans="20:20" x14ac:dyDescent="0.3">
      <c r="T45" t="str">
        <f t="shared" si="1"/>
        <v/>
      </c>
    </row>
    <row r="46" spans="20:20" x14ac:dyDescent="0.3">
      <c r="T46" t="str">
        <f t="shared" si="1"/>
        <v/>
      </c>
    </row>
    <row r="47" spans="20:20" x14ac:dyDescent="0.3">
      <c r="T47" t="str">
        <f t="shared" si="1"/>
        <v/>
      </c>
    </row>
    <row r="48" spans="20:20" x14ac:dyDescent="0.3">
      <c r="T48" t="str">
        <f t="shared" si="1"/>
        <v/>
      </c>
    </row>
    <row r="49" spans="20:20" x14ac:dyDescent="0.3">
      <c r="T49" t="str">
        <f t="shared" si="1"/>
        <v/>
      </c>
    </row>
    <row r="50" spans="20:20" x14ac:dyDescent="0.3">
      <c r="T50" t="str">
        <f t="shared" si="1"/>
        <v/>
      </c>
    </row>
    <row r="51" spans="20:20" x14ac:dyDescent="0.3">
      <c r="T51" t="str">
        <f t="shared" si="1"/>
        <v/>
      </c>
    </row>
    <row r="52" spans="20:20" x14ac:dyDescent="0.3">
      <c r="T52" t="str">
        <f t="shared" si="1"/>
        <v/>
      </c>
    </row>
    <row r="53" spans="20:20" x14ac:dyDescent="0.3">
      <c r="T53" t="str">
        <f t="shared" si="1"/>
        <v/>
      </c>
    </row>
    <row r="54" spans="20:20" x14ac:dyDescent="0.3">
      <c r="T54" t="str">
        <f t="shared" si="1"/>
        <v/>
      </c>
    </row>
    <row r="55" spans="20:20" x14ac:dyDescent="0.3">
      <c r="T55" t="str">
        <f t="shared" si="1"/>
        <v/>
      </c>
    </row>
    <row r="56" spans="20:20" x14ac:dyDescent="0.3">
      <c r="T56" t="str">
        <f t="shared" si="1"/>
        <v/>
      </c>
    </row>
    <row r="57" spans="20:20" x14ac:dyDescent="0.3">
      <c r="T57" t="str">
        <f t="shared" si="1"/>
        <v/>
      </c>
    </row>
    <row r="58" spans="20:20" x14ac:dyDescent="0.3">
      <c r="T58" t="str">
        <f t="shared" si="1"/>
        <v/>
      </c>
    </row>
    <row r="59" spans="20:20" x14ac:dyDescent="0.3">
      <c r="T59" t="str">
        <f t="shared" si="1"/>
        <v/>
      </c>
    </row>
    <row r="60" spans="20:20" x14ac:dyDescent="0.3">
      <c r="T60" t="str">
        <f t="shared" si="1"/>
        <v/>
      </c>
    </row>
    <row r="61" spans="20:20" x14ac:dyDescent="0.3">
      <c r="T61" t="str">
        <f t="shared" si="1"/>
        <v/>
      </c>
    </row>
    <row r="62" spans="20:20" x14ac:dyDescent="0.3">
      <c r="T62" t="str">
        <f t="shared" si="1"/>
        <v/>
      </c>
    </row>
    <row r="63" spans="20:20" x14ac:dyDescent="0.3">
      <c r="T63" t="str">
        <f t="shared" si="1"/>
        <v/>
      </c>
    </row>
    <row r="64" spans="20:20" x14ac:dyDescent="0.3">
      <c r="T64" t="str">
        <f t="shared" si="1"/>
        <v/>
      </c>
    </row>
    <row r="65" spans="20:20" x14ac:dyDescent="0.3">
      <c r="T65" t="str">
        <f t="shared" ref="T65:T128" si="9">H65&amp;K65&amp;M65</f>
        <v/>
      </c>
    </row>
    <row r="66" spans="20:20" x14ac:dyDescent="0.3">
      <c r="T66" t="str">
        <f t="shared" si="9"/>
        <v/>
      </c>
    </row>
    <row r="67" spans="20:20" x14ac:dyDescent="0.3">
      <c r="T67" t="str">
        <f t="shared" si="9"/>
        <v/>
      </c>
    </row>
    <row r="68" spans="20:20" x14ac:dyDescent="0.3">
      <c r="T68" t="str">
        <f t="shared" si="9"/>
        <v/>
      </c>
    </row>
    <row r="69" spans="20:20" x14ac:dyDescent="0.3">
      <c r="T69" t="str">
        <f t="shared" si="9"/>
        <v/>
      </c>
    </row>
    <row r="70" spans="20:20" x14ac:dyDescent="0.3">
      <c r="T70" t="str">
        <f t="shared" si="9"/>
        <v/>
      </c>
    </row>
    <row r="71" spans="20:20" x14ac:dyDescent="0.3">
      <c r="T71" t="str">
        <f t="shared" si="9"/>
        <v/>
      </c>
    </row>
    <row r="72" spans="20:20" x14ac:dyDescent="0.3">
      <c r="T72" t="str">
        <f t="shared" si="9"/>
        <v/>
      </c>
    </row>
    <row r="73" spans="20:20" x14ac:dyDescent="0.3">
      <c r="T73" t="str">
        <f t="shared" si="9"/>
        <v/>
      </c>
    </row>
    <row r="74" spans="20:20" x14ac:dyDescent="0.3">
      <c r="T74" t="str">
        <f t="shared" si="9"/>
        <v/>
      </c>
    </row>
    <row r="75" spans="20:20" x14ac:dyDescent="0.3">
      <c r="T75" t="str">
        <f t="shared" si="9"/>
        <v/>
      </c>
    </row>
    <row r="76" spans="20:20" x14ac:dyDescent="0.3">
      <c r="T76" t="str">
        <f t="shared" si="9"/>
        <v/>
      </c>
    </row>
    <row r="77" spans="20:20" x14ac:dyDescent="0.3">
      <c r="T77" t="str">
        <f t="shared" si="9"/>
        <v/>
      </c>
    </row>
    <row r="78" spans="20:20" x14ac:dyDescent="0.3">
      <c r="T78" t="str">
        <f t="shared" si="9"/>
        <v/>
      </c>
    </row>
    <row r="79" spans="20:20" x14ac:dyDescent="0.3">
      <c r="T79" t="str">
        <f t="shared" si="9"/>
        <v/>
      </c>
    </row>
    <row r="80" spans="20:20" x14ac:dyDescent="0.3">
      <c r="T80" t="str">
        <f t="shared" si="9"/>
        <v/>
      </c>
    </row>
    <row r="81" spans="20:20" x14ac:dyDescent="0.3">
      <c r="T81" t="str">
        <f t="shared" si="9"/>
        <v/>
      </c>
    </row>
    <row r="82" spans="20:20" x14ac:dyDescent="0.3">
      <c r="T82" t="str">
        <f t="shared" si="9"/>
        <v/>
      </c>
    </row>
    <row r="83" spans="20:20" x14ac:dyDescent="0.3">
      <c r="T83" t="str">
        <f t="shared" si="9"/>
        <v/>
      </c>
    </row>
    <row r="84" spans="20:20" x14ac:dyDescent="0.3">
      <c r="T84" t="str">
        <f t="shared" si="9"/>
        <v/>
      </c>
    </row>
    <row r="85" spans="20:20" x14ac:dyDescent="0.3">
      <c r="T85" t="str">
        <f t="shared" si="9"/>
        <v/>
      </c>
    </row>
    <row r="86" spans="20:20" x14ac:dyDescent="0.3">
      <c r="T86" t="str">
        <f t="shared" si="9"/>
        <v/>
      </c>
    </row>
    <row r="87" spans="20:20" x14ac:dyDescent="0.3">
      <c r="T87" t="str">
        <f t="shared" si="9"/>
        <v/>
      </c>
    </row>
    <row r="88" spans="20:20" x14ac:dyDescent="0.3">
      <c r="T88" t="str">
        <f t="shared" si="9"/>
        <v/>
      </c>
    </row>
    <row r="89" spans="20:20" x14ac:dyDescent="0.3">
      <c r="T89" t="str">
        <f t="shared" si="9"/>
        <v/>
      </c>
    </row>
    <row r="90" spans="20:20" x14ac:dyDescent="0.3">
      <c r="T90" t="str">
        <f t="shared" si="9"/>
        <v/>
      </c>
    </row>
    <row r="91" spans="20:20" x14ac:dyDescent="0.3">
      <c r="T91" t="str">
        <f t="shared" si="9"/>
        <v/>
      </c>
    </row>
    <row r="92" spans="20:20" x14ac:dyDescent="0.3">
      <c r="T92" t="str">
        <f t="shared" si="9"/>
        <v/>
      </c>
    </row>
    <row r="93" spans="20:20" x14ac:dyDescent="0.3">
      <c r="T93" t="str">
        <f t="shared" si="9"/>
        <v/>
      </c>
    </row>
    <row r="94" spans="20:20" x14ac:dyDescent="0.3">
      <c r="T94" t="str">
        <f t="shared" si="9"/>
        <v/>
      </c>
    </row>
    <row r="95" spans="20:20" x14ac:dyDescent="0.3">
      <c r="T95" t="str">
        <f t="shared" si="9"/>
        <v/>
      </c>
    </row>
    <row r="96" spans="20:20" x14ac:dyDescent="0.3">
      <c r="T96" t="str">
        <f t="shared" si="9"/>
        <v/>
      </c>
    </row>
    <row r="97" spans="20:20" x14ac:dyDescent="0.3">
      <c r="T97" t="str">
        <f t="shared" si="9"/>
        <v/>
      </c>
    </row>
    <row r="98" spans="20:20" x14ac:dyDescent="0.3">
      <c r="T98" t="str">
        <f t="shared" si="9"/>
        <v/>
      </c>
    </row>
    <row r="99" spans="20:20" x14ac:dyDescent="0.3">
      <c r="T99" t="str">
        <f t="shared" si="9"/>
        <v/>
      </c>
    </row>
    <row r="100" spans="20:20" x14ac:dyDescent="0.3">
      <c r="T100" t="str">
        <f t="shared" si="9"/>
        <v/>
      </c>
    </row>
    <row r="101" spans="20:20" x14ac:dyDescent="0.3">
      <c r="T101" t="str">
        <f t="shared" si="9"/>
        <v/>
      </c>
    </row>
    <row r="102" spans="20:20" x14ac:dyDescent="0.3">
      <c r="T102" t="str">
        <f t="shared" si="9"/>
        <v/>
      </c>
    </row>
    <row r="103" spans="20:20" x14ac:dyDescent="0.3">
      <c r="T103" t="str">
        <f t="shared" si="9"/>
        <v/>
      </c>
    </row>
    <row r="104" spans="20:20" x14ac:dyDescent="0.3">
      <c r="T104" t="str">
        <f t="shared" si="9"/>
        <v/>
      </c>
    </row>
    <row r="105" spans="20:20" x14ac:dyDescent="0.3">
      <c r="T105" t="str">
        <f t="shared" si="9"/>
        <v/>
      </c>
    </row>
    <row r="106" spans="20:20" x14ac:dyDescent="0.3">
      <c r="T106" t="str">
        <f t="shared" si="9"/>
        <v/>
      </c>
    </row>
    <row r="107" spans="20:20" x14ac:dyDescent="0.3">
      <c r="T107" t="str">
        <f t="shared" si="9"/>
        <v/>
      </c>
    </row>
    <row r="108" spans="20:20" x14ac:dyDescent="0.3">
      <c r="T108" t="str">
        <f t="shared" si="9"/>
        <v/>
      </c>
    </row>
    <row r="109" spans="20:20" x14ac:dyDescent="0.3">
      <c r="T109" t="str">
        <f t="shared" si="9"/>
        <v/>
      </c>
    </row>
    <row r="110" spans="20:20" x14ac:dyDescent="0.3">
      <c r="T110" t="str">
        <f t="shared" si="9"/>
        <v/>
      </c>
    </row>
    <row r="111" spans="20:20" x14ac:dyDescent="0.3">
      <c r="T111" t="str">
        <f t="shared" si="9"/>
        <v/>
      </c>
    </row>
    <row r="112" spans="20:20" x14ac:dyDescent="0.3">
      <c r="T112" t="str">
        <f t="shared" si="9"/>
        <v/>
      </c>
    </row>
    <row r="113" spans="20:20" x14ac:dyDescent="0.3">
      <c r="T113" t="str">
        <f t="shared" si="9"/>
        <v/>
      </c>
    </row>
    <row r="114" spans="20:20" x14ac:dyDescent="0.3">
      <c r="T114" t="str">
        <f t="shared" si="9"/>
        <v/>
      </c>
    </row>
    <row r="115" spans="20:20" x14ac:dyDescent="0.3">
      <c r="T115" t="str">
        <f t="shared" si="9"/>
        <v/>
      </c>
    </row>
    <row r="116" spans="20:20" x14ac:dyDescent="0.3">
      <c r="T116" t="str">
        <f t="shared" si="9"/>
        <v/>
      </c>
    </row>
    <row r="117" spans="20:20" x14ac:dyDescent="0.3">
      <c r="T117" t="str">
        <f t="shared" si="9"/>
        <v/>
      </c>
    </row>
    <row r="118" spans="20:20" x14ac:dyDescent="0.3">
      <c r="T118" t="str">
        <f t="shared" si="9"/>
        <v/>
      </c>
    </row>
    <row r="119" spans="20:20" x14ac:dyDescent="0.3">
      <c r="T119" t="str">
        <f t="shared" si="9"/>
        <v/>
      </c>
    </row>
    <row r="120" spans="20:20" x14ac:dyDescent="0.3">
      <c r="T120" t="str">
        <f t="shared" si="9"/>
        <v/>
      </c>
    </row>
    <row r="121" spans="20:20" x14ac:dyDescent="0.3">
      <c r="T121" t="str">
        <f t="shared" si="9"/>
        <v/>
      </c>
    </row>
    <row r="122" spans="20:20" x14ac:dyDescent="0.3">
      <c r="T122" t="str">
        <f t="shared" si="9"/>
        <v/>
      </c>
    </row>
    <row r="123" spans="20:20" x14ac:dyDescent="0.3">
      <c r="T123" t="str">
        <f t="shared" si="9"/>
        <v/>
      </c>
    </row>
    <row r="124" spans="20:20" x14ac:dyDescent="0.3">
      <c r="T124" t="str">
        <f t="shared" si="9"/>
        <v/>
      </c>
    </row>
    <row r="125" spans="20:20" x14ac:dyDescent="0.3">
      <c r="T125" t="str">
        <f t="shared" si="9"/>
        <v/>
      </c>
    </row>
    <row r="126" spans="20:20" x14ac:dyDescent="0.3">
      <c r="T126" t="str">
        <f t="shared" si="9"/>
        <v/>
      </c>
    </row>
    <row r="127" spans="20:20" x14ac:dyDescent="0.3">
      <c r="T127" t="str">
        <f t="shared" si="9"/>
        <v/>
      </c>
    </row>
    <row r="128" spans="20:20" x14ac:dyDescent="0.3">
      <c r="T128" t="str">
        <f t="shared" si="9"/>
        <v/>
      </c>
    </row>
    <row r="129" spans="20:20" x14ac:dyDescent="0.3">
      <c r="T129" t="str">
        <f t="shared" ref="T129:T192" si="10">H129&amp;K129&amp;M129</f>
        <v/>
      </c>
    </row>
    <row r="130" spans="20:20" x14ac:dyDescent="0.3">
      <c r="T130" t="str">
        <f t="shared" si="10"/>
        <v/>
      </c>
    </row>
    <row r="131" spans="20:20" x14ac:dyDescent="0.3">
      <c r="T131" t="str">
        <f t="shared" si="10"/>
        <v/>
      </c>
    </row>
    <row r="132" spans="20:20" x14ac:dyDescent="0.3">
      <c r="T132" t="str">
        <f t="shared" si="10"/>
        <v/>
      </c>
    </row>
    <row r="133" spans="20:20" x14ac:dyDescent="0.3">
      <c r="T133" t="str">
        <f t="shared" si="10"/>
        <v/>
      </c>
    </row>
    <row r="134" spans="20:20" x14ac:dyDescent="0.3">
      <c r="T134" t="str">
        <f t="shared" si="10"/>
        <v/>
      </c>
    </row>
    <row r="135" spans="20:20" x14ac:dyDescent="0.3">
      <c r="T135" t="str">
        <f t="shared" si="10"/>
        <v/>
      </c>
    </row>
    <row r="136" spans="20:20" x14ac:dyDescent="0.3">
      <c r="T136" t="str">
        <f t="shared" si="10"/>
        <v/>
      </c>
    </row>
    <row r="137" spans="20:20" x14ac:dyDescent="0.3">
      <c r="T137" t="str">
        <f t="shared" si="10"/>
        <v/>
      </c>
    </row>
    <row r="138" spans="20:20" x14ac:dyDescent="0.3">
      <c r="T138" t="str">
        <f t="shared" si="10"/>
        <v/>
      </c>
    </row>
    <row r="139" spans="20:20" x14ac:dyDescent="0.3">
      <c r="T139" t="str">
        <f t="shared" si="10"/>
        <v/>
      </c>
    </row>
    <row r="140" spans="20:20" x14ac:dyDescent="0.3">
      <c r="T140" t="str">
        <f t="shared" si="10"/>
        <v/>
      </c>
    </row>
    <row r="141" spans="20:20" x14ac:dyDescent="0.3">
      <c r="T141" t="str">
        <f t="shared" si="10"/>
        <v/>
      </c>
    </row>
    <row r="142" spans="20:20" x14ac:dyDescent="0.3">
      <c r="T142" t="str">
        <f t="shared" si="10"/>
        <v/>
      </c>
    </row>
    <row r="143" spans="20:20" x14ac:dyDescent="0.3">
      <c r="T143" t="str">
        <f t="shared" si="10"/>
        <v/>
      </c>
    </row>
    <row r="144" spans="20:20" x14ac:dyDescent="0.3">
      <c r="T144" t="str">
        <f t="shared" si="10"/>
        <v/>
      </c>
    </row>
    <row r="145" spans="20:20" x14ac:dyDescent="0.3">
      <c r="T145" t="str">
        <f t="shared" si="10"/>
        <v/>
      </c>
    </row>
    <row r="146" spans="20:20" x14ac:dyDescent="0.3">
      <c r="T146" t="str">
        <f t="shared" si="10"/>
        <v/>
      </c>
    </row>
    <row r="147" spans="20:20" x14ac:dyDescent="0.3">
      <c r="T147" t="str">
        <f t="shared" si="10"/>
        <v/>
      </c>
    </row>
    <row r="148" spans="20:20" x14ac:dyDescent="0.3">
      <c r="T148" t="str">
        <f t="shared" si="10"/>
        <v/>
      </c>
    </row>
    <row r="149" spans="20:20" x14ac:dyDescent="0.3">
      <c r="T149" t="str">
        <f t="shared" si="10"/>
        <v/>
      </c>
    </row>
    <row r="150" spans="20:20" x14ac:dyDescent="0.3">
      <c r="T150" t="str">
        <f t="shared" si="10"/>
        <v/>
      </c>
    </row>
    <row r="151" spans="20:20" x14ac:dyDescent="0.3">
      <c r="T151" t="str">
        <f t="shared" si="10"/>
        <v/>
      </c>
    </row>
    <row r="152" spans="20:20" x14ac:dyDescent="0.3">
      <c r="T152" t="str">
        <f t="shared" si="10"/>
        <v/>
      </c>
    </row>
    <row r="153" spans="20:20" x14ac:dyDescent="0.3">
      <c r="T153" t="str">
        <f t="shared" si="10"/>
        <v/>
      </c>
    </row>
    <row r="154" spans="20:20" x14ac:dyDescent="0.3">
      <c r="T154" t="str">
        <f t="shared" si="10"/>
        <v/>
      </c>
    </row>
    <row r="155" spans="20:20" x14ac:dyDescent="0.3">
      <c r="T155" t="str">
        <f t="shared" si="10"/>
        <v/>
      </c>
    </row>
    <row r="156" spans="20:20" x14ac:dyDescent="0.3">
      <c r="T156" t="str">
        <f t="shared" si="10"/>
        <v/>
      </c>
    </row>
    <row r="157" spans="20:20" x14ac:dyDescent="0.3">
      <c r="T157" t="str">
        <f t="shared" si="10"/>
        <v/>
      </c>
    </row>
    <row r="158" spans="20:20" x14ac:dyDescent="0.3">
      <c r="T158" t="str">
        <f t="shared" si="10"/>
        <v/>
      </c>
    </row>
    <row r="159" spans="20:20" x14ac:dyDescent="0.3">
      <c r="T159" t="str">
        <f t="shared" si="10"/>
        <v/>
      </c>
    </row>
    <row r="160" spans="20:20" x14ac:dyDescent="0.3">
      <c r="T160" t="str">
        <f t="shared" si="10"/>
        <v/>
      </c>
    </row>
    <row r="161" spans="20:20" x14ac:dyDescent="0.3">
      <c r="T161" t="str">
        <f t="shared" si="10"/>
        <v/>
      </c>
    </row>
    <row r="162" spans="20:20" x14ac:dyDescent="0.3">
      <c r="T162" t="str">
        <f t="shared" si="10"/>
        <v/>
      </c>
    </row>
    <row r="163" spans="20:20" x14ac:dyDescent="0.3">
      <c r="T163" t="str">
        <f t="shared" si="10"/>
        <v/>
      </c>
    </row>
    <row r="164" spans="20:20" x14ac:dyDescent="0.3">
      <c r="T164" t="str">
        <f t="shared" si="10"/>
        <v/>
      </c>
    </row>
    <row r="165" spans="20:20" x14ac:dyDescent="0.3">
      <c r="T165" t="str">
        <f t="shared" si="10"/>
        <v/>
      </c>
    </row>
    <row r="166" spans="20:20" x14ac:dyDescent="0.3">
      <c r="T166" t="str">
        <f t="shared" si="10"/>
        <v/>
      </c>
    </row>
    <row r="167" spans="20:20" x14ac:dyDescent="0.3">
      <c r="T167" t="str">
        <f t="shared" si="10"/>
        <v/>
      </c>
    </row>
    <row r="168" spans="20:20" x14ac:dyDescent="0.3">
      <c r="T168" t="str">
        <f t="shared" si="10"/>
        <v/>
      </c>
    </row>
    <row r="169" spans="20:20" x14ac:dyDescent="0.3">
      <c r="T169" t="str">
        <f t="shared" si="10"/>
        <v/>
      </c>
    </row>
    <row r="170" spans="20:20" x14ac:dyDescent="0.3">
      <c r="T170" t="str">
        <f t="shared" si="10"/>
        <v/>
      </c>
    </row>
    <row r="171" spans="20:20" x14ac:dyDescent="0.3">
      <c r="T171" t="str">
        <f t="shared" si="10"/>
        <v/>
      </c>
    </row>
    <row r="172" spans="20:20" x14ac:dyDescent="0.3">
      <c r="T172" t="str">
        <f t="shared" si="10"/>
        <v/>
      </c>
    </row>
    <row r="173" spans="20:20" x14ac:dyDescent="0.3">
      <c r="T173" t="str">
        <f t="shared" si="10"/>
        <v/>
      </c>
    </row>
    <row r="174" spans="20:20" x14ac:dyDescent="0.3">
      <c r="T174" t="str">
        <f t="shared" si="10"/>
        <v/>
      </c>
    </row>
    <row r="175" spans="20:20" x14ac:dyDescent="0.3">
      <c r="T175" t="str">
        <f t="shared" si="10"/>
        <v/>
      </c>
    </row>
    <row r="176" spans="20:20" x14ac:dyDescent="0.3">
      <c r="T176" t="str">
        <f t="shared" si="10"/>
        <v/>
      </c>
    </row>
    <row r="177" spans="20:20" x14ac:dyDescent="0.3">
      <c r="T177" t="str">
        <f t="shared" si="10"/>
        <v/>
      </c>
    </row>
    <row r="178" spans="20:20" x14ac:dyDescent="0.3">
      <c r="T178" t="str">
        <f t="shared" si="10"/>
        <v/>
      </c>
    </row>
    <row r="179" spans="20:20" x14ac:dyDescent="0.3">
      <c r="T179" t="str">
        <f t="shared" si="10"/>
        <v/>
      </c>
    </row>
    <row r="180" spans="20:20" x14ac:dyDescent="0.3">
      <c r="T180" t="str">
        <f t="shared" si="10"/>
        <v/>
      </c>
    </row>
    <row r="181" spans="20:20" x14ac:dyDescent="0.3">
      <c r="T181" t="str">
        <f t="shared" si="10"/>
        <v/>
      </c>
    </row>
    <row r="182" spans="20:20" x14ac:dyDescent="0.3">
      <c r="T182" t="str">
        <f t="shared" si="10"/>
        <v/>
      </c>
    </row>
    <row r="183" spans="20:20" x14ac:dyDescent="0.3">
      <c r="T183" t="str">
        <f t="shared" si="10"/>
        <v/>
      </c>
    </row>
    <row r="184" spans="20:20" x14ac:dyDescent="0.3">
      <c r="T184" t="str">
        <f t="shared" si="10"/>
        <v/>
      </c>
    </row>
    <row r="185" spans="20:20" x14ac:dyDescent="0.3">
      <c r="T185" t="str">
        <f t="shared" si="10"/>
        <v/>
      </c>
    </row>
    <row r="186" spans="20:20" x14ac:dyDescent="0.3">
      <c r="T186" t="str">
        <f t="shared" si="10"/>
        <v/>
      </c>
    </row>
    <row r="187" spans="20:20" x14ac:dyDescent="0.3">
      <c r="T187" t="str">
        <f t="shared" si="10"/>
        <v/>
      </c>
    </row>
    <row r="188" spans="20:20" x14ac:dyDescent="0.3">
      <c r="T188" t="str">
        <f t="shared" si="10"/>
        <v/>
      </c>
    </row>
    <row r="189" spans="20:20" x14ac:dyDescent="0.3">
      <c r="T189" t="str">
        <f t="shared" si="10"/>
        <v/>
      </c>
    </row>
    <row r="190" spans="20:20" x14ac:dyDescent="0.3">
      <c r="T190" t="str">
        <f t="shared" si="10"/>
        <v/>
      </c>
    </row>
    <row r="191" spans="20:20" x14ac:dyDescent="0.3">
      <c r="T191" t="str">
        <f t="shared" si="10"/>
        <v/>
      </c>
    </row>
    <row r="192" spans="20:20" x14ac:dyDescent="0.3">
      <c r="T192" t="str">
        <f t="shared" si="10"/>
        <v/>
      </c>
    </row>
    <row r="193" spans="20:20" x14ac:dyDescent="0.3">
      <c r="T193" t="str">
        <f t="shared" ref="T193:T240" si="11">H193&amp;K193&amp;M193</f>
        <v/>
      </c>
    </row>
    <row r="194" spans="20:20" x14ac:dyDescent="0.3">
      <c r="T194" t="str">
        <f t="shared" si="11"/>
        <v/>
      </c>
    </row>
    <row r="195" spans="20:20" x14ac:dyDescent="0.3">
      <c r="T195" t="str">
        <f t="shared" si="11"/>
        <v/>
      </c>
    </row>
    <row r="196" spans="20:20" x14ac:dyDescent="0.3">
      <c r="T196" t="str">
        <f t="shared" si="11"/>
        <v/>
      </c>
    </row>
    <row r="197" spans="20:20" x14ac:dyDescent="0.3">
      <c r="T197" t="str">
        <f t="shared" si="11"/>
        <v/>
      </c>
    </row>
    <row r="198" spans="20:20" x14ac:dyDescent="0.3">
      <c r="T198" t="str">
        <f t="shared" si="11"/>
        <v/>
      </c>
    </row>
    <row r="199" spans="20:20" x14ac:dyDescent="0.3">
      <c r="T199" t="str">
        <f t="shared" si="11"/>
        <v/>
      </c>
    </row>
    <row r="200" spans="20:20" x14ac:dyDescent="0.3">
      <c r="T200" t="str">
        <f t="shared" si="11"/>
        <v/>
      </c>
    </row>
    <row r="201" spans="20:20" x14ac:dyDescent="0.3">
      <c r="T201" t="str">
        <f t="shared" si="11"/>
        <v/>
      </c>
    </row>
    <row r="202" spans="20:20" x14ac:dyDescent="0.3">
      <c r="T202" t="str">
        <f t="shared" si="11"/>
        <v/>
      </c>
    </row>
    <row r="203" spans="20:20" x14ac:dyDescent="0.3">
      <c r="T203" t="str">
        <f t="shared" si="11"/>
        <v/>
      </c>
    </row>
    <row r="204" spans="20:20" x14ac:dyDescent="0.3">
      <c r="T204" t="str">
        <f t="shared" si="11"/>
        <v/>
      </c>
    </row>
    <row r="205" spans="20:20" x14ac:dyDescent="0.3">
      <c r="T205" t="str">
        <f t="shared" si="11"/>
        <v/>
      </c>
    </row>
    <row r="206" spans="20:20" x14ac:dyDescent="0.3">
      <c r="T206" t="str">
        <f t="shared" si="11"/>
        <v/>
      </c>
    </row>
    <row r="207" spans="20:20" x14ac:dyDescent="0.3">
      <c r="T207" t="str">
        <f t="shared" si="11"/>
        <v/>
      </c>
    </row>
    <row r="208" spans="20:20" x14ac:dyDescent="0.3">
      <c r="T208" t="str">
        <f t="shared" si="11"/>
        <v/>
      </c>
    </row>
    <row r="209" spans="20:20" x14ac:dyDescent="0.3">
      <c r="T209" t="str">
        <f t="shared" si="11"/>
        <v/>
      </c>
    </row>
    <row r="210" spans="20:20" x14ac:dyDescent="0.3">
      <c r="T210" t="str">
        <f t="shared" si="11"/>
        <v/>
      </c>
    </row>
    <row r="211" spans="20:20" x14ac:dyDescent="0.3">
      <c r="T211" t="str">
        <f t="shared" si="11"/>
        <v/>
      </c>
    </row>
    <row r="212" spans="20:20" x14ac:dyDescent="0.3">
      <c r="T212" t="str">
        <f t="shared" si="11"/>
        <v/>
      </c>
    </row>
    <row r="213" spans="20:20" x14ac:dyDescent="0.3">
      <c r="T213" t="str">
        <f t="shared" si="11"/>
        <v/>
      </c>
    </row>
    <row r="214" spans="20:20" x14ac:dyDescent="0.3">
      <c r="T214" t="str">
        <f t="shared" si="11"/>
        <v/>
      </c>
    </row>
    <row r="215" spans="20:20" x14ac:dyDescent="0.3">
      <c r="T215" t="str">
        <f t="shared" si="11"/>
        <v/>
      </c>
    </row>
    <row r="216" spans="20:20" x14ac:dyDescent="0.3">
      <c r="T216" t="str">
        <f t="shared" si="11"/>
        <v/>
      </c>
    </row>
    <row r="217" spans="20:20" x14ac:dyDescent="0.3">
      <c r="T217" t="str">
        <f t="shared" si="11"/>
        <v/>
      </c>
    </row>
    <row r="218" spans="20:20" x14ac:dyDescent="0.3">
      <c r="T218" t="str">
        <f t="shared" si="11"/>
        <v/>
      </c>
    </row>
    <row r="219" spans="20:20" x14ac:dyDescent="0.3">
      <c r="T219" t="str">
        <f t="shared" si="11"/>
        <v/>
      </c>
    </row>
    <row r="220" spans="20:20" x14ac:dyDescent="0.3">
      <c r="T220" t="str">
        <f t="shared" si="11"/>
        <v/>
      </c>
    </row>
    <row r="221" spans="20:20" x14ac:dyDescent="0.3">
      <c r="T221" t="str">
        <f t="shared" si="11"/>
        <v/>
      </c>
    </row>
    <row r="222" spans="20:20" x14ac:dyDescent="0.3">
      <c r="T222" t="str">
        <f t="shared" si="11"/>
        <v/>
      </c>
    </row>
    <row r="223" spans="20:20" x14ac:dyDescent="0.3">
      <c r="T223" t="str">
        <f t="shared" si="11"/>
        <v/>
      </c>
    </row>
    <row r="224" spans="20:20" x14ac:dyDescent="0.3">
      <c r="T224" t="str">
        <f t="shared" si="11"/>
        <v/>
      </c>
    </row>
    <row r="225" spans="20:20" x14ac:dyDescent="0.3">
      <c r="T225" t="str">
        <f t="shared" si="11"/>
        <v/>
      </c>
    </row>
    <row r="226" spans="20:20" x14ac:dyDescent="0.3">
      <c r="T226" t="str">
        <f t="shared" si="11"/>
        <v/>
      </c>
    </row>
    <row r="227" spans="20:20" x14ac:dyDescent="0.3">
      <c r="T227" t="str">
        <f t="shared" si="11"/>
        <v/>
      </c>
    </row>
    <row r="228" spans="20:20" x14ac:dyDescent="0.3">
      <c r="T228" t="str">
        <f t="shared" si="11"/>
        <v/>
      </c>
    </row>
    <row r="229" spans="20:20" x14ac:dyDescent="0.3">
      <c r="T229" t="str">
        <f t="shared" si="11"/>
        <v/>
      </c>
    </row>
    <row r="230" spans="20:20" x14ac:dyDescent="0.3">
      <c r="T230" t="str">
        <f t="shared" si="11"/>
        <v/>
      </c>
    </row>
    <row r="231" spans="20:20" x14ac:dyDescent="0.3">
      <c r="T231" t="str">
        <f t="shared" si="11"/>
        <v/>
      </c>
    </row>
    <row r="232" spans="20:20" x14ac:dyDescent="0.3">
      <c r="T232" t="str">
        <f t="shared" si="11"/>
        <v/>
      </c>
    </row>
    <row r="233" spans="20:20" x14ac:dyDescent="0.3">
      <c r="T233" t="str">
        <f t="shared" si="11"/>
        <v/>
      </c>
    </row>
    <row r="234" spans="20:20" x14ac:dyDescent="0.3">
      <c r="T234" t="str">
        <f t="shared" si="11"/>
        <v/>
      </c>
    </row>
    <row r="235" spans="20:20" x14ac:dyDescent="0.3">
      <c r="T235" t="str">
        <f t="shared" si="11"/>
        <v/>
      </c>
    </row>
    <row r="236" spans="20:20" x14ac:dyDescent="0.3">
      <c r="T236" t="str">
        <f t="shared" si="11"/>
        <v/>
      </c>
    </row>
    <row r="237" spans="20:20" x14ac:dyDescent="0.3">
      <c r="T237" t="str">
        <f t="shared" si="11"/>
        <v/>
      </c>
    </row>
    <row r="238" spans="20:20" x14ac:dyDescent="0.3">
      <c r="T238" t="str">
        <f t="shared" si="11"/>
        <v/>
      </c>
    </row>
    <row r="239" spans="20:20" x14ac:dyDescent="0.3">
      <c r="T239" t="str">
        <f t="shared" si="11"/>
        <v/>
      </c>
    </row>
    <row r="240" spans="20:20" x14ac:dyDescent="0.3">
      <c r="T240" t="str">
        <f t="shared" si="11"/>
        <v/>
      </c>
    </row>
  </sheetData>
  <autoFilter ref="A1:S17" xr:uid="{ACB4E6C1-B4E3-461D-BABF-850779E8F0D2}"/>
  <sortState xmlns:xlrd2="http://schemas.microsoft.com/office/spreadsheetml/2017/richdata2" ref="A2:T240">
    <sortCondition ref="A2:A240"/>
    <sortCondition ref="H2:H240"/>
  </sortState>
  <conditionalFormatting sqref="F1:G17">
    <cfRule type="containsText" dxfId="83" priority="8" operator="containsText" text="Fri">
      <formula>NOT(ISERROR(SEARCH("Fri",F1)))</formula>
    </cfRule>
    <cfRule type="containsText" dxfId="82" priority="9" operator="containsText" text="Thu">
      <formula>NOT(ISERROR(SEARCH("Thu",F1)))</formula>
    </cfRule>
    <cfRule type="containsText" dxfId="81" priority="10" operator="containsText" text="Wed">
      <formula>NOT(ISERROR(SEARCH("Wed",F1)))</formula>
    </cfRule>
    <cfRule type="containsText" dxfId="80" priority="11" operator="containsText" text="Tue">
      <formula>NOT(ISERROR(SEARCH("Tue",F1)))</formula>
    </cfRule>
    <cfRule type="containsText" dxfId="79" priority="12" operator="containsText" text="Sun">
      <formula>NOT(ISERROR(SEARCH("Sun",F1)))</formula>
    </cfRule>
    <cfRule type="containsText" dxfId="78" priority="13" operator="containsText" text="Mon">
      <formula>NOT(ISERROR(SEARCH("Mon",F1)))</formula>
    </cfRule>
  </conditionalFormatting>
  <conditionalFormatting sqref="H1:H17">
    <cfRule type="colorScale" priority="13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7">
    <cfRule type="cellIs" dxfId="77" priority="266" operator="equal">
      <formula>"?"</formula>
    </cfRule>
  </conditionalFormatting>
  <conditionalFormatting sqref="K2:K17">
    <cfRule type="containsText" dxfId="76" priority="264" operator="containsText" text="HT ">
      <formula>NOT(ISERROR(SEARCH("HT ",K2)))</formula>
    </cfRule>
    <cfRule type="containsText" dxfId="75" priority="263" operator="containsText" text="KW">
      <formula>NOT(ISERROR(SEARCH("KW",K2)))</formula>
    </cfRule>
    <cfRule type="containsText" dxfId="74" priority="262" operator="containsText" text="JK">
      <formula>NOT(ISERROR(SEARCH("JK",K2)))</formula>
    </cfRule>
    <cfRule type="containsText" dxfId="73" priority="261" operator="containsText" text="RL">
      <formula>NOT(ISERROR(SEARCH("RL",K2)))</formula>
    </cfRule>
    <cfRule type="containsText" dxfId="72" priority="260" operator="containsText" text="WA ">
      <formula>NOT(ISERROR(SEARCH("WA ",K2)))</formula>
    </cfRule>
    <cfRule type="containsText" dxfId="71" priority="259" operator="containsText" text="RF">
      <formula>NOT(ISERROR(SEARCH("RF",K2)))</formula>
    </cfRule>
    <cfRule type="containsText" dxfId="70" priority="258" operator="containsText" text="HU ">
      <formula>NOT(ISERROR(SEARCH("HU ",K2)))</formula>
    </cfRule>
    <cfRule type="containsText" dxfId="69" priority="257" operator="containsText" text="ER ">
      <formula>NOT(ISERROR(SEARCH("ER ",K2)))</formula>
    </cfRule>
    <cfRule type="containsText" dxfId="68" priority="256" operator="containsText" text="JU">
      <formula>NOT(ISERROR(SEARCH("JU",K2)))</formula>
    </cfRule>
    <cfRule type="containsText" dxfId="67" priority="255" operator="containsText" text="BR ">
      <formula>NOT(ISERROR(SEARCH("BR ",K2)))</formula>
    </cfRule>
    <cfRule type="containsText" dxfId="66" priority="265" operator="containsText" text="SL">
      <formula>NOT(ISERROR(SEARCH("SL",K2)))</formula>
    </cfRule>
  </conditionalFormatting>
  <conditionalFormatting sqref="L1:M17">
    <cfRule type="containsText" dxfId="65" priority="244" operator="containsText" text="JK">
      <formula>NOT(ISERROR(SEARCH("JK",L1)))</formula>
    </cfRule>
    <cfRule type="containsText" dxfId="64" priority="245" operator="containsText" text="KW">
      <formula>NOT(ISERROR(SEARCH("KW",L1)))</formula>
    </cfRule>
    <cfRule type="containsText" dxfId="63" priority="246" operator="containsText" text="HT ">
      <formula>NOT(ISERROR(SEARCH("HT ",L1)))</formula>
    </cfRule>
    <cfRule type="containsText" dxfId="62" priority="247" operator="containsText" text="SL">
      <formula>NOT(ISERROR(SEARCH("SL",L1)))</formula>
    </cfRule>
    <cfRule type="containsText" dxfId="61" priority="242" operator="containsText" text="WA ">
      <formula>NOT(ISERROR(SEARCH("WA ",L1)))</formula>
    </cfRule>
    <cfRule type="containsText" dxfId="60" priority="1" operator="containsText" text="BR ">
      <formula>NOT(ISERROR(SEARCH("BR ",L1)))</formula>
    </cfRule>
    <cfRule type="containsText" dxfId="59" priority="243" operator="containsText" text="RL">
      <formula>NOT(ISERROR(SEARCH("RL",L1)))</formula>
    </cfRule>
  </conditionalFormatting>
  <conditionalFormatting sqref="L14:M14">
    <cfRule type="containsText" dxfId="58" priority="7" operator="containsText" text="SL">
      <formula>NOT(ISERROR(SEARCH("SL",L14)))</formula>
    </cfRule>
    <cfRule type="containsText" dxfId="57" priority="6" operator="containsText" text="HT ">
      <formula>NOT(ISERROR(SEARCH("HT ",L14)))</formula>
    </cfRule>
    <cfRule type="containsText" dxfId="56" priority="5" operator="containsText" text="KW">
      <formula>NOT(ISERROR(SEARCH("KW",L14)))</formula>
    </cfRule>
    <cfRule type="containsText" dxfId="55" priority="4" operator="containsText" text="JK">
      <formula>NOT(ISERROR(SEARCH("JK",L14)))</formula>
    </cfRule>
    <cfRule type="containsText" dxfId="54" priority="3" operator="containsText" text="RL">
      <formula>NOT(ISERROR(SEARCH("RL",L14)))</formula>
    </cfRule>
    <cfRule type="containsText" dxfId="53" priority="2" operator="containsText" text="WA ">
      <formula>NOT(ISERROR(SEARCH("WA ",L14)))</formula>
    </cfRule>
  </conditionalFormatting>
  <conditionalFormatting sqref="M1:M17">
    <cfRule type="containsText" dxfId="52" priority="238" operator="containsText" text="JU">
      <formula>NOT(ISERROR(SEARCH("JU",M1)))</formula>
    </cfRule>
    <cfRule type="containsText" dxfId="51" priority="241" operator="containsText" text="RF">
      <formula>NOT(ISERROR(SEARCH("RF",M1)))</formula>
    </cfRule>
    <cfRule type="containsText" dxfId="50" priority="240" operator="containsText" text="HU ">
      <formula>NOT(ISERROR(SEARCH("HU ",M1)))</formula>
    </cfRule>
    <cfRule type="containsText" dxfId="49" priority="239" operator="containsText" text="ER ">
      <formula>NOT(ISERROR(SEARCH("ER ",M1)))</formula>
    </cfRule>
  </conditionalFormatting>
  <conditionalFormatting sqref="T2:T240">
    <cfRule type="duplicateValues" dxfId="48" priority="6067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96B10-722F-4AA4-AD9C-7E5C9742727E}">
  <sheetPr codeName="Sheet35">
    <tabColor theme="0"/>
  </sheetPr>
  <dimension ref="A1:T233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30" sqref="E30"/>
    </sheetView>
  </sheetViews>
  <sheetFormatPr defaultRowHeight="14.4" x14ac:dyDescent="0.3"/>
  <cols>
    <col min="1" max="1" width="12" customWidth="1"/>
    <col min="2" max="2" width="21" bestFit="1" customWidth="1"/>
    <col min="3" max="3" width="23.6640625" bestFit="1" customWidth="1"/>
    <col min="4" max="4" width="14.6640625" bestFit="1" customWidth="1"/>
    <col min="5" max="5" width="20.5546875" bestFit="1" customWidth="1"/>
    <col min="6" max="7" width="9.5546875" bestFit="1" customWidth="1"/>
    <col min="8" max="8" width="10.33203125" customWidth="1"/>
    <col min="9" max="9" width="25.109375" bestFit="1" customWidth="1"/>
    <col min="10" max="10" width="10.44140625" bestFit="1" customWidth="1"/>
    <col min="11" max="11" width="18.88671875" bestFit="1" customWidth="1"/>
    <col min="12" max="12" width="5.6640625" bestFit="1" customWidth="1"/>
    <col min="13" max="13" width="19.44140625" bestFit="1" customWidth="1"/>
    <col min="14" max="14" width="18.5546875" customWidth="1"/>
    <col min="15" max="15" width="18.33203125" bestFit="1" customWidth="1"/>
    <col min="16" max="16" width="30.33203125" bestFit="1" customWidth="1"/>
    <col min="17" max="17" width="15.88671875" bestFit="1" customWidth="1"/>
    <col min="18" max="18" width="18.6640625" bestFit="1" customWidth="1"/>
    <col min="19" max="19" width="32" bestFit="1" customWidth="1"/>
    <col min="20" max="20" width="37.88671875" bestFit="1" customWidth="1"/>
  </cols>
  <sheetData>
    <row r="1" spans="1:20" s="198" customFormat="1" ht="31.2" x14ac:dyDescent="0.3">
      <c r="A1" s="189" t="s">
        <v>0</v>
      </c>
      <c r="B1" s="189" t="s">
        <v>1390</v>
      </c>
      <c r="C1" s="189" t="s">
        <v>1397</v>
      </c>
      <c r="D1" s="189" t="s">
        <v>1398</v>
      </c>
      <c r="E1" s="189" t="s">
        <v>1399</v>
      </c>
      <c r="F1" s="190" t="s">
        <v>847</v>
      </c>
      <c r="G1" s="190" t="s">
        <v>1378</v>
      </c>
      <c r="H1" s="191" t="s">
        <v>1061</v>
      </c>
      <c r="I1" s="192" t="s">
        <v>1062</v>
      </c>
      <c r="J1" s="193" t="s">
        <v>1063</v>
      </c>
      <c r="K1" s="194" t="s">
        <v>848</v>
      </c>
      <c r="L1" s="195" t="s">
        <v>849</v>
      </c>
      <c r="M1" s="196" t="s">
        <v>850</v>
      </c>
      <c r="N1" s="194" t="s">
        <v>1394</v>
      </c>
      <c r="O1" s="194" t="s">
        <v>1395</v>
      </c>
      <c r="P1" s="194" t="s">
        <v>1396</v>
      </c>
      <c r="Q1" s="197" t="s">
        <v>1391</v>
      </c>
      <c r="R1" s="197" t="s">
        <v>1392</v>
      </c>
      <c r="S1" s="197" t="s">
        <v>1393</v>
      </c>
      <c r="T1" s="198" t="s">
        <v>1400</v>
      </c>
    </row>
    <row r="2" spans="1:20" x14ac:dyDescent="0.3">
      <c r="A2" s="154" t="s">
        <v>1818</v>
      </c>
      <c r="B2" s="154" t="str">
        <f>VLOOKUP(A2,'Team Info'!E:J,6,FALSE)</f>
        <v>U-7 WB Storm</v>
      </c>
      <c r="C2" s="154" t="str">
        <f>VLOOKUP(A2,'Team Info'!E:L,8,FALSE)</f>
        <v>Brittany Boyer (Director)</v>
      </c>
      <c r="D2" s="154" t="str">
        <f>VLOOKUP(A2,'Team Info'!E:M,9,FALSE)</f>
        <v>262-247-1029</v>
      </c>
      <c r="E2" s="154" t="str">
        <f>VLOOKUP(A2,'Team Info'!E:N,10,FALSE)</f>
        <v>bboyer@kmymca.org</v>
      </c>
      <c r="F2" s="180" t="str">
        <f t="shared" ref="F2:F25" si="0">IF(WEEKDAY(H2)=7,"Sat",IF(WEEKDAY(H2)=6,"Fri",IF(WEEKDAY(H2)=5,"Thu",IF(WEEKDAY(H2)=4,"Wed",IF(WEEKDAY(H2)=3,"Tue",IF(WEEKDAY(H2)=2,"Mon",IF(WEEKDAY(H2)=1,"Sun")))))))</f>
        <v>Sat</v>
      </c>
      <c r="G2" s="180">
        <v>465</v>
      </c>
      <c r="H2" s="184">
        <f>VLOOKUP(G2,'Master FINAL 2024 8-19-24'!A:G,7,FALSE)</f>
        <v>45542</v>
      </c>
      <c r="I2" s="153" t="str">
        <f>IF(ISBLANK((VLOOKUP(G2,'Master FINAL 2024 8-19-24'!A:H,8,FALSE)))=TRUE,"",VLOOKUP(G2,'Master FINAL 2024 8-19-24'!A:H,8,FALSE))</f>
        <v>WB Regal Ware #1</v>
      </c>
      <c r="J2" s="183">
        <f>IF(ISBLANK((VLOOKUP(G2,'Master FINAL 2024 8-19-24'!A:I,9,FALSE)))=TRUE,"",VLOOKUP(G2,'Master FINAL 2024 8-19-24'!A:I,9,FALSE))</f>
        <v>0.375</v>
      </c>
      <c r="K2" s="169" t="str">
        <f>VLOOKUP(G2,'Master FINAL 2024 8-19-24'!A:L,12,FALSE)</f>
        <v>U-7 KW Astros</v>
      </c>
      <c r="L2" s="177" t="s">
        <v>849</v>
      </c>
      <c r="M2" s="177" t="str">
        <f>VLOOKUP(G2,'Master FINAL 2024 8-19-24'!A:O,15,FALSE)</f>
        <v>U-7 WB Storm</v>
      </c>
      <c r="N2" s="154" t="str">
        <f>VLOOKUP(K2,'Team Info'!J:L,3,FALSE)</f>
        <v>Stephanie Arnold</v>
      </c>
      <c r="O2" s="154" t="str">
        <f>VLOOKUP(K2,'Team Info'!J:M,4,FALSE)</f>
        <v>262-416-2092</v>
      </c>
      <c r="P2" s="154" t="str">
        <f>VLOOKUP(K2,'Team Info'!J:N,5,FALSE)</f>
        <v>lynnrayold@gmail.com</v>
      </c>
      <c r="Q2" s="188" t="str">
        <f>VLOOKUP(M2,'Team Info'!J:L,3,FALSE)</f>
        <v>Brittany Boyer (Director)</v>
      </c>
      <c r="R2" s="188" t="str">
        <f>VLOOKUP(M2,'Team Info'!J:M,4,FALSE)</f>
        <v>262-247-1029</v>
      </c>
      <c r="S2" s="188" t="str">
        <f>VLOOKUP(M2,'Team Info'!J:N,5,FALSE)</f>
        <v>bboyer@kmymca.org</v>
      </c>
      <c r="T2" t="str">
        <f t="shared" ref="T2:T57" si="1">H2&amp;K2&amp;M2</f>
        <v>45542U-7 KW AstrosU-7 WB Storm</v>
      </c>
    </row>
    <row r="3" spans="1:20" x14ac:dyDescent="0.3">
      <c r="A3" s="154" t="str">
        <f>A9</f>
        <v>WB1161</v>
      </c>
      <c r="B3" s="154" t="str">
        <f>VLOOKUP(A3,'Team Info'!E:J,6,FALSE)</f>
        <v>U-7 WB Storm</v>
      </c>
      <c r="C3" s="154" t="str">
        <f>VLOOKUP(A3,'Team Info'!E:L,8,FALSE)</f>
        <v>Brittany Boyer (Director)</v>
      </c>
      <c r="D3" s="154" t="str">
        <f>VLOOKUP(A3,'Team Info'!E:M,9,FALSE)</f>
        <v>262-247-1029</v>
      </c>
      <c r="E3" s="154" t="str">
        <f>VLOOKUP(A3,'Team Info'!E:N,10,FALSE)</f>
        <v>bboyer@kmymca.org</v>
      </c>
      <c r="F3" s="180" t="str">
        <f t="shared" ref="F3" si="2">IF(WEEKDAY(H3)=7,"Sat",IF(WEEKDAY(H3)=6,"Fri",IF(WEEKDAY(H3)=5,"Thu",IF(WEEKDAY(H3)=4,"Wed",IF(WEEKDAY(H3)=3,"Tue",IF(WEEKDAY(H3)=2,"Mon",IF(WEEKDAY(H3)=1,"Sun")))))))</f>
        <v>Thu</v>
      </c>
      <c r="G3" s="180">
        <v>503</v>
      </c>
      <c r="H3" s="184">
        <f>VLOOKUP(G3,'Master FINAL 2024 8-19-24'!A:G,7,FALSE)</f>
        <v>45547</v>
      </c>
      <c r="I3" s="153" t="str">
        <f>IF(ISBLANK((VLOOKUP(G3,'Master FINAL 2024 8-19-24'!A:H,8,FALSE)))=TRUE,"",VLOOKUP(G3,'Master FINAL 2024 8-19-24'!A:H,8,FALSE))</f>
        <v>RF 1</v>
      </c>
      <c r="J3" s="183">
        <f>IF(ISBLANK((VLOOKUP(G3,'Master FINAL 2024 8-19-24'!A:I,9,FALSE)))=TRUE,"",VLOOKUP(G3,'Master FINAL 2024 8-19-24'!A:I,9,FALSE))</f>
        <v>0.73958333333333337</v>
      </c>
      <c r="K3" s="169" t="str">
        <f>VLOOKUP(G3,'Master FINAL 2024 8-19-24'!A:L,12,FALSE)</f>
        <v>U-7 WB Storm</v>
      </c>
      <c r="L3" s="177" t="s">
        <v>849</v>
      </c>
      <c r="M3" s="177" t="str">
        <f>VLOOKUP(G3,'Master FINAL 2024 8-19-24'!A:O,15,FALSE)</f>
        <v>U-7 RF Hawks</v>
      </c>
      <c r="N3" s="154" t="str">
        <f>VLOOKUP(K3,'Team Info'!J:L,3,FALSE)</f>
        <v>Brittany Boyer (Director)</v>
      </c>
      <c r="O3" s="154" t="str">
        <f>VLOOKUP(K3,'Team Info'!J:M,4,FALSE)</f>
        <v>262-247-1029</v>
      </c>
      <c r="P3" s="154" t="str">
        <f>VLOOKUP(K3,'Team Info'!J:N,5,FALSE)</f>
        <v>bboyer@kmymca.org</v>
      </c>
      <c r="Q3" s="188" t="str">
        <f>VLOOKUP(M3,'Team Info'!J:L,3,FALSE)</f>
        <v>Sarah Baumann</v>
      </c>
      <c r="R3" s="188" t="str">
        <f>VLOOKUP(M3,'Team Info'!J:M,4,FALSE)</f>
        <v>262-339-3474</v>
      </c>
      <c r="S3" s="188" t="str">
        <f>VLOOKUP(M3,'Team Info'!J:N,5,FALSE)</f>
        <v>sarahgenebaumann@outlook.com</v>
      </c>
      <c r="T3" t="str">
        <f t="shared" ref="T3" si="3">H3&amp;K3&amp;M3</f>
        <v>45547U-7 WB StormU-7 RF Hawks</v>
      </c>
    </row>
    <row r="4" spans="1:20" x14ac:dyDescent="0.3">
      <c r="A4" s="154" t="str">
        <f>A2</f>
        <v>WB1161</v>
      </c>
      <c r="B4" s="154" t="str">
        <f>VLOOKUP(A4,'Team Info'!E:J,6,FALSE)</f>
        <v>U-7 WB Storm</v>
      </c>
      <c r="C4" s="154" t="str">
        <f>VLOOKUP(A4,'Team Info'!E:L,8,FALSE)</f>
        <v>Brittany Boyer (Director)</v>
      </c>
      <c r="D4" s="154" t="str">
        <f>VLOOKUP(A4,'Team Info'!E:M,9,FALSE)</f>
        <v>262-247-1029</v>
      </c>
      <c r="E4" s="154" t="str">
        <f>VLOOKUP(A4,'Team Info'!E:N,10,FALSE)</f>
        <v>bboyer@kmymca.org</v>
      </c>
      <c r="F4" s="180" t="str">
        <f t="shared" si="0"/>
        <v>Sat</v>
      </c>
      <c r="G4" s="180">
        <v>471</v>
      </c>
      <c r="H4" s="184">
        <f>VLOOKUP(G4,'Master FINAL 2024 8-19-24'!A:G,7,FALSE)</f>
        <v>45549</v>
      </c>
      <c r="I4" s="153" t="str">
        <f>IF(ISBLANK((VLOOKUP(G4,'Master FINAL 2024 8-19-24'!A:H,8,FALSE)))=TRUE,"",VLOOKUP(G4,'Master FINAL 2024 8-19-24'!A:H,8,FALSE))</f>
        <v>WB Regal Ware #1</v>
      </c>
      <c r="J4" s="183" t="str">
        <f>IF(ISBLANK((VLOOKUP(G4,'Master FINAL 2024 8-19-24'!A:I,9,FALSE)))=TRUE,"",VLOOKUP(G4,'Master FINAL 2024 8-19-24'!A:I,9,FALSE))</f>
        <v>9:00AM</v>
      </c>
      <c r="K4" s="169" t="str">
        <f>VLOOKUP(G4,'Master FINAL 2024 8-19-24'!A:L,12,FALSE)</f>
        <v>U-7 ER Celtics</v>
      </c>
      <c r="L4" s="177" t="s">
        <v>849</v>
      </c>
      <c r="M4" s="177" t="str">
        <f>VLOOKUP(G4,'Master FINAL 2024 8-19-24'!A:O,15,FALSE)</f>
        <v>U-7 WB Storm</v>
      </c>
      <c r="N4" s="154" t="str">
        <f>VLOOKUP(K4,'Team Info'!J:L,3,FALSE)</f>
        <v>Brad Lynn</v>
      </c>
      <c r="O4" s="154">
        <f>VLOOKUP(K4,'Team Info'!J:M,4,FALSE)</f>
        <v>0</v>
      </c>
      <c r="P4" s="154" t="str">
        <f>VLOOKUP(K4,'Team Info'!J:N,5,FALSE)</f>
        <v>bslynn89@gmail.com</v>
      </c>
      <c r="Q4" s="188" t="str">
        <f>VLOOKUP(M4,'Team Info'!J:L,3,FALSE)</f>
        <v>Brittany Boyer (Director)</v>
      </c>
      <c r="R4" s="188" t="str">
        <f>VLOOKUP(M4,'Team Info'!J:M,4,FALSE)</f>
        <v>262-247-1029</v>
      </c>
      <c r="S4" s="188" t="str">
        <f>VLOOKUP(M4,'Team Info'!J:N,5,FALSE)</f>
        <v>bboyer@kmymca.org</v>
      </c>
      <c r="T4" t="str">
        <f t="shared" si="1"/>
        <v>45549U-7 ER CelticsU-7 WB Storm</v>
      </c>
    </row>
    <row r="5" spans="1:20" x14ac:dyDescent="0.3">
      <c r="A5" s="154" t="str">
        <f t="shared" ref="A5:A9" si="4">A4</f>
        <v>WB1161</v>
      </c>
      <c r="B5" s="154" t="str">
        <f>VLOOKUP(A5,'Team Info'!E:J,6,FALSE)</f>
        <v>U-7 WB Storm</v>
      </c>
      <c r="C5" s="154" t="str">
        <f>VLOOKUP(A5,'Team Info'!E:L,8,FALSE)</f>
        <v>Brittany Boyer (Director)</v>
      </c>
      <c r="D5" s="154" t="str">
        <f>VLOOKUP(A5,'Team Info'!E:M,9,FALSE)</f>
        <v>262-247-1029</v>
      </c>
      <c r="E5" s="154" t="str">
        <f>VLOOKUP(A5,'Team Info'!E:N,10,FALSE)</f>
        <v>bboyer@kmymca.org</v>
      </c>
      <c r="F5" s="180" t="str">
        <f t="shared" si="0"/>
        <v>Sat</v>
      </c>
      <c r="G5" s="180">
        <v>478</v>
      </c>
      <c r="H5" s="184">
        <f>VLOOKUP(G5,'Master FINAL 2024 8-19-24'!A:G,7,FALSE)</f>
        <v>45556</v>
      </c>
      <c r="I5" s="153" t="str">
        <f>IF(ISBLANK((VLOOKUP(G5,'Master FINAL 2024 8-19-24'!A:H,8,FALSE)))=TRUE,"",VLOOKUP(G5,'Master FINAL 2024 8-19-24'!A:H,8,FALSE))</f>
        <v>RF 1</v>
      </c>
      <c r="J5" s="183">
        <f>IF(ISBLANK((VLOOKUP(G5,'Master FINAL 2024 8-19-24'!A:I,9,FALSE)))=TRUE,"",VLOOKUP(G5,'Master FINAL 2024 8-19-24'!A:I,9,FALSE))</f>
        <v>0.375</v>
      </c>
      <c r="K5" s="169" t="str">
        <f>VLOOKUP(G5,'Master FINAL 2024 8-19-24'!A:L,12,FALSE)</f>
        <v>U-7 WB Storm</v>
      </c>
      <c r="L5" s="177" t="s">
        <v>849</v>
      </c>
      <c r="M5" s="177" t="str">
        <f>VLOOKUP(G5,'Master FINAL 2024 8-19-24'!A:O,15,FALSE)</f>
        <v>U-7 RF Lightning U7</v>
      </c>
      <c r="N5" s="154" t="str">
        <f>VLOOKUP(K5,'Team Info'!J:L,3,FALSE)</f>
        <v>Brittany Boyer (Director)</v>
      </c>
      <c r="O5" s="154" t="str">
        <f>VLOOKUP(K5,'Team Info'!J:M,4,FALSE)</f>
        <v>262-247-1029</v>
      </c>
      <c r="P5" s="154" t="str">
        <f>VLOOKUP(K5,'Team Info'!J:N,5,FALSE)</f>
        <v>bboyer@kmymca.org</v>
      </c>
      <c r="Q5" s="188" t="str">
        <f>VLOOKUP(M5,'Team Info'!J:L,3,FALSE)</f>
        <v>Eathan Berdyck</v>
      </c>
      <c r="R5" s="188" t="str">
        <f>VLOOKUP(M5,'Team Info'!J:M,4,FALSE)</f>
        <v>414-737-6678</v>
      </c>
      <c r="S5" s="188" t="str">
        <f>VLOOKUP(M5,'Team Info'!J:N,5,FALSE)</f>
        <v>eberdyck@yahoo.com</v>
      </c>
      <c r="T5" t="str">
        <f t="shared" si="1"/>
        <v>45556U-7 WB StormU-7 RF Lightning U7</v>
      </c>
    </row>
    <row r="6" spans="1:20" x14ac:dyDescent="0.3">
      <c r="A6" s="154" t="str">
        <f t="shared" si="4"/>
        <v>WB1161</v>
      </c>
      <c r="B6" s="154" t="str">
        <f>VLOOKUP(A6,'Team Info'!E:J,6,FALSE)</f>
        <v>U-7 WB Storm</v>
      </c>
      <c r="C6" s="154" t="str">
        <f>VLOOKUP(A6,'Team Info'!E:L,8,FALSE)</f>
        <v>Brittany Boyer (Director)</v>
      </c>
      <c r="D6" s="154" t="str">
        <f>VLOOKUP(A6,'Team Info'!E:M,9,FALSE)</f>
        <v>262-247-1029</v>
      </c>
      <c r="E6" s="154" t="str">
        <f>VLOOKUP(A6,'Team Info'!E:N,10,FALSE)</f>
        <v>bboyer@kmymca.org</v>
      </c>
      <c r="F6" s="180" t="str">
        <f t="shared" si="0"/>
        <v>Sat</v>
      </c>
      <c r="G6" s="180">
        <v>484</v>
      </c>
      <c r="H6" s="184">
        <f>VLOOKUP(G6,'Master FINAL 2024 8-19-24'!A:G,7,FALSE)</f>
        <v>45563</v>
      </c>
      <c r="I6" s="153" t="str">
        <f>IF(ISBLANK((VLOOKUP(G6,'Master FINAL 2024 8-19-24'!A:H,8,FALSE)))=TRUE,"",VLOOKUP(G6,'Master FINAL 2024 8-19-24'!A:H,8,FALSE))</f>
        <v>WB Regal Ware #1</v>
      </c>
      <c r="J6" s="183">
        <f>IF(ISBLANK((VLOOKUP(G6,'Master FINAL 2024 8-19-24'!A:I,9,FALSE)))=TRUE,"",VLOOKUP(G6,'Master FINAL 2024 8-19-24'!A:I,9,FALSE))</f>
        <v>0.45833333333333331</v>
      </c>
      <c r="K6" s="169" t="str">
        <f>VLOOKUP(G6,'Master FINAL 2024 8-19-24'!A:L,12,FALSE)</f>
        <v>U-7 RF Hawks</v>
      </c>
      <c r="L6" s="177" t="s">
        <v>849</v>
      </c>
      <c r="M6" s="177" t="str">
        <f>VLOOKUP(G6,'Master FINAL 2024 8-19-24'!A:O,15,FALSE)</f>
        <v>U-7 WB Storm</v>
      </c>
      <c r="N6" s="154" t="str">
        <f>VLOOKUP(K6,'Team Info'!J:L,3,FALSE)</f>
        <v>Sarah Baumann</v>
      </c>
      <c r="O6" s="154" t="str">
        <f>VLOOKUP(K6,'Team Info'!J:M,4,FALSE)</f>
        <v>262-339-3474</v>
      </c>
      <c r="P6" s="154" t="str">
        <f>VLOOKUP(K6,'Team Info'!J:N,5,FALSE)</f>
        <v>sarahgenebaumann@outlook.com</v>
      </c>
      <c r="Q6" s="188" t="str">
        <f>VLOOKUP(M6,'Team Info'!J:L,3,FALSE)</f>
        <v>Brittany Boyer (Director)</v>
      </c>
      <c r="R6" s="188" t="str">
        <f>VLOOKUP(M6,'Team Info'!J:M,4,FALSE)</f>
        <v>262-247-1029</v>
      </c>
      <c r="S6" s="188" t="str">
        <f>VLOOKUP(M6,'Team Info'!J:N,5,FALSE)</f>
        <v>bboyer@kmymca.org</v>
      </c>
      <c r="T6" t="str">
        <f t="shared" si="1"/>
        <v>45563U-7 RF HawksU-7 WB Storm</v>
      </c>
    </row>
    <row r="7" spans="1:20" x14ac:dyDescent="0.3">
      <c r="A7" s="154" t="str">
        <f>A9</f>
        <v>WB1161</v>
      </c>
      <c r="B7" s="154" t="str">
        <f>VLOOKUP(A7,'Team Info'!E:J,6,FALSE)</f>
        <v>U-7 WB Storm</v>
      </c>
      <c r="C7" s="154" t="str">
        <f>VLOOKUP(A7,'Team Info'!E:L,8,FALSE)</f>
        <v>Brittany Boyer (Director)</v>
      </c>
      <c r="D7" s="154" t="str">
        <f>VLOOKUP(A7,'Team Info'!E:M,9,FALSE)</f>
        <v>262-247-1029</v>
      </c>
      <c r="E7" s="154" t="str">
        <f>VLOOKUP(A7,'Team Info'!E:N,10,FALSE)</f>
        <v>bboyer@kmymca.org</v>
      </c>
      <c r="F7" s="180" t="str">
        <f>IF(WEEKDAY(H7)=7,"Sat",IF(WEEKDAY(H7)=6,"Fri",IF(WEEKDAY(H7)=5,"Thu",IF(WEEKDAY(H7)=4,"Wed",IF(WEEKDAY(H7)=3,"Tue",IF(WEEKDAY(H7)=2,"Mon",IF(WEEKDAY(H7)=1,"Sun")))))))</f>
        <v>Sat</v>
      </c>
      <c r="G7" s="180">
        <v>485</v>
      </c>
      <c r="H7" s="184">
        <f>VLOOKUP(G7,'Master FINAL 2024 8-19-24'!A:G,7,FALSE)</f>
        <v>45570</v>
      </c>
      <c r="I7" s="153" t="str">
        <f>IF(ISBLANK((VLOOKUP(G7,'Master FINAL 2024 8-19-24'!A:H,8,FALSE)))=TRUE,"",VLOOKUP(G7,'Master FINAL 2024 8-19-24'!A:H,8,FALSE))</f>
        <v>WB Regal Ware #1</v>
      </c>
      <c r="J7" s="183">
        <f>IF(ISBLANK((VLOOKUP(G7,'Master FINAL 2024 8-19-24'!A:I,9,FALSE)))=TRUE,"",VLOOKUP(G7,'Master FINAL 2024 8-19-24'!A:I,9,FALSE))</f>
        <v>0.375</v>
      </c>
      <c r="K7" s="169" t="str">
        <f>VLOOKUP(G7,'Master FINAL 2024 8-19-24'!A:L,12,FALSE)</f>
        <v>U-7 JK Pumas</v>
      </c>
      <c r="L7" s="177" t="s">
        <v>849</v>
      </c>
      <c r="M7" s="177" t="str">
        <f>VLOOKUP(G7,'Master FINAL 2024 8-19-24'!A:O,15,FALSE)</f>
        <v>U-7 WB Storm</v>
      </c>
      <c r="N7" s="154" t="str">
        <f>VLOOKUP(K7,'Team Info'!J:L,3,FALSE)</f>
        <v>Daniel Karrels</v>
      </c>
      <c r="O7" s="154" t="str">
        <f>VLOOKUP(K7,'Team Info'!J:M,4,FALSE)</f>
        <v>262-305-6187</v>
      </c>
      <c r="P7" s="154" t="str">
        <f>VLOOKUP(K7,'Team Info'!J:N,5,FALSE)</f>
        <v>dskarrels@gmail.com</v>
      </c>
      <c r="Q7" s="188" t="str">
        <f>VLOOKUP(M7,'Team Info'!J:L,3,FALSE)</f>
        <v>Brittany Boyer (Director)</v>
      </c>
      <c r="R7" s="188" t="str">
        <f>VLOOKUP(M7,'Team Info'!J:M,4,FALSE)</f>
        <v>262-247-1029</v>
      </c>
      <c r="S7" s="188" t="str">
        <f>VLOOKUP(M7,'Team Info'!J:N,5,FALSE)</f>
        <v>bboyer@kmymca.org</v>
      </c>
      <c r="T7" t="str">
        <f>H7&amp;K7&amp;M7</f>
        <v>45570U-7 JK PumasU-7 WB Storm</v>
      </c>
    </row>
    <row r="8" spans="1:20" x14ac:dyDescent="0.3">
      <c r="A8" s="154" t="str">
        <f>A6</f>
        <v>WB1161</v>
      </c>
      <c r="B8" s="154" t="str">
        <f>VLOOKUP(A8,'Team Info'!E:J,6,FALSE)</f>
        <v>U-7 WB Storm</v>
      </c>
      <c r="C8" s="154" t="str">
        <f>VLOOKUP(A8,'Team Info'!E:L,8,FALSE)</f>
        <v>Brittany Boyer (Director)</v>
      </c>
      <c r="D8" s="154" t="str">
        <f>VLOOKUP(A8,'Team Info'!E:M,9,FALSE)</f>
        <v>262-247-1029</v>
      </c>
      <c r="E8" s="154" t="str">
        <f>VLOOKUP(A8,'Team Info'!E:N,10,FALSE)</f>
        <v>bboyer@kmymca.org</v>
      </c>
      <c r="F8" s="180" t="str">
        <f t="shared" si="0"/>
        <v>Sat</v>
      </c>
      <c r="G8" s="180">
        <v>497</v>
      </c>
      <c r="H8" s="184">
        <f>VLOOKUP(G8,'Master FINAL 2024 8-19-24'!A:G,7,FALSE)</f>
        <v>45584</v>
      </c>
      <c r="I8" s="153" t="str">
        <f>IF(ISBLANK((VLOOKUP(G8,'Master FINAL 2024 8-19-24'!A:H,8,FALSE)))=TRUE,"",VLOOKUP(G8,'Master FINAL 2024 8-19-24'!A:H,8,FALSE))</f>
        <v>RF 1</v>
      </c>
      <c r="J8" s="183">
        <f>IF(ISBLANK((VLOOKUP(G8,'Master FINAL 2024 8-19-24'!A:I,9,FALSE)))=TRUE,"",VLOOKUP(G8,'Master FINAL 2024 8-19-24'!A:I,9,FALSE))</f>
        <v>0.5625</v>
      </c>
      <c r="K8" s="169" t="str">
        <f>VLOOKUP(G8,'Master FINAL 2024 8-19-24'!A:L,12,FALSE)</f>
        <v>U-7 WB Storm</v>
      </c>
      <c r="L8" s="177" t="s">
        <v>849</v>
      </c>
      <c r="M8" s="177" t="str">
        <f>VLOOKUP(G8,'Master FINAL 2024 8-19-24'!A:O,15,FALSE)</f>
        <v>U-7 RF Kickers</v>
      </c>
      <c r="N8" s="154" t="str">
        <f>VLOOKUP(K8,'Team Info'!J:L,3,FALSE)</f>
        <v>Brittany Boyer (Director)</v>
      </c>
      <c r="O8" s="154" t="str">
        <f>VLOOKUP(K8,'Team Info'!J:M,4,FALSE)</f>
        <v>262-247-1029</v>
      </c>
      <c r="P8" s="154" t="str">
        <f>VLOOKUP(K8,'Team Info'!J:N,5,FALSE)</f>
        <v>bboyer@kmymca.org</v>
      </c>
      <c r="Q8" s="188" t="str">
        <f>VLOOKUP(M8,'Team Info'!J:L,3,FALSE)</f>
        <v>Jeff Magnuson</v>
      </c>
      <c r="R8" s="188" t="str">
        <f>VLOOKUP(M8,'Team Info'!J:M,4,FALSE)</f>
        <v>608-358-0405</v>
      </c>
      <c r="S8" s="188" t="str">
        <f>VLOOKUP(M8,'Team Info'!J:N,5,FALSE)</f>
        <v>jffmagnuson@gmail.com</v>
      </c>
      <c r="T8" t="str">
        <f t="shared" si="1"/>
        <v>45584U-7 WB StormU-7 RF Kickers</v>
      </c>
    </row>
    <row r="9" spans="1:20" x14ac:dyDescent="0.3">
      <c r="A9" s="154" t="str">
        <f t="shared" si="4"/>
        <v>WB1161</v>
      </c>
      <c r="B9" s="154" t="str">
        <f>VLOOKUP(A9,'Team Info'!E:J,6,FALSE)</f>
        <v>U-7 WB Storm</v>
      </c>
      <c r="C9" s="154" t="str">
        <f>VLOOKUP(A9,'Team Info'!E:L,8,FALSE)</f>
        <v>Brittany Boyer (Director)</v>
      </c>
      <c r="D9" s="154" t="str">
        <f>VLOOKUP(A9,'Team Info'!E:M,9,FALSE)</f>
        <v>262-247-1029</v>
      </c>
      <c r="E9" s="154" t="str">
        <f>VLOOKUP(A9,'Team Info'!E:N,10,FALSE)</f>
        <v>bboyer@kmymca.org</v>
      </c>
      <c r="F9" s="180" t="str">
        <f t="shared" si="0"/>
        <v>Sat</v>
      </c>
      <c r="G9" s="180">
        <v>511</v>
      </c>
      <c r="H9" s="184">
        <f>VLOOKUP(G9,'Master FINAL 2024 8-19-24'!A:G,7,FALSE)</f>
        <v>45591</v>
      </c>
      <c r="I9" s="153" t="str">
        <f>IF(ISBLANK((VLOOKUP(G9,'Master FINAL 2024 8-19-24'!A:H,8,FALSE)))=TRUE,"",VLOOKUP(G9,'Master FINAL 2024 8-19-24'!A:H,8,FALSE))</f>
        <v>KW 2</v>
      </c>
      <c r="J9" s="183">
        <f>IF(ISBLANK((VLOOKUP(G9,'Master FINAL 2024 8-19-24'!A:I,9,FALSE)))=TRUE,"",VLOOKUP(G9,'Master FINAL 2024 8-19-24'!A:I,9,FALSE))</f>
        <v>0.54166666666666663</v>
      </c>
      <c r="K9" s="169" t="str">
        <f>VLOOKUP(G9,'Master FINAL 2024 8-19-24'!A:L,12,FALSE)</f>
        <v>U-7 WB Storm</v>
      </c>
      <c r="L9" s="177" t="s">
        <v>849</v>
      </c>
      <c r="M9" s="177" t="str">
        <f>VLOOKUP(G9,'Master FINAL 2024 8-19-24'!A:O,15,FALSE)</f>
        <v>U-7 KW Astros</v>
      </c>
      <c r="N9" s="154" t="str">
        <f>VLOOKUP(K9,'Team Info'!J:L,3,FALSE)</f>
        <v>Brittany Boyer (Director)</v>
      </c>
      <c r="O9" s="154" t="str">
        <f>VLOOKUP(K9,'Team Info'!J:M,4,FALSE)</f>
        <v>262-247-1029</v>
      </c>
      <c r="P9" s="154" t="str">
        <f>VLOOKUP(K9,'Team Info'!J:N,5,FALSE)</f>
        <v>bboyer@kmymca.org</v>
      </c>
      <c r="Q9" s="188" t="str">
        <f>VLOOKUP(M9,'Team Info'!J:L,3,FALSE)</f>
        <v>Stephanie Arnold</v>
      </c>
      <c r="R9" s="188" t="str">
        <f>VLOOKUP(M9,'Team Info'!J:M,4,FALSE)</f>
        <v>262-416-2092</v>
      </c>
      <c r="S9" s="188" t="str">
        <f>VLOOKUP(M9,'Team Info'!J:N,5,FALSE)</f>
        <v>lynnrayold@gmail.com</v>
      </c>
      <c r="T9" t="str">
        <f t="shared" si="1"/>
        <v>45591U-7 WB StormU-7 KW Astros</v>
      </c>
    </row>
    <row r="10" spans="1:20" x14ac:dyDescent="0.3">
      <c r="A10" s="154" t="s">
        <v>1819</v>
      </c>
      <c r="B10" s="154" t="str">
        <f>VLOOKUP(A10,'Team Info'!E:J,6,FALSE)</f>
        <v>U-8 WB Stars</v>
      </c>
      <c r="C10" s="154" t="str">
        <f>VLOOKUP(A10,'Team Info'!E:L,8,FALSE)</f>
        <v>Brittany Boyer (Director)</v>
      </c>
      <c r="D10" s="154" t="str">
        <f>VLOOKUP(A10,'Team Info'!E:M,9,FALSE)</f>
        <v>262-247-1029</v>
      </c>
      <c r="E10" s="154" t="str">
        <f>VLOOKUP(A10,'Team Info'!E:N,10,FALSE)</f>
        <v>bboyer@kmymca.org</v>
      </c>
      <c r="F10" s="180" t="str">
        <f t="shared" si="0"/>
        <v>Sat</v>
      </c>
      <c r="G10" s="180">
        <v>118</v>
      </c>
      <c r="H10" s="184">
        <f>VLOOKUP(G10,'Master FINAL 2024 8-19-24'!A:G,7,FALSE)</f>
        <v>45542</v>
      </c>
      <c r="I10" s="153" t="str">
        <f>IF(ISBLANK((VLOOKUP(G10,'Master FINAL 2024 8-19-24'!A:H,8,FALSE)))=TRUE,"",VLOOKUP(G10,'Master FINAL 2024 8-19-24'!A:H,8,FALSE))</f>
        <v>Hickory Lane #1A</v>
      </c>
      <c r="J10" s="183">
        <f>IF(ISBLANK((VLOOKUP(G10,'Master FINAL 2024 8-19-24'!A:I,9,FALSE)))=TRUE,"",VLOOKUP(G10,'Master FINAL 2024 8-19-24'!A:I,9,FALSE))</f>
        <v>0.33333333333333331</v>
      </c>
      <c r="K10" s="169" t="str">
        <f>VLOOKUP(G10,'Master FINAL 2024 8-19-24'!A:L,12,FALSE)</f>
        <v>U-8 WB Stars</v>
      </c>
      <c r="L10" s="177" t="s">
        <v>849</v>
      </c>
      <c r="M10" s="177" t="str">
        <f>VLOOKUP(G10,'Master FINAL 2024 8-19-24'!A:O,15,FALSE)</f>
        <v>U-8 JK Gunners</v>
      </c>
      <c r="N10" s="154" t="str">
        <f>VLOOKUP(K10,'Team Info'!J:L,3,FALSE)</f>
        <v>Brittany Boyer (Director)</v>
      </c>
      <c r="O10" s="154" t="str">
        <f>VLOOKUP(K10,'Team Info'!J:M,4,FALSE)</f>
        <v>262-247-1029</v>
      </c>
      <c r="P10" s="154" t="str">
        <f>VLOOKUP(K10,'Team Info'!J:N,5,FALSE)</f>
        <v>bboyer@kmymca.org</v>
      </c>
      <c r="Q10" s="188" t="str">
        <f>VLOOKUP(M10,'Team Info'!J:L,3,FALSE)</f>
        <v>Devan Boling</v>
      </c>
      <c r="R10" s="188" t="str">
        <f>VLOOKUP(M10,'Team Info'!J:M,4,FALSE)</f>
        <v>262-391-1934</v>
      </c>
      <c r="S10" s="188" t="str">
        <f>VLOOKUP(M10,'Team Info'!J:N,5,FALSE)</f>
        <v>devan.boling@gmail.com</v>
      </c>
      <c r="T10" t="str">
        <f t="shared" si="1"/>
        <v>45542U-8 WB StarsU-8 JK Gunners</v>
      </c>
    </row>
    <row r="11" spans="1:20" x14ac:dyDescent="0.3">
      <c r="A11" s="154" t="str">
        <f t="shared" ref="A11:A17" si="5">A10</f>
        <v>WB1162</v>
      </c>
      <c r="B11" s="154" t="str">
        <f>VLOOKUP(A11,'Team Info'!E:J,6,FALSE)</f>
        <v>U-8 WB Stars</v>
      </c>
      <c r="C11" s="154" t="str">
        <f>VLOOKUP(A11,'Team Info'!E:L,8,FALSE)</f>
        <v>Brittany Boyer (Director)</v>
      </c>
      <c r="D11" s="154" t="str">
        <f>VLOOKUP(A11,'Team Info'!E:M,9,FALSE)</f>
        <v>262-247-1029</v>
      </c>
      <c r="E11" s="154" t="str">
        <f>VLOOKUP(A11,'Team Info'!E:N,10,FALSE)</f>
        <v>bboyer@kmymca.org</v>
      </c>
      <c r="F11" s="180" t="str">
        <f t="shared" si="0"/>
        <v>Sat</v>
      </c>
      <c r="G11" s="180">
        <v>122</v>
      </c>
      <c r="H11" s="184">
        <f>VLOOKUP(G11,'Master FINAL 2024 8-19-24'!A:G,7,FALSE)</f>
        <v>45549</v>
      </c>
      <c r="I11" s="153" t="str">
        <f>IF(ISBLANK((VLOOKUP(G11,'Master FINAL 2024 8-19-24'!A:H,8,FALSE)))=TRUE,"",VLOOKUP(G11,'Master FINAL 2024 8-19-24'!A:H,8,FALSE))</f>
        <v>HT #3B</v>
      </c>
      <c r="J11" s="183">
        <f>IF(ISBLANK((VLOOKUP(G11,'Master FINAL 2024 8-19-24'!A:I,9,FALSE)))=TRUE,"",VLOOKUP(G11,'Master FINAL 2024 8-19-24'!A:I,9,FALSE))</f>
        <v>0.5</v>
      </c>
      <c r="K11" s="169" t="str">
        <f>VLOOKUP(G11,'Master FINAL 2024 8-19-24'!A:L,12,FALSE)</f>
        <v>U-8 WB Stars</v>
      </c>
      <c r="L11" s="177" t="s">
        <v>849</v>
      </c>
      <c r="M11" s="177" t="str">
        <f>VLOOKUP(G11,'Master FINAL 2024 8-19-24'!A:O,15,FALSE)</f>
        <v>U-8 HT Sharks</v>
      </c>
      <c r="N11" s="154" t="str">
        <f>VLOOKUP(K11,'Team Info'!J:L,3,FALSE)</f>
        <v>Brittany Boyer (Director)</v>
      </c>
      <c r="O11" s="154" t="str">
        <f>VLOOKUP(K11,'Team Info'!J:M,4,FALSE)</f>
        <v>262-247-1029</v>
      </c>
      <c r="P11" s="154" t="str">
        <f>VLOOKUP(K11,'Team Info'!J:N,5,FALSE)</f>
        <v>bboyer@kmymca.org</v>
      </c>
      <c r="Q11" s="188" t="str">
        <f>VLOOKUP(M11,'Team Info'!J:L,3,FALSE)</f>
        <v>Harley Truse</v>
      </c>
      <c r="R11" s="188" t="str">
        <f>VLOOKUP(M11,'Team Info'!J:M,4,FALSE)</f>
        <v>262 707 2344</v>
      </c>
      <c r="S11" s="188" t="str">
        <f>VLOOKUP(M11,'Team Info'!J:N,5,FALSE)</f>
        <v>htruse@hotmail.com</v>
      </c>
      <c r="T11" t="str">
        <f t="shared" si="1"/>
        <v>45549U-8 WB StarsU-8 HT Sharks</v>
      </c>
    </row>
    <row r="12" spans="1:20" x14ac:dyDescent="0.3">
      <c r="A12" s="154" t="str">
        <f t="shared" si="5"/>
        <v>WB1162</v>
      </c>
      <c r="B12" s="154" t="str">
        <f>VLOOKUP(A12,'Team Info'!E:J,6,FALSE)</f>
        <v>U-8 WB Stars</v>
      </c>
      <c r="C12" s="154" t="str">
        <f>VLOOKUP(A12,'Team Info'!E:L,8,FALSE)</f>
        <v>Brittany Boyer (Director)</v>
      </c>
      <c r="D12" s="154" t="str">
        <f>VLOOKUP(A12,'Team Info'!E:M,9,FALSE)</f>
        <v>262-247-1029</v>
      </c>
      <c r="E12" s="154" t="str">
        <f>VLOOKUP(A12,'Team Info'!E:N,10,FALSE)</f>
        <v>bboyer@kmymca.org</v>
      </c>
      <c r="F12" s="180" t="str">
        <f t="shared" si="0"/>
        <v>Sat</v>
      </c>
      <c r="G12" s="180">
        <v>127</v>
      </c>
      <c r="H12" s="184">
        <f>VLOOKUP(G12,'Master FINAL 2024 8-19-24'!A:G,7,FALSE)</f>
        <v>45556</v>
      </c>
      <c r="I12" s="153" t="str">
        <f>IF(ISBLANK((VLOOKUP(G12,'Master FINAL 2024 8-19-24'!A:H,8,FALSE)))=TRUE,"",VLOOKUP(G12,'Master FINAL 2024 8-19-24'!A:H,8,FALSE))</f>
        <v>WB Regal Ware #1</v>
      </c>
      <c r="J12" s="183">
        <f>IF(ISBLANK((VLOOKUP(G12,'Master FINAL 2024 8-19-24'!A:I,9,FALSE)))=TRUE,"",VLOOKUP(G12,'Master FINAL 2024 8-19-24'!A:I,9,FALSE))</f>
        <v>0.41666666666666669</v>
      </c>
      <c r="K12" s="169" t="str">
        <f>VLOOKUP(G12,'Master FINAL 2024 8-19-24'!A:L,12,FALSE)</f>
        <v>U-8 JU Juneau Rage U8</v>
      </c>
      <c r="L12" s="177" t="s">
        <v>849</v>
      </c>
      <c r="M12" s="177" t="str">
        <f>VLOOKUP(G12,'Master FINAL 2024 8-19-24'!A:O,15,FALSE)</f>
        <v>U-8 WB Stars</v>
      </c>
      <c r="N12" s="154" t="str">
        <f>VLOOKUP(K12,'Team Info'!J:L,3,FALSE)</f>
        <v>Tom Miller</v>
      </c>
      <c r="O12" s="154" t="str">
        <f>VLOOKUP(K12,'Team Info'!J:M,4,FALSE)</f>
        <v>920-904-2507</v>
      </c>
      <c r="P12" s="154" t="str">
        <f>VLOOKUP(K12,'Team Info'!J:N,5,FALSE)</f>
        <v>millertd87@outlook.com</v>
      </c>
      <c r="Q12" s="188" t="str">
        <f>VLOOKUP(M12,'Team Info'!J:L,3,FALSE)</f>
        <v>Brittany Boyer (Director)</v>
      </c>
      <c r="R12" s="188" t="str">
        <f>VLOOKUP(M12,'Team Info'!J:M,4,FALSE)</f>
        <v>262-247-1029</v>
      </c>
      <c r="S12" s="188" t="str">
        <f>VLOOKUP(M12,'Team Info'!J:N,5,FALSE)</f>
        <v>bboyer@kmymca.org</v>
      </c>
      <c r="T12" t="str">
        <f t="shared" si="1"/>
        <v>45556U-8 JU Juneau Rage U8U-8 WB Stars</v>
      </c>
    </row>
    <row r="13" spans="1:20" x14ac:dyDescent="0.3">
      <c r="A13" s="154" t="str">
        <f t="shared" si="5"/>
        <v>WB1162</v>
      </c>
      <c r="B13" s="154" t="str">
        <f>VLOOKUP(A13,'Team Info'!E:J,6,FALSE)</f>
        <v>U-8 WB Stars</v>
      </c>
      <c r="C13" s="154" t="str">
        <f>VLOOKUP(A13,'Team Info'!E:L,8,FALSE)</f>
        <v>Brittany Boyer (Director)</v>
      </c>
      <c r="D13" s="154" t="str">
        <f>VLOOKUP(A13,'Team Info'!E:M,9,FALSE)</f>
        <v>262-247-1029</v>
      </c>
      <c r="E13" s="154" t="str">
        <f>VLOOKUP(A13,'Team Info'!E:N,10,FALSE)</f>
        <v>bboyer@kmymca.org</v>
      </c>
      <c r="F13" s="180" t="str">
        <f t="shared" si="0"/>
        <v>Sat</v>
      </c>
      <c r="G13" s="180">
        <v>135</v>
      </c>
      <c r="H13" s="184">
        <f>VLOOKUP(G13,'Master FINAL 2024 8-19-24'!A:G,7,FALSE)</f>
        <v>45563</v>
      </c>
      <c r="I13" s="153" t="str">
        <f>IF(ISBLANK((VLOOKUP(G13,'Master FINAL 2024 8-19-24'!A:H,8,FALSE)))=TRUE,"",VLOOKUP(G13,'Master FINAL 2024 8-19-24'!A:H,8,FALSE))</f>
        <v>WB Regal Ware #1</v>
      </c>
      <c r="J13" s="183">
        <f>IF(ISBLANK((VLOOKUP(G13,'Master FINAL 2024 8-19-24'!A:I,9,FALSE)))=TRUE,"",VLOOKUP(G13,'Master FINAL 2024 8-19-24'!A:I,9,FALSE))</f>
        <v>0.41666666666666669</v>
      </c>
      <c r="K13" s="169" t="str">
        <f>VLOOKUP(G13,'Master FINAL 2024 8-19-24'!A:L,12,FALSE)</f>
        <v>U-8 SL Earthquakes</v>
      </c>
      <c r="L13" s="177" t="s">
        <v>849</v>
      </c>
      <c r="M13" s="177" t="str">
        <f>VLOOKUP(G13,'Master FINAL 2024 8-19-24'!A:O,15,FALSE)</f>
        <v>U-8 WB Stars</v>
      </c>
      <c r="N13" s="154" t="str">
        <f>VLOOKUP(K13,'Team Info'!J:L,3,FALSE)</f>
        <v>Andy Kempf</v>
      </c>
      <c r="O13" s="154" t="str">
        <f>VLOOKUP(K13,'Team Info'!J:M,4,FALSE)</f>
        <v>262-705-6344</v>
      </c>
      <c r="P13" s="154" t="str">
        <f>VLOOKUP(K13,'Team Info'!J:N,5,FALSE)</f>
        <v>andykempf@icloud.com</v>
      </c>
      <c r="Q13" s="188" t="str">
        <f>VLOOKUP(M13,'Team Info'!J:L,3,FALSE)</f>
        <v>Brittany Boyer (Director)</v>
      </c>
      <c r="R13" s="188" t="str">
        <f>VLOOKUP(M13,'Team Info'!J:M,4,FALSE)</f>
        <v>262-247-1029</v>
      </c>
      <c r="S13" s="188" t="str">
        <f>VLOOKUP(M13,'Team Info'!J:N,5,FALSE)</f>
        <v>bboyer@kmymca.org</v>
      </c>
      <c r="T13" t="str">
        <f t="shared" si="1"/>
        <v>45563U-8 SL EarthquakesU-8 WB Stars</v>
      </c>
    </row>
    <row r="14" spans="1:20" x14ac:dyDescent="0.3">
      <c r="A14" s="154" t="str">
        <f t="shared" si="5"/>
        <v>WB1162</v>
      </c>
      <c r="B14" s="154" t="str">
        <f>VLOOKUP(A14,'Team Info'!E:J,6,FALSE)</f>
        <v>U-8 WB Stars</v>
      </c>
      <c r="C14" s="154" t="str">
        <f>VLOOKUP(A14,'Team Info'!E:L,8,FALSE)</f>
        <v>Brittany Boyer (Director)</v>
      </c>
      <c r="D14" s="154" t="str">
        <f>VLOOKUP(A14,'Team Info'!E:M,9,FALSE)</f>
        <v>262-247-1029</v>
      </c>
      <c r="E14" s="154" t="str">
        <f>VLOOKUP(A14,'Team Info'!E:N,10,FALSE)</f>
        <v>bboyer@kmymca.org</v>
      </c>
      <c r="F14" s="180" t="str">
        <f t="shared" si="0"/>
        <v>Sat</v>
      </c>
      <c r="G14" s="180">
        <v>139</v>
      </c>
      <c r="H14" s="184">
        <f>VLOOKUP(G14,'Master FINAL 2024 8-19-24'!A:G,7,FALSE)</f>
        <v>45570</v>
      </c>
      <c r="I14" s="153" t="str">
        <f>IF(ISBLANK((VLOOKUP(G14,'Master FINAL 2024 8-19-24'!A:H,8,FALSE)))=TRUE,"",VLOOKUP(G14,'Master FINAL 2024 8-19-24'!A:H,8,FALSE))</f>
        <v>ER #7</v>
      </c>
      <c r="J14" s="183">
        <f>IF(ISBLANK((VLOOKUP(G14,'Master FINAL 2024 8-19-24'!A:I,9,FALSE)))=TRUE,"",VLOOKUP(G14,'Master FINAL 2024 8-19-24'!A:I,9,FALSE))</f>
        <v>0.41666666666666669</v>
      </c>
      <c r="K14" s="169" t="str">
        <f>VLOOKUP(G14,'Master FINAL 2024 8-19-24'!A:L,12,FALSE)</f>
        <v>U-8 WB Stars</v>
      </c>
      <c r="L14" s="177" t="s">
        <v>849</v>
      </c>
      <c r="M14" s="177" t="str">
        <f>VLOOKUP(G14,'Master FINAL 2024 8-19-24'!A:O,15,FALSE)</f>
        <v>U-8 ER Shamrocks</v>
      </c>
      <c r="N14" s="154" t="str">
        <f>VLOOKUP(K14,'Team Info'!J:L,3,FALSE)</f>
        <v>Brittany Boyer (Director)</v>
      </c>
      <c r="O14" s="154" t="str">
        <f>VLOOKUP(K14,'Team Info'!J:M,4,FALSE)</f>
        <v>262-247-1029</v>
      </c>
      <c r="P14" s="154" t="str">
        <f>VLOOKUP(K14,'Team Info'!J:N,5,FALSE)</f>
        <v>bboyer@kmymca.org</v>
      </c>
      <c r="Q14" s="188" t="str">
        <f>VLOOKUP(M14,'Team Info'!J:L,3,FALSE)</f>
        <v>Tony Johnson</v>
      </c>
      <c r="R14" s="188">
        <f>VLOOKUP(M14,'Team Info'!J:M,4,FALSE)</f>
        <v>0</v>
      </c>
      <c r="S14" s="188" t="str">
        <f>VLOOKUP(M14,'Team Info'!J:N,5,FALSE)</f>
        <v>tjohnson@aquapoly.com</v>
      </c>
      <c r="T14" t="str">
        <f t="shared" si="1"/>
        <v>45570U-8 WB StarsU-8 ER Shamrocks</v>
      </c>
    </row>
    <row r="15" spans="1:20" x14ac:dyDescent="0.3">
      <c r="A15" s="154" t="str">
        <f t="shared" si="5"/>
        <v>WB1162</v>
      </c>
      <c r="B15" s="154" t="str">
        <f>VLOOKUP(A15,'Team Info'!E:J,6,FALSE)</f>
        <v>U-8 WB Stars</v>
      </c>
      <c r="C15" s="154" t="str">
        <f>VLOOKUP(A15,'Team Info'!E:L,8,FALSE)</f>
        <v>Brittany Boyer (Director)</v>
      </c>
      <c r="D15" s="154" t="str">
        <f>VLOOKUP(A15,'Team Info'!E:M,9,FALSE)</f>
        <v>262-247-1029</v>
      </c>
      <c r="E15" s="154" t="str">
        <f>VLOOKUP(A15,'Team Info'!E:N,10,FALSE)</f>
        <v>bboyer@kmymca.org</v>
      </c>
      <c r="F15" s="180" t="str">
        <f t="shared" si="0"/>
        <v>Sat</v>
      </c>
      <c r="G15" s="180">
        <v>143</v>
      </c>
      <c r="H15" s="184">
        <f>VLOOKUP(G15,'Master FINAL 2024 8-19-24'!A:G,7,FALSE)</f>
        <v>45577</v>
      </c>
      <c r="I15" s="153">
        <f>IF(ISBLANK((VLOOKUP(G15,'Master FINAL 2024 8-19-24'!A:H,8,FALSE)))=TRUE,"",VLOOKUP(G15,'Master FINAL 2024 8-19-24'!A:H,8,FALSE))</f>
        <v>4</v>
      </c>
      <c r="J15" s="183">
        <f>IF(ISBLANK((VLOOKUP(G15,'Master FINAL 2024 8-19-24'!A:I,9,FALSE)))=TRUE,"",VLOOKUP(G15,'Master FINAL 2024 8-19-24'!A:I,9,FALSE))</f>
        <v>0.54166666666666663</v>
      </c>
      <c r="K15" s="169" t="str">
        <f>VLOOKUP(G15,'Master FINAL 2024 8-19-24'!A:L,12,FALSE)</f>
        <v>U-8 WB Stars</v>
      </c>
      <c r="L15" s="177" t="s">
        <v>849</v>
      </c>
      <c r="M15" s="177" t="str">
        <f>VLOOKUP(G15,'Master FINAL 2024 8-19-24'!A:O,15,FALSE)</f>
        <v>U-8 SL Bayern Munich (Asteroids)</v>
      </c>
      <c r="N15" s="154" t="str">
        <f>VLOOKUP(K15,'Team Info'!J:L,3,FALSE)</f>
        <v>Brittany Boyer (Director)</v>
      </c>
      <c r="O15" s="154" t="str">
        <f>VLOOKUP(K15,'Team Info'!J:M,4,FALSE)</f>
        <v>262-247-1029</v>
      </c>
      <c r="P15" s="154" t="str">
        <f>VLOOKUP(K15,'Team Info'!J:N,5,FALSE)</f>
        <v>bboyer@kmymca.org</v>
      </c>
      <c r="Q15" s="188" t="str">
        <f>VLOOKUP(M15,'Team Info'!J:L,3,FALSE)</f>
        <v>TJ Sands</v>
      </c>
      <c r="R15" s="188" t="str">
        <f>VLOOKUP(M15,'Team Info'!J:M,4,FALSE)</f>
        <v>262-343-4783</v>
      </c>
      <c r="S15" s="188" t="str">
        <f>VLOOKUP(M15,'Team Info'!J:N,5,FALSE)</f>
        <v>timothysands12@gmail.com</v>
      </c>
      <c r="T15" t="str">
        <f t="shared" si="1"/>
        <v>45577U-8 WB StarsU-8 SL Bayern Munich (Asteroids)</v>
      </c>
    </row>
    <row r="16" spans="1:20" x14ac:dyDescent="0.3">
      <c r="A16" s="154" t="str">
        <f t="shared" si="5"/>
        <v>WB1162</v>
      </c>
      <c r="B16" s="154" t="str">
        <f>VLOOKUP(A16,'Team Info'!E:J,6,FALSE)</f>
        <v>U-8 WB Stars</v>
      </c>
      <c r="C16" s="154" t="str">
        <f>VLOOKUP(A16,'Team Info'!E:L,8,FALSE)</f>
        <v>Brittany Boyer (Director)</v>
      </c>
      <c r="D16" s="154" t="str">
        <f>VLOOKUP(A16,'Team Info'!E:M,9,FALSE)</f>
        <v>262-247-1029</v>
      </c>
      <c r="E16" s="154" t="str">
        <f>VLOOKUP(A16,'Team Info'!E:N,10,FALSE)</f>
        <v>bboyer@kmymca.org</v>
      </c>
      <c r="F16" s="180" t="str">
        <f t="shared" si="0"/>
        <v>Sat</v>
      </c>
      <c r="G16" s="180">
        <v>150</v>
      </c>
      <c r="H16" s="184">
        <f>VLOOKUP(G16,'Master FINAL 2024 8-19-24'!A:G,7,FALSE)</f>
        <v>45584</v>
      </c>
      <c r="I16" s="153" t="str">
        <f>IF(ISBLANK((VLOOKUP(G16,'Master FINAL 2024 8-19-24'!A:H,8,FALSE)))=TRUE,"",VLOOKUP(G16,'Master FINAL 2024 8-19-24'!A:H,8,FALSE))</f>
        <v>WB Regal Ware #1</v>
      </c>
      <c r="J16" s="183">
        <f>IF(ISBLANK((VLOOKUP(G16,'Master FINAL 2024 8-19-24'!A:I,9,FALSE)))=TRUE,"",VLOOKUP(G16,'Master FINAL 2024 8-19-24'!A:I,9,FALSE))</f>
        <v>0.375</v>
      </c>
      <c r="K16" s="169" t="str">
        <f>VLOOKUP(G16,'Master FINAL 2024 8-19-24'!A:L,12,FALSE)</f>
        <v>U-8 KW Avalanche</v>
      </c>
      <c r="L16" s="177" t="s">
        <v>849</v>
      </c>
      <c r="M16" s="177" t="str">
        <f>VLOOKUP(G16,'Master FINAL 2024 8-19-24'!A:O,15,FALSE)</f>
        <v>U-8 WB Stars</v>
      </c>
      <c r="N16" s="154" t="str">
        <f>VLOOKUP(K16,'Team Info'!J:L,3,FALSE)</f>
        <v>Abby Watzlawick</v>
      </c>
      <c r="O16" s="154" t="str">
        <f>VLOOKUP(K16,'Team Info'!J:M,4,FALSE)</f>
        <v>414-412-2424</v>
      </c>
      <c r="P16" s="154" t="str">
        <f>VLOOKUP(K16,'Team Info'!J:N,5,FALSE)</f>
        <v>abbywatzlawick@gmail.com</v>
      </c>
      <c r="Q16" s="188" t="str">
        <f>VLOOKUP(M16,'Team Info'!J:L,3,FALSE)</f>
        <v>Brittany Boyer (Director)</v>
      </c>
      <c r="R16" s="188" t="str">
        <f>VLOOKUP(M16,'Team Info'!J:M,4,FALSE)</f>
        <v>262-247-1029</v>
      </c>
      <c r="S16" s="188" t="str">
        <f>VLOOKUP(M16,'Team Info'!J:N,5,FALSE)</f>
        <v>bboyer@kmymca.org</v>
      </c>
      <c r="T16" t="str">
        <f t="shared" si="1"/>
        <v>45584U-8 KW AvalancheU-8 WB Stars</v>
      </c>
    </row>
    <row r="17" spans="1:20" x14ac:dyDescent="0.3">
      <c r="A17" s="154" t="str">
        <f t="shared" si="5"/>
        <v>WB1162</v>
      </c>
      <c r="B17" s="154" t="str">
        <f>VLOOKUP(A17,'Team Info'!E:J,6,FALSE)</f>
        <v>U-8 WB Stars</v>
      </c>
      <c r="C17" s="154" t="str">
        <f>VLOOKUP(A17,'Team Info'!E:L,8,FALSE)</f>
        <v>Brittany Boyer (Director)</v>
      </c>
      <c r="D17" s="154" t="str">
        <f>VLOOKUP(A17,'Team Info'!E:M,9,FALSE)</f>
        <v>262-247-1029</v>
      </c>
      <c r="E17" s="154" t="str">
        <f>VLOOKUP(A17,'Team Info'!E:N,10,FALSE)</f>
        <v>bboyer@kmymca.org</v>
      </c>
      <c r="F17" s="180" t="str">
        <f t="shared" si="0"/>
        <v>Sat</v>
      </c>
      <c r="G17" s="180">
        <v>152</v>
      </c>
      <c r="H17" s="184">
        <f>VLOOKUP(G17,'Master FINAL 2024 8-19-24'!A:G,7,FALSE)</f>
        <v>45591</v>
      </c>
      <c r="I17" s="153" t="str">
        <f>IF(ISBLANK((VLOOKUP(G17,'Master FINAL 2024 8-19-24'!A:H,8,FALSE)))=TRUE,"",VLOOKUP(G17,'Master FINAL 2024 8-19-24'!A:H,8,FALSE))</f>
        <v>WB Regal Ware #1</v>
      </c>
      <c r="J17" s="183" t="str">
        <f>IF(ISBLANK((VLOOKUP(G17,'Master FINAL 2024 8-19-24'!A:I,9,FALSE)))=TRUE,"",VLOOKUP(G17,'Master FINAL 2024 8-19-24'!A:I,9,FALSE))</f>
        <v>9:00AM</v>
      </c>
      <c r="K17" s="169" t="str">
        <f>VLOOKUP(G17,'Master FINAL 2024 8-19-24'!A:L,12,FALSE)</f>
        <v>U-8 HT Sharks</v>
      </c>
      <c r="L17" s="177" t="s">
        <v>849</v>
      </c>
      <c r="M17" s="177" t="str">
        <f>VLOOKUP(G17,'Master FINAL 2024 8-19-24'!A:O,15,FALSE)</f>
        <v>U-8 WB Stars</v>
      </c>
      <c r="N17" s="154" t="str">
        <f>VLOOKUP(K17,'Team Info'!J:L,3,FALSE)</f>
        <v>Harley Truse</v>
      </c>
      <c r="O17" s="154" t="str">
        <f>VLOOKUP(K17,'Team Info'!J:M,4,FALSE)</f>
        <v>262 707 2344</v>
      </c>
      <c r="P17" s="154" t="str">
        <f>VLOOKUP(K17,'Team Info'!J:N,5,FALSE)</f>
        <v>htruse@hotmail.com</v>
      </c>
      <c r="Q17" s="188" t="str">
        <f>VLOOKUP(M17,'Team Info'!J:L,3,FALSE)</f>
        <v>Brittany Boyer (Director)</v>
      </c>
      <c r="R17" s="188" t="str">
        <f>VLOOKUP(M17,'Team Info'!J:M,4,FALSE)</f>
        <v>262-247-1029</v>
      </c>
      <c r="S17" s="188" t="str">
        <f>VLOOKUP(M17,'Team Info'!J:N,5,FALSE)</f>
        <v>bboyer@kmymca.org</v>
      </c>
      <c r="T17" t="str">
        <f t="shared" si="1"/>
        <v>45591U-8 HT SharksU-8 WB Stars</v>
      </c>
    </row>
    <row r="18" spans="1:20" x14ac:dyDescent="0.3">
      <c r="A18" s="154" t="s">
        <v>1820</v>
      </c>
      <c r="B18" s="154" t="str">
        <f>VLOOKUP(A18,'Team Info'!E:J,6,FALSE)</f>
        <v>U-9 WB Magic</v>
      </c>
      <c r="C18" s="154" t="str">
        <f>VLOOKUP(A18,'Team Info'!E:L,8,FALSE)</f>
        <v>Brittany Boyer (Director)</v>
      </c>
      <c r="D18" s="154" t="str">
        <f>VLOOKUP(A18,'Team Info'!E:M,9,FALSE)</f>
        <v>262-247-1029</v>
      </c>
      <c r="E18" s="154" t="str">
        <f>VLOOKUP(A18,'Team Info'!E:N,10,FALSE)</f>
        <v>bboyer@kmymca.org</v>
      </c>
      <c r="F18" s="180" t="str">
        <f t="shared" si="0"/>
        <v>Sat</v>
      </c>
      <c r="G18" s="180">
        <v>378</v>
      </c>
      <c r="H18" s="184">
        <f>VLOOKUP(G18,'Master FINAL 2024 8-19-24'!A:G,7,FALSE)</f>
        <v>45542</v>
      </c>
      <c r="I18" s="153">
        <f>IF(ISBLANK((VLOOKUP(G18,'Master FINAL 2024 8-19-24'!A:H,8,FALSE)))=TRUE,"",VLOOKUP(G18,'Master FINAL 2024 8-19-24'!A:H,8,FALSE))</f>
        <v>2</v>
      </c>
      <c r="J18" s="183">
        <f>IF(ISBLANK((VLOOKUP(G18,'Master FINAL 2024 8-19-24'!A:I,9,FALSE)))=TRUE,"",VLOOKUP(G18,'Master FINAL 2024 8-19-24'!A:I,9,FALSE))</f>
        <v>0.5</v>
      </c>
      <c r="K18" s="169" t="str">
        <f>VLOOKUP(G18,'Master FINAL 2024 8-19-24'!A:L,12,FALSE)</f>
        <v>U-9 WB Magic</v>
      </c>
      <c r="L18" s="177" t="s">
        <v>849</v>
      </c>
      <c r="M18" s="177" t="str">
        <f>VLOOKUP(G18,'Master FINAL 2024 8-19-24'!A:O,15,FALSE)</f>
        <v>U-9 SL Chelsea (Anacondas)</v>
      </c>
      <c r="N18" s="154" t="str">
        <f>VLOOKUP(K18,'Team Info'!J:L,3,FALSE)</f>
        <v>Brittany Boyer (Director)</v>
      </c>
      <c r="O18" s="154" t="str">
        <f>VLOOKUP(K18,'Team Info'!J:M,4,FALSE)</f>
        <v>262-247-1029</v>
      </c>
      <c r="P18" s="154" t="str">
        <f>VLOOKUP(K18,'Team Info'!J:N,5,FALSE)</f>
        <v>bboyer@kmymca.org</v>
      </c>
      <c r="Q18" s="188" t="str">
        <f>VLOOKUP(M18,'Team Info'!J:L,3,FALSE)</f>
        <v>Nathaniel Becker</v>
      </c>
      <c r="R18" s="188" t="str">
        <f>VLOOKUP(M18,'Team Info'!J:M,4,FALSE)</f>
        <v>262-224-3110</v>
      </c>
      <c r="S18" s="188" t="str">
        <f>VLOOKUP(M18,'Team Info'!J:N,5,FALSE)</f>
        <v>dcsbecker@hotmail.com</v>
      </c>
      <c r="T18" t="str">
        <f t="shared" si="1"/>
        <v>45542U-9 WB MagicU-9 SL Chelsea (Anacondas)</v>
      </c>
    </row>
    <row r="19" spans="1:20" x14ac:dyDescent="0.3">
      <c r="A19" s="154" t="str">
        <f t="shared" ref="A19:A25" si="6">A18</f>
        <v>WB1163</v>
      </c>
      <c r="B19" s="154" t="str">
        <f>VLOOKUP(A19,'Team Info'!E:J,6,FALSE)</f>
        <v>U-9 WB Magic</v>
      </c>
      <c r="C19" s="154" t="str">
        <f>VLOOKUP(A19,'Team Info'!E:L,8,FALSE)</f>
        <v>Brittany Boyer (Director)</v>
      </c>
      <c r="D19" s="154" t="str">
        <f>VLOOKUP(A19,'Team Info'!E:M,9,FALSE)</f>
        <v>262-247-1029</v>
      </c>
      <c r="E19" s="154" t="str">
        <f>VLOOKUP(A19,'Team Info'!E:N,10,FALSE)</f>
        <v>bboyer@kmymca.org</v>
      </c>
      <c r="F19" s="180" t="str">
        <f t="shared" si="0"/>
        <v>Sat</v>
      </c>
      <c r="G19" s="180">
        <v>384</v>
      </c>
      <c r="H19" s="184">
        <f>VLOOKUP(G19,'Master FINAL 2024 8-19-24'!A:G,7,FALSE)</f>
        <v>45549</v>
      </c>
      <c r="I19" s="153" t="str">
        <f>IF(ISBLANK((VLOOKUP(G19,'Master FINAL 2024 8-19-24'!A:H,8,FALSE)))=TRUE,"",VLOOKUP(G19,'Master FINAL 2024 8-19-24'!A:H,8,FALSE))</f>
        <v>WB Regal Ware #3</v>
      </c>
      <c r="J19" s="183">
        <f>IF(ISBLANK((VLOOKUP(G19,'Master FINAL 2024 8-19-24'!A:I,9,FALSE)))=TRUE,"",VLOOKUP(G19,'Master FINAL 2024 8-19-24'!A:I,9,FALSE))</f>
        <v>0.41666666666666669</v>
      </c>
      <c r="K19" s="169" t="str">
        <f>VLOOKUP(G19,'Master FINAL 2024 8-19-24'!A:L,12,FALSE)</f>
        <v>U-9 SL Raptors</v>
      </c>
      <c r="L19" s="177" t="s">
        <v>849</v>
      </c>
      <c r="M19" s="177" t="str">
        <f>VLOOKUP(G19,'Master FINAL 2024 8-19-24'!A:O,15,FALSE)</f>
        <v>U-9 WB Magic</v>
      </c>
      <c r="N19" s="154" t="str">
        <f>VLOOKUP(K19,'Team Info'!J:L,3,FALSE)</f>
        <v>Kate Steedman</v>
      </c>
      <c r="O19" s="154" t="str">
        <f>VLOOKUP(K19,'Team Info'!J:M,4,FALSE)</f>
        <v>608-345-1077</v>
      </c>
      <c r="P19" s="154" t="str">
        <f>VLOOKUP(K19,'Team Info'!J:N,5,FALSE)</f>
        <v>katy.steedman@gmail.com</v>
      </c>
      <c r="Q19" s="188" t="str">
        <f>VLOOKUP(M19,'Team Info'!J:L,3,FALSE)</f>
        <v>Brittany Boyer (Director)</v>
      </c>
      <c r="R19" s="188" t="str">
        <f>VLOOKUP(M19,'Team Info'!J:M,4,FALSE)</f>
        <v>262-247-1029</v>
      </c>
      <c r="S19" s="188" t="str">
        <f>VLOOKUP(M19,'Team Info'!J:N,5,FALSE)</f>
        <v>bboyer@kmymca.org</v>
      </c>
      <c r="T19" t="str">
        <f t="shared" si="1"/>
        <v>45549U-9 SL RaptorsU-9 WB Magic</v>
      </c>
    </row>
    <row r="20" spans="1:20" x14ac:dyDescent="0.3">
      <c r="A20" s="154" t="str">
        <f t="shared" si="6"/>
        <v>WB1163</v>
      </c>
      <c r="B20" s="154" t="str">
        <f>VLOOKUP(A20,'Team Info'!E:J,6,FALSE)</f>
        <v>U-9 WB Magic</v>
      </c>
      <c r="C20" s="154" t="str">
        <f>VLOOKUP(A20,'Team Info'!E:L,8,FALSE)</f>
        <v>Brittany Boyer (Director)</v>
      </c>
      <c r="D20" s="154" t="str">
        <f>VLOOKUP(A20,'Team Info'!E:M,9,FALSE)</f>
        <v>262-247-1029</v>
      </c>
      <c r="E20" s="154" t="str">
        <f>VLOOKUP(A20,'Team Info'!E:N,10,FALSE)</f>
        <v>bboyer@kmymca.org</v>
      </c>
      <c r="F20" s="180" t="str">
        <f t="shared" si="0"/>
        <v>Sat</v>
      </c>
      <c r="G20" s="180">
        <v>389</v>
      </c>
      <c r="H20" s="184">
        <f>VLOOKUP(G20,'Master FINAL 2024 8-19-24'!A:G,7,FALSE)</f>
        <v>45556</v>
      </c>
      <c r="I20" s="153" t="str">
        <f>IF(ISBLANK((VLOOKUP(G20,'Master FINAL 2024 8-19-24'!A:H,8,FALSE)))=TRUE,"",VLOOKUP(G20,'Master FINAL 2024 8-19-24'!A:H,8,FALSE))</f>
        <v>WB Regal Ware #3</v>
      </c>
      <c r="J20" s="183">
        <f>IF(ISBLANK((VLOOKUP(G20,'Master FINAL 2024 8-19-24'!A:I,9,FALSE)))=TRUE,"",VLOOKUP(G20,'Master FINAL 2024 8-19-24'!A:I,9,FALSE))</f>
        <v>0.45833333333333331</v>
      </c>
      <c r="K20" s="169" t="str">
        <f>VLOOKUP(G20,'Master FINAL 2024 8-19-24'!A:L,12,FALSE)</f>
        <v>U-9 RF Timberwolves</v>
      </c>
      <c r="L20" s="177" t="s">
        <v>849</v>
      </c>
      <c r="M20" s="177" t="str">
        <f>VLOOKUP(G20,'Master FINAL 2024 8-19-24'!A:O,15,FALSE)</f>
        <v>U-9 WB Magic</v>
      </c>
      <c r="N20" s="154" t="str">
        <f>VLOOKUP(K20,'Team Info'!J:L,3,FALSE)</f>
        <v>Sarah Baumann</v>
      </c>
      <c r="O20" s="154" t="str">
        <f>VLOOKUP(K20,'Team Info'!J:M,4,FALSE)</f>
        <v>262-339-3434</v>
      </c>
      <c r="P20" s="154" t="str">
        <f>VLOOKUP(K20,'Team Info'!J:N,5,FALSE)</f>
        <v>sarahgenebaumann@outlook.com</v>
      </c>
      <c r="Q20" s="188" t="str">
        <f>VLOOKUP(M20,'Team Info'!J:L,3,FALSE)</f>
        <v>Brittany Boyer (Director)</v>
      </c>
      <c r="R20" s="188" t="str">
        <f>VLOOKUP(M20,'Team Info'!J:M,4,FALSE)</f>
        <v>262-247-1029</v>
      </c>
      <c r="S20" s="188" t="str">
        <f>VLOOKUP(M20,'Team Info'!J:N,5,FALSE)</f>
        <v>bboyer@kmymca.org</v>
      </c>
      <c r="T20" t="str">
        <f t="shared" si="1"/>
        <v>45556U-9 RF TimberwolvesU-9 WB Magic</v>
      </c>
    </row>
    <row r="21" spans="1:20" x14ac:dyDescent="0.3">
      <c r="A21" s="154" t="str">
        <f t="shared" si="6"/>
        <v>WB1163</v>
      </c>
      <c r="B21" s="154" t="str">
        <f>VLOOKUP(A21,'Team Info'!E:J,6,FALSE)</f>
        <v>U-9 WB Magic</v>
      </c>
      <c r="C21" s="154" t="str">
        <f>VLOOKUP(A21,'Team Info'!E:L,8,FALSE)</f>
        <v>Brittany Boyer (Director)</v>
      </c>
      <c r="D21" s="154" t="str">
        <f>VLOOKUP(A21,'Team Info'!E:M,9,FALSE)</f>
        <v>262-247-1029</v>
      </c>
      <c r="E21" s="154" t="str">
        <f>VLOOKUP(A21,'Team Info'!E:N,10,FALSE)</f>
        <v>bboyer@kmymca.org</v>
      </c>
      <c r="F21" s="180" t="str">
        <f t="shared" si="0"/>
        <v>Sat</v>
      </c>
      <c r="G21" s="180">
        <v>391</v>
      </c>
      <c r="H21" s="184">
        <f>VLOOKUP(G21,'Master FINAL 2024 8-19-24'!A:G,7,FALSE)</f>
        <v>45563</v>
      </c>
      <c r="I21" s="153" t="str">
        <f>IF(ISBLANK((VLOOKUP(G21,'Master FINAL 2024 8-19-24'!A:H,8,FALSE)))=TRUE,"",VLOOKUP(G21,'Master FINAL 2024 8-19-24'!A:H,8,FALSE))</f>
        <v>HT #5A</v>
      </c>
      <c r="J21" s="183">
        <f>IF(ISBLANK((VLOOKUP(G21,'Master FINAL 2024 8-19-24'!A:I,9,FALSE)))=TRUE,"",VLOOKUP(G21,'Master FINAL 2024 8-19-24'!A:I,9,FALSE))</f>
        <v>0.5625</v>
      </c>
      <c r="K21" s="169" t="str">
        <f>VLOOKUP(G21,'Master FINAL 2024 8-19-24'!A:L,12,FALSE)</f>
        <v>U-9 WB Magic</v>
      </c>
      <c r="L21" s="177" t="s">
        <v>849</v>
      </c>
      <c r="M21" s="177" t="str">
        <f>VLOOKUP(G21,'Master FINAL 2024 8-19-24'!A:O,15,FALSE)</f>
        <v>U-9 HT Tigers</v>
      </c>
      <c r="N21" s="154" t="str">
        <f>VLOOKUP(K21,'Team Info'!J:L,3,FALSE)</f>
        <v>Brittany Boyer (Director)</v>
      </c>
      <c r="O21" s="154" t="str">
        <f>VLOOKUP(K21,'Team Info'!J:M,4,FALSE)</f>
        <v>262-247-1029</v>
      </c>
      <c r="P21" s="154" t="str">
        <f>VLOOKUP(K21,'Team Info'!J:N,5,FALSE)</f>
        <v>bboyer@kmymca.org</v>
      </c>
      <c r="Q21" s="188" t="str">
        <f>VLOOKUP(M21,'Team Info'!J:L,3,FALSE)</f>
        <v>Jessica Theisen</v>
      </c>
      <c r="R21" s="188" t="str">
        <f>VLOOKUP(M21,'Team Info'!J:M,4,FALSE)</f>
        <v>608-575-6475</v>
      </c>
      <c r="S21" s="188" t="str">
        <f>VLOOKUP(M21,'Team Info'!J:N,5,FALSE)</f>
        <v xml:space="preserve">jrm4213@gmail.com </v>
      </c>
      <c r="T21" t="str">
        <f t="shared" si="1"/>
        <v>45563U-9 WB MagicU-9 HT Tigers</v>
      </c>
    </row>
    <row r="22" spans="1:20" x14ac:dyDescent="0.3">
      <c r="A22" s="154" t="str">
        <f t="shared" si="6"/>
        <v>WB1163</v>
      </c>
      <c r="B22" s="154" t="str">
        <f>VLOOKUP(A22,'Team Info'!E:J,6,FALSE)</f>
        <v>U-9 WB Magic</v>
      </c>
      <c r="C22" s="154" t="str">
        <f>VLOOKUP(A22,'Team Info'!E:L,8,FALSE)</f>
        <v>Brittany Boyer (Director)</v>
      </c>
      <c r="D22" s="154" t="str">
        <f>VLOOKUP(A22,'Team Info'!E:M,9,FALSE)</f>
        <v>262-247-1029</v>
      </c>
      <c r="E22" s="154" t="str">
        <f>VLOOKUP(A22,'Team Info'!E:N,10,FALSE)</f>
        <v>bboyer@kmymca.org</v>
      </c>
      <c r="F22" s="180" t="str">
        <f t="shared" si="0"/>
        <v>Sat</v>
      </c>
      <c r="G22" s="180">
        <v>398</v>
      </c>
      <c r="H22" s="184">
        <f>VLOOKUP(G22,'Master FINAL 2024 8-19-24'!A:G,7,FALSE)</f>
        <v>45570</v>
      </c>
      <c r="I22" s="153" t="str">
        <f>IF(ISBLANK((VLOOKUP(G22,'Master FINAL 2024 8-19-24'!A:H,8,FALSE)))=TRUE,"",VLOOKUP(G22,'Master FINAL 2024 8-19-24'!A:H,8,FALSE))</f>
        <v>WB Regal Ware #3</v>
      </c>
      <c r="J22" s="183">
        <f>IF(ISBLANK((VLOOKUP(G22,'Master FINAL 2024 8-19-24'!A:I,9,FALSE)))=TRUE,"",VLOOKUP(G22,'Master FINAL 2024 8-19-24'!A:I,9,FALSE))</f>
        <v>0.41666666666666669</v>
      </c>
      <c r="K22" s="169" t="str">
        <f>VLOOKUP(G22,'Master FINAL 2024 8-19-24'!A:L,12,FALSE)</f>
        <v>U-9 ER Lucky Charms</v>
      </c>
      <c r="L22" s="177" t="s">
        <v>849</v>
      </c>
      <c r="M22" s="177" t="str">
        <f>VLOOKUP(G22,'Master FINAL 2024 8-19-24'!A:O,15,FALSE)</f>
        <v>U-9 WB Magic</v>
      </c>
      <c r="N22" s="154" t="str">
        <f>VLOOKUP(K22,'Team Info'!J:L,3,FALSE)</f>
        <v>Mike Jensen</v>
      </c>
      <c r="O22" s="154" t="str">
        <f>VLOOKUP(K22,'Team Info'!J:M,4,FALSE)</f>
        <v>630-797-0654</v>
      </c>
      <c r="P22" s="154" t="str">
        <f>VLOOKUP(K22,'Team Info'!J:N,5,FALSE)</f>
        <v>mvjensen712@gmail.com</v>
      </c>
      <c r="Q22" s="188" t="str">
        <f>VLOOKUP(M22,'Team Info'!J:L,3,FALSE)</f>
        <v>Brittany Boyer (Director)</v>
      </c>
      <c r="R22" s="188" t="str">
        <f>VLOOKUP(M22,'Team Info'!J:M,4,FALSE)</f>
        <v>262-247-1029</v>
      </c>
      <c r="S22" s="188" t="str">
        <f>VLOOKUP(M22,'Team Info'!J:N,5,FALSE)</f>
        <v>bboyer@kmymca.org</v>
      </c>
      <c r="T22" t="str">
        <f t="shared" si="1"/>
        <v>45570U-9 ER Lucky CharmsU-9 WB Magic</v>
      </c>
    </row>
    <row r="23" spans="1:20" x14ac:dyDescent="0.3">
      <c r="A23" s="154" t="str">
        <f t="shared" si="6"/>
        <v>WB1163</v>
      </c>
      <c r="B23" s="154" t="str">
        <f>VLOOKUP(A23,'Team Info'!E:J,6,FALSE)</f>
        <v>U-9 WB Magic</v>
      </c>
      <c r="C23" s="154" t="str">
        <f>VLOOKUP(A23,'Team Info'!E:L,8,FALSE)</f>
        <v>Brittany Boyer (Director)</v>
      </c>
      <c r="D23" s="154" t="str">
        <f>VLOOKUP(A23,'Team Info'!E:M,9,FALSE)</f>
        <v>262-247-1029</v>
      </c>
      <c r="E23" s="154" t="str">
        <f>VLOOKUP(A23,'Team Info'!E:N,10,FALSE)</f>
        <v>bboyer@kmymca.org</v>
      </c>
      <c r="F23" s="180" t="str">
        <f t="shared" si="0"/>
        <v>Sat</v>
      </c>
      <c r="G23" s="180">
        <v>403</v>
      </c>
      <c r="H23" s="184">
        <f>VLOOKUP(G23,'Master FINAL 2024 8-19-24'!A:G,7,FALSE)</f>
        <v>45577</v>
      </c>
      <c r="I23" s="153" t="str">
        <f>IF(ISBLANK((VLOOKUP(G23,'Master FINAL 2024 8-19-24'!A:H,8,FALSE)))=TRUE,"",VLOOKUP(G23,'Master FINAL 2024 8-19-24'!A:H,8,FALSE))</f>
        <v>WB Regal Ware #3</v>
      </c>
      <c r="J23" s="183">
        <f>IF(ISBLANK((VLOOKUP(G23,'Master FINAL 2024 8-19-24'!A:I,9,FALSE)))=TRUE,"",VLOOKUP(G23,'Master FINAL 2024 8-19-24'!A:I,9,FALSE))</f>
        <v>0.375</v>
      </c>
      <c r="K23" s="169" t="str">
        <f>VLOOKUP(G23,'Master FINAL 2024 8-19-24'!A:L,12,FALSE)</f>
        <v>U-9 KW Twisters</v>
      </c>
      <c r="L23" s="177" t="s">
        <v>849</v>
      </c>
      <c r="M23" s="177" t="str">
        <f>VLOOKUP(G23,'Master FINAL 2024 8-19-24'!A:O,15,FALSE)</f>
        <v>U-9 WB Magic</v>
      </c>
      <c r="N23" s="154" t="str">
        <f>VLOOKUP(K23,'Team Info'!J:L,3,FALSE)</f>
        <v>Jim Stippich</v>
      </c>
      <c r="O23" s="154" t="str">
        <f>VLOOKUP(K23,'Team Info'!J:M,4,FALSE)</f>
        <v>414-484-6634</v>
      </c>
      <c r="P23" s="154" t="str">
        <f>VLOOKUP(K23,'Team Info'!J:N,5,FALSE)</f>
        <v>stippich.jim@icloud.com</v>
      </c>
      <c r="Q23" s="188" t="str">
        <f>VLOOKUP(M23,'Team Info'!J:L,3,FALSE)</f>
        <v>Brittany Boyer (Director)</v>
      </c>
      <c r="R23" s="188" t="str">
        <f>VLOOKUP(M23,'Team Info'!J:M,4,FALSE)</f>
        <v>262-247-1029</v>
      </c>
      <c r="S23" s="188" t="str">
        <f>VLOOKUP(M23,'Team Info'!J:N,5,FALSE)</f>
        <v>bboyer@kmymca.org</v>
      </c>
      <c r="T23" t="str">
        <f t="shared" si="1"/>
        <v>45577U-9 KW TwistersU-9 WB Magic</v>
      </c>
    </row>
    <row r="24" spans="1:20" x14ac:dyDescent="0.3">
      <c r="A24" s="154" t="str">
        <f t="shared" si="6"/>
        <v>WB1163</v>
      </c>
      <c r="B24" s="154" t="str">
        <f>VLOOKUP(A24,'Team Info'!E:J,6,FALSE)</f>
        <v>U-9 WB Magic</v>
      </c>
      <c r="C24" s="154" t="str">
        <f>VLOOKUP(A24,'Team Info'!E:L,8,FALSE)</f>
        <v>Brittany Boyer (Director)</v>
      </c>
      <c r="D24" s="154" t="str">
        <f>VLOOKUP(A24,'Team Info'!E:M,9,FALSE)</f>
        <v>262-247-1029</v>
      </c>
      <c r="E24" s="154" t="str">
        <f>VLOOKUP(A24,'Team Info'!E:N,10,FALSE)</f>
        <v>bboyer@kmymca.org</v>
      </c>
      <c r="F24" s="180" t="str">
        <f t="shared" si="0"/>
        <v>Sat</v>
      </c>
      <c r="G24" s="180">
        <v>414</v>
      </c>
      <c r="H24" s="184">
        <f>VLOOKUP(G24,'Master FINAL 2024 8-19-24'!A:G,7,FALSE)</f>
        <v>45584</v>
      </c>
      <c r="I24" s="153" t="str">
        <f>IF(ISBLANK((VLOOKUP(G24,'Master FINAL 2024 8-19-24'!A:H,8,FALSE)))=TRUE,"",VLOOKUP(G24,'Master FINAL 2024 8-19-24'!A:H,8,FALSE))</f>
        <v>KW 3</v>
      </c>
      <c r="J24" s="183">
        <f>IF(ISBLANK((VLOOKUP(G24,'Master FINAL 2024 8-19-24'!A:I,9,FALSE)))=TRUE,"",VLOOKUP(G24,'Master FINAL 2024 8-19-24'!A:I,9,FALSE))</f>
        <v>0.4375</v>
      </c>
      <c r="K24" s="169" t="str">
        <f>VLOOKUP(G24,'Master FINAL 2024 8-19-24'!A:L,12,FALSE)</f>
        <v>U-9 WB Magic</v>
      </c>
      <c r="L24" s="177" t="s">
        <v>849</v>
      </c>
      <c r="M24" s="177" t="str">
        <f>VLOOKUP(G24,'Master FINAL 2024 8-19-24'!A:O,15,FALSE)</f>
        <v>U-9 KW Thunder</v>
      </c>
      <c r="N24" s="154" t="str">
        <f>VLOOKUP(K24,'Team Info'!J:L,3,FALSE)</f>
        <v>Brittany Boyer (Director)</v>
      </c>
      <c r="O24" s="154" t="str">
        <f>VLOOKUP(K24,'Team Info'!J:M,4,FALSE)</f>
        <v>262-247-1029</v>
      </c>
      <c r="P24" s="154" t="str">
        <f>VLOOKUP(K24,'Team Info'!J:N,5,FALSE)</f>
        <v>bboyer@kmymca.org</v>
      </c>
      <c r="Q24" s="188" t="str">
        <f>VLOOKUP(M24,'Team Info'!J:L,3,FALSE)</f>
        <v>Christine Steinmetz</v>
      </c>
      <c r="R24" s="188" t="str">
        <f>VLOOKUP(M24,'Team Info'!J:M,4,FALSE)</f>
        <v>608-797-1110</v>
      </c>
      <c r="S24" s="188" t="str">
        <f>VLOOKUP(M24,'Team Info'!J:N,5,FALSE)</f>
        <v>cehrlich29@gmail.com</v>
      </c>
      <c r="T24" t="str">
        <f t="shared" si="1"/>
        <v>45584U-9 WB MagicU-9 KW Thunder</v>
      </c>
    </row>
    <row r="25" spans="1:20" x14ac:dyDescent="0.3">
      <c r="A25" s="154" t="str">
        <f t="shared" si="6"/>
        <v>WB1163</v>
      </c>
      <c r="B25" s="154" t="str">
        <f>VLOOKUP(A25,'Team Info'!E:J,6,FALSE)</f>
        <v>U-9 WB Magic</v>
      </c>
      <c r="C25" s="154" t="str">
        <f>VLOOKUP(A25,'Team Info'!E:L,8,FALSE)</f>
        <v>Brittany Boyer (Director)</v>
      </c>
      <c r="D25" s="154" t="str">
        <f>VLOOKUP(A25,'Team Info'!E:M,9,FALSE)</f>
        <v>262-247-1029</v>
      </c>
      <c r="E25" s="154" t="str">
        <f>VLOOKUP(A25,'Team Info'!E:N,10,FALSE)</f>
        <v>bboyer@kmymca.org</v>
      </c>
      <c r="F25" s="180" t="str">
        <f t="shared" si="0"/>
        <v>Sat</v>
      </c>
      <c r="G25" s="180">
        <v>416</v>
      </c>
      <c r="H25" s="184">
        <f>VLOOKUP(G25,'Master FINAL 2024 8-19-24'!A:G,7,FALSE)</f>
        <v>45591</v>
      </c>
      <c r="I25" s="153" t="str">
        <f>IF(ISBLANK((VLOOKUP(G25,'Master FINAL 2024 8-19-24'!A:H,8,FALSE)))=TRUE,"",VLOOKUP(G25,'Master FINAL 2024 8-19-24'!A:H,8,FALSE))</f>
        <v>ER #8</v>
      </c>
      <c r="J25" s="183">
        <f>IF(ISBLANK((VLOOKUP(G25,'Master FINAL 2024 8-19-24'!A:I,9,FALSE)))=TRUE,"",VLOOKUP(G25,'Master FINAL 2024 8-19-24'!A:I,9,FALSE))</f>
        <v>0.41666666666666669</v>
      </c>
      <c r="K25" s="169" t="str">
        <f>VLOOKUP(G25,'Master FINAL 2024 8-19-24'!A:L,12,FALSE)</f>
        <v>U-9 WB Magic</v>
      </c>
      <c r="L25" s="177" t="s">
        <v>849</v>
      </c>
      <c r="M25" s="177" t="str">
        <f>VLOOKUP(G25,'Master FINAL 2024 8-19-24'!A:O,15,FALSE)</f>
        <v>U-9 ER Lucky Charms</v>
      </c>
      <c r="N25" s="154" t="str">
        <f>VLOOKUP(K25,'Team Info'!J:L,3,FALSE)</f>
        <v>Brittany Boyer (Director)</v>
      </c>
      <c r="O25" s="154" t="str">
        <f>VLOOKUP(K25,'Team Info'!J:M,4,FALSE)</f>
        <v>262-247-1029</v>
      </c>
      <c r="P25" s="154" t="str">
        <f>VLOOKUP(K25,'Team Info'!J:N,5,FALSE)</f>
        <v>bboyer@kmymca.org</v>
      </c>
      <c r="Q25" s="188" t="str">
        <f>VLOOKUP(M25,'Team Info'!J:L,3,FALSE)</f>
        <v>Mike Jensen</v>
      </c>
      <c r="R25" s="188" t="str">
        <f>VLOOKUP(M25,'Team Info'!J:M,4,FALSE)</f>
        <v>630-797-0654</v>
      </c>
      <c r="S25" s="188" t="str">
        <f>VLOOKUP(M25,'Team Info'!J:N,5,FALSE)</f>
        <v>mvjensen712@gmail.com</v>
      </c>
      <c r="T25" t="str">
        <f t="shared" si="1"/>
        <v>45591U-9 WB MagicU-9 ER Lucky Charms</v>
      </c>
    </row>
    <row r="26" spans="1:20" x14ac:dyDescent="0.3">
      <c r="T26" t="str">
        <f t="shared" si="1"/>
        <v/>
      </c>
    </row>
    <row r="27" spans="1:20" x14ac:dyDescent="0.3">
      <c r="T27" t="str">
        <f t="shared" si="1"/>
        <v/>
      </c>
    </row>
    <row r="28" spans="1:20" x14ac:dyDescent="0.3">
      <c r="T28" t="str">
        <f t="shared" si="1"/>
        <v/>
      </c>
    </row>
    <row r="29" spans="1:20" x14ac:dyDescent="0.3">
      <c r="T29" t="str">
        <f t="shared" si="1"/>
        <v/>
      </c>
    </row>
    <row r="30" spans="1:20" x14ac:dyDescent="0.3">
      <c r="T30" t="str">
        <f t="shared" si="1"/>
        <v/>
      </c>
    </row>
    <row r="31" spans="1:20" x14ac:dyDescent="0.3">
      <c r="T31" t="str">
        <f t="shared" si="1"/>
        <v/>
      </c>
    </row>
    <row r="32" spans="1:20" x14ac:dyDescent="0.3">
      <c r="T32" t="str">
        <f t="shared" si="1"/>
        <v/>
      </c>
    </row>
    <row r="33" spans="20:20" x14ac:dyDescent="0.3">
      <c r="T33" t="str">
        <f t="shared" si="1"/>
        <v/>
      </c>
    </row>
    <row r="34" spans="20:20" x14ac:dyDescent="0.3">
      <c r="T34" t="str">
        <f t="shared" si="1"/>
        <v/>
      </c>
    </row>
    <row r="35" spans="20:20" x14ac:dyDescent="0.3">
      <c r="T35" t="str">
        <f t="shared" si="1"/>
        <v/>
      </c>
    </row>
    <row r="36" spans="20:20" x14ac:dyDescent="0.3">
      <c r="T36" t="str">
        <f t="shared" si="1"/>
        <v/>
      </c>
    </row>
    <row r="37" spans="20:20" x14ac:dyDescent="0.3">
      <c r="T37" t="str">
        <f t="shared" si="1"/>
        <v/>
      </c>
    </row>
    <row r="38" spans="20:20" x14ac:dyDescent="0.3">
      <c r="T38" t="str">
        <f t="shared" si="1"/>
        <v/>
      </c>
    </row>
    <row r="39" spans="20:20" x14ac:dyDescent="0.3">
      <c r="T39" t="str">
        <f t="shared" si="1"/>
        <v/>
      </c>
    </row>
    <row r="40" spans="20:20" x14ac:dyDescent="0.3">
      <c r="T40" t="str">
        <f t="shared" si="1"/>
        <v/>
      </c>
    </row>
    <row r="41" spans="20:20" x14ac:dyDescent="0.3">
      <c r="T41" t="str">
        <f t="shared" si="1"/>
        <v/>
      </c>
    </row>
    <row r="42" spans="20:20" x14ac:dyDescent="0.3">
      <c r="T42" t="str">
        <f t="shared" si="1"/>
        <v/>
      </c>
    </row>
    <row r="43" spans="20:20" x14ac:dyDescent="0.3">
      <c r="T43" t="str">
        <f t="shared" si="1"/>
        <v/>
      </c>
    </row>
    <row r="44" spans="20:20" x14ac:dyDescent="0.3">
      <c r="T44" t="str">
        <f t="shared" si="1"/>
        <v/>
      </c>
    </row>
    <row r="45" spans="20:20" x14ac:dyDescent="0.3">
      <c r="T45" t="str">
        <f t="shared" si="1"/>
        <v/>
      </c>
    </row>
    <row r="46" spans="20:20" x14ac:dyDescent="0.3">
      <c r="T46" t="str">
        <f t="shared" si="1"/>
        <v/>
      </c>
    </row>
    <row r="47" spans="20:20" x14ac:dyDescent="0.3">
      <c r="T47" t="str">
        <f t="shared" si="1"/>
        <v/>
      </c>
    </row>
    <row r="48" spans="20:20" x14ac:dyDescent="0.3">
      <c r="T48" t="str">
        <f t="shared" si="1"/>
        <v/>
      </c>
    </row>
    <row r="49" spans="20:20" x14ac:dyDescent="0.3">
      <c r="T49" t="str">
        <f t="shared" si="1"/>
        <v/>
      </c>
    </row>
    <row r="50" spans="20:20" x14ac:dyDescent="0.3">
      <c r="T50" t="str">
        <f t="shared" si="1"/>
        <v/>
      </c>
    </row>
    <row r="51" spans="20:20" x14ac:dyDescent="0.3">
      <c r="T51" t="str">
        <f t="shared" si="1"/>
        <v/>
      </c>
    </row>
    <row r="52" spans="20:20" x14ac:dyDescent="0.3">
      <c r="T52" t="str">
        <f t="shared" si="1"/>
        <v/>
      </c>
    </row>
    <row r="53" spans="20:20" x14ac:dyDescent="0.3">
      <c r="T53" t="str">
        <f t="shared" si="1"/>
        <v/>
      </c>
    </row>
    <row r="54" spans="20:20" x14ac:dyDescent="0.3">
      <c r="T54" t="str">
        <f t="shared" si="1"/>
        <v/>
      </c>
    </row>
    <row r="55" spans="20:20" x14ac:dyDescent="0.3">
      <c r="T55" t="str">
        <f t="shared" si="1"/>
        <v/>
      </c>
    </row>
    <row r="56" spans="20:20" x14ac:dyDescent="0.3">
      <c r="T56" t="str">
        <f t="shared" si="1"/>
        <v/>
      </c>
    </row>
    <row r="57" spans="20:20" x14ac:dyDescent="0.3">
      <c r="T57" t="str">
        <f t="shared" si="1"/>
        <v/>
      </c>
    </row>
    <row r="58" spans="20:20" x14ac:dyDescent="0.3">
      <c r="T58" t="str">
        <f t="shared" ref="T58:T121" si="7">H58&amp;K58&amp;M58</f>
        <v/>
      </c>
    </row>
    <row r="59" spans="20:20" x14ac:dyDescent="0.3">
      <c r="T59" t="str">
        <f t="shared" si="7"/>
        <v/>
      </c>
    </row>
    <row r="60" spans="20:20" x14ac:dyDescent="0.3">
      <c r="T60" t="str">
        <f t="shared" si="7"/>
        <v/>
      </c>
    </row>
    <row r="61" spans="20:20" x14ac:dyDescent="0.3">
      <c r="T61" t="str">
        <f t="shared" si="7"/>
        <v/>
      </c>
    </row>
    <row r="62" spans="20:20" x14ac:dyDescent="0.3">
      <c r="T62" t="str">
        <f t="shared" si="7"/>
        <v/>
      </c>
    </row>
    <row r="63" spans="20:20" x14ac:dyDescent="0.3">
      <c r="T63" t="str">
        <f t="shared" si="7"/>
        <v/>
      </c>
    </row>
    <row r="64" spans="20:20" x14ac:dyDescent="0.3">
      <c r="T64" t="str">
        <f t="shared" si="7"/>
        <v/>
      </c>
    </row>
    <row r="65" spans="20:20" x14ac:dyDescent="0.3">
      <c r="T65" t="str">
        <f t="shared" si="7"/>
        <v/>
      </c>
    </row>
    <row r="66" spans="20:20" x14ac:dyDescent="0.3">
      <c r="T66" t="str">
        <f t="shared" si="7"/>
        <v/>
      </c>
    </row>
    <row r="67" spans="20:20" x14ac:dyDescent="0.3">
      <c r="T67" t="str">
        <f t="shared" si="7"/>
        <v/>
      </c>
    </row>
    <row r="68" spans="20:20" x14ac:dyDescent="0.3">
      <c r="T68" t="str">
        <f t="shared" si="7"/>
        <v/>
      </c>
    </row>
    <row r="69" spans="20:20" x14ac:dyDescent="0.3">
      <c r="T69" t="str">
        <f t="shared" si="7"/>
        <v/>
      </c>
    </row>
    <row r="70" spans="20:20" x14ac:dyDescent="0.3">
      <c r="T70" t="str">
        <f t="shared" si="7"/>
        <v/>
      </c>
    </row>
    <row r="71" spans="20:20" x14ac:dyDescent="0.3">
      <c r="T71" t="str">
        <f t="shared" si="7"/>
        <v/>
      </c>
    </row>
    <row r="72" spans="20:20" x14ac:dyDescent="0.3">
      <c r="T72" t="str">
        <f t="shared" si="7"/>
        <v/>
      </c>
    </row>
    <row r="73" spans="20:20" x14ac:dyDescent="0.3">
      <c r="T73" t="str">
        <f t="shared" si="7"/>
        <v/>
      </c>
    </row>
    <row r="74" spans="20:20" x14ac:dyDescent="0.3">
      <c r="T74" t="str">
        <f t="shared" si="7"/>
        <v/>
      </c>
    </row>
    <row r="75" spans="20:20" x14ac:dyDescent="0.3">
      <c r="T75" t="str">
        <f t="shared" si="7"/>
        <v/>
      </c>
    </row>
    <row r="76" spans="20:20" x14ac:dyDescent="0.3">
      <c r="T76" t="str">
        <f t="shared" si="7"/>
        <v/>
      </c>
    </row>
    <row r="77" spans="20:20" x14ac:dyDescent="0.3">
      <c r="T77" t="str">
        <f t="shared" si="7"/>
        <v/>
      </c>
    </row>
    <row r="78" spans="20:20" x14ac:dyDescent="0.3">
      <c r="T78" t="str">
        <f t="shared" si="7"/>
        <v/>
      </c>
    </row>
    <row r="79" spans="20:20" x14ac:dyDescent="0.3">
      <c r="T79" t="str">
        <f t="shared" si="7"/>
        <v/>
      </c>
    </row>
    <row r="80" spans="20:20" x14ac:dyDescent="0.3">
      <c r="T80" t="str">
        <f t="shared" si="7"/>
        <v/>
      </c>
    </row>
    <row r="81" spans="20:20" x14ac:dyDescent="0.3">
      <c r="T81" t="str">
        <f t="shared" si="7"/>
        <v/>
      </c>
    </row>
    <row r="82" spans="20:20" x14ac:dyDescent="0.3">
      <c r="T82" t="str">
        <f t="shared" si="7"/>
        <v/>
      </c>
    </row>
    <row r="83" spans="20:20" x14ac:dyDescent="0.3">
      <c r="T83" t="str">
        <f t="shared" si="7"/>
        <v/>
      </c>
    </row>
    <row r="84" spans="20:20" x14ac:dyDescent="0.3">
      <c r="T84" t="str">
        <f t="shared" si="7"/>
        <v/>
      </c>
    </row>
    <row r="85" spans="20:20" x14ac:dyDescent="0.3">
      <c r="T85" t="str">
        <f t="shared" si="7"/>
        <v/>
      </c>
    </row>
    <row r="86" spans="20:20" x14ac:dyDescent="0.3">
      <c r="T86" t="str">
        <f t="shared" si="7"/>
        <v/>
      </c>
    </row>
    <row r="87" spans="20:20" x14ac:dyDescent="0.3">
      <c r="T87" t="str">
        <f t="shared" si="7"/>
        <v/>
      </c>
    </row>
    <row r="88" spans="20:20" x14ac:dyDescent="0.3">
      <c r="T88" t="str">
        <f t="shared" si="7"/>
        <v/>
      </c>
    </row>
    <row r="89" spans="20:20" x14ac:dyDescent="0.3">
      <c r="T89" t="str">
        <f t="shared" si="7"/>
        <v/>
      </c>
    </row>
    <row r="90" spans="20:20" x14ac:dyDescent="0.3">
      <c r="T90" t="str">
        <f t="shared" si="7"/>
        <v/>
      </c>
    </row>
    <row r="91" spans="20:20" x14ac:dyDescent="0.3">
      <c r="T91" t="str">
        <f t="shared" si="7"/>
        <v/>
      </c>
    </row>
    <row r="92" spans="20:20" x14ac:dyDescent="0.3">
      <c r="T92" t="str">
        <f t="shared" si="7"/>
        <v/>
      </c>
    </row>
    <row r="93" spans="20:20" x14ac:dyDescent="0.3">
      <c r="T93" t="str">
        <f t="shared" si="7"/>
        <v/>
      </c>
    </row>
    <row r="94" spans="20:20" x14ac:dyDescent="0.3">
      <c r="T94" t="str">
        <f t="shared" si="7"/>
        <v/>
      </c>
    </row>
    <row r="95" spans="20:20" x14ac:dyDescent="0.3">
      <c r="T95" t="str">
        <f t="shared" si="7"/>
        <v/>
      </c>
    </row>
    <row r="96" spans="20:20" x14ac:dyDescent="0.3">
      <c r="T96" t="str">
        <f t="shared" si="7"/>
        <v/>
      </c>
    </row>
    <row r="97" spans="20:20" x14ac:dyDescent="0.3">
      <c r="T97" t="str">
        <f t="shared" si="7"/>
        <v/>
      </c>
    </row>
    <row r="98" spans="20:20" x14ac:dyDescent="0.3">
      <c r="T98" t="str">
        <f t="shared" si="7"/>
        <v/>
      </c>
    </row>
    <row r="99" spans="20:20" x14ac:dyDescent="0.3">
      <c r="T99" t="str">
        <f t="shared" si="7"/>
        <v/>
      </c>
    </row>
    <row r="100" spans="20:20" x14ac:dyDescent="0.3">
      <c r="T100" t="str">
        <f t="shared" si="7"/>
        <v/>
      </c>
    </row>
    <row r="101" spans="20:20" x14ac:dyDescent="0.3">
      <c r="T101" t="str">
        <f t="shared" si="7"/>
        <v/>
      </c>
    </row>
    <row r="102" spans="20:20" x14ac:dyDescent="0.3">
      <c r="T102" t="str">
        <f t="shared" si="7"/>
        <v/>
      </c>
    </row>
    <row r="103" spans="20:20" x14ac:dyDescent="0.3">
      <c r="T103" t="str">
        <f t="shared" si="7"/>
        <v/>
      </c>
    </row>
    <row r="104" spans="20:20" x14ac:dyDescent="0.3">
      <c r="T104" t="str">
        <f t="shared" si="7"/>
        <v/>
      </c>
    </row>
    <row r="105" spans="20:20" x14ac:dyDescent="0.3">
      <c r="T105" t="str">
        <f t="shared" si="7"/>
        <v/>
      </c>
    </row>
    <row r="106" spans="20:20" x14ac:dyDescent="0.3">
      <c r="T106" t="str">
        <f t="shared" si="7"/>
        <v/>
      </c>
    </row>
    <row r="107" spans="20:20" x14ac:dyDescent="0.3">
      <c r="T107" t="str">
        <f t="shared" si="7"/>
        <v/>
      </c>
    </row>
    <row r="108" spans="20:20" x14ac:dyDescent="0.3">
      <c r="T108" t="str">
        <f t="shared" si="7"/>
        <v/>
      </c>
    </row>
    <row r="109" spans="20:20" x14ac:dyDescent="0.3">
      <c r="T109" t="str">
        <f t="shared" si="7"/>
        <v/>
      </c>
    </row>
    <row r="110" spans="20:20" x14ac:dyDescent="0.3">
      <c r="T110" t="str">
        <f t="shared" si="7"/>
        <v/>
      </c>
    </row>
    <row r="111" spans="20:20" x14ac:dyDescent="0.3">
      <c r="T111" t="str">
        <f t="shared" si="7"/>
        <v/>
      </c>
    </row>
    <row r="112" spans="20:20" x14ac:dyDescent="0.3">
      <c r="T112" t="str">
        <f t="shared" si="7"/>
        <v/>
      </c>
    </row>
    <row r="113" spans="20:20" x14ac:dyDescent="0.3">
      <c r="T113" t="str">
        <f t="shared" si="7"/>
        <v/>
      </c>
    </row>
    <row r="114" spans="20:20" x14ac:dyDescent="0.3">
      <c r="T114" t="str">
        <f t="shared" si="7"/>
        <v/>
      </c>
    </row>
    <row r="115" spans="20:20" x14ac:dyDescent="0.3">
      <c r="T115" t="str">
        <f t="shared" si="7"/>
        <v/>
      </c>
    </row>
    <row r="116" spans="20:20" x14ac:dyDescent="0.3">
      <c r="T116" t="str">
        <f t="shared" si="7"/>
        <v/>
      </c>
    </row>
    <row r="117" spans="20:20" x14ac:dyDescent="0.3">
      <c r="T117" t="str">
        <f t="shared" si="7"/>
        <v/>
      </c>
    </row>
    <row r="118" spans="20:20" x14ac:dyDescent="0.3">
      <c r="T118" t="str">
        <f t="shared" si="7"/>
        <v/>
      </c>
    </row>
    <row r="119" spans="20:20" x14ac:dyDescent="0.3">
      <c r="T119" t="str">
        <f t="shared" si="7"/>
        <v/>
      </c>
    </row>
    <row r="120" spans="20:20" x14ac:dyDescent="0.3">
      <c r="T120" t="str">
        <f t="shared" si="7"/>
        <v/>
      </c>
    </row>
    <row r="121" spans="20:20" x14ac:dyDescent="0.3">
      <c r="T121" t="str">
        <f t="shared" si="7"/>
        <v/>
      </c>
    </row>
    <row r="122" spans="20:20" x14ac:dyDescent="0.3">
      <c r="T122" t="str">
        <f t="shared" ref="T122:T185" si="8">H122&amp;K122&amp;M122</f>
        <v/>
      </c>
    </row>
    <row r="123" spans="20:20" x14ac:dyDescent="0.3">
      <c r="T123" t="str">
        <f t="shared" si="8"/>
        <v/>
      </c>
    </row>
    <row r="124" spans="20:20" x14ac:dyDescent="0.3">
      <c r="T124" t="str">
        <f t="shared" si="8"/>
        <v/>
      </c>
    </row>
    <row r="125" spans="20:20" x14ac:dyDescent="0.3">
      <c r="T125" t="str">
        <f t="shared" si="8"/>
        <v/>
      </c>
    </row>
    <row r="126" spans="20:20" x14ac:dyDescent="0.3">
      <c r="T126" t="str">
        <f t="shared" si="8"/>
        <v/>
      </c>
    </row>
    <row r="127" spans="20:20" x14ac:dyDescent="0.3">
      <c r="T127" t="str">
        <f t="shared" si="8"/>
        <v/>
      </c>
    </row>
    <row r="128" spans="20:20" x14ac:dyDescent="0.3">
      <c r="T128" t="str">
        <f t="shared" si="8"/>
        <v/>
      </c>
    </row>
    <row r="129" spans="20:20" x14ac:dyDescent="0.3">
      <c r="T129" t="str">
        <f t="shared" si="8"/>
        <v/>
      </c>
    </row>
    <row r="130" spans="20:20" x14ac:dyDescent="0.3">
      <c r="T130" t="str">
        <f t="shared" si="8"/>
        <v/>
      </c>
    </row>
    <row r="131" spans="20:20" x14ac:dyDescent="0.3">
      <c r="T131" t="str">
        <f t="shared" si="8"/>
        <v/>
      </c>
    </row>
    <row r="132" spans="20:20" x14ac:dyDescent="0.3">
      <c r="T132" t="str">
        <f t="shared" si="8"/>
        <v/>
      </c>
    </row>
    <row r="133" spans="20:20" x14ac:dyDescent="0.3">
      <c r="T133" t="str">
        <f t="shared" si="8"/>
        <v/>
      </c>
    </row>
    <row r="134" spans="20:20" x14ac:dyDescent="0.3">
      <c r="T134" t="str">
        <f t="shared" si="8"/>
        <v/>
      </c>
    </row>
    <row r="135" spans="20:20" x14ac:dyDescent="0.3">
      <c r="T135" t="str">
        <f t="shared" si="8"/>
        <v/>
      </c>
    </row>
    <row r="136" spans="20:20" x14ac:dyDescent="0.3">
      <c r="T136" t="str">
        <f t="shared" si="8"/>
        <v/>
      </c>
    </row>
    <row r="137" spans="20:20" x14ac:dyDescent="0.3">
      <c r="T137" t="str">
        <f t="shared" si="8"/>
        <v/>
      </c>
    </row>
    <row r="138" spans="20:20" x14ac:dyDescent="0.3">
      <c r="T138" t="str">
        <f t="shared" si="8"/>
        <v/>
      </c>
    </row>
    <row r="139" spans="20:20" x14ac:dyDescent="0.3">
      <c r="T139" t="str">
        <f t="shared" si="8"/>
        <v/>
      </c>
    </row>
    <row r="140" spans="20:20" x14ac:dyDescent="0.3">
      <c r="T140" t="str">
        <f t="shared" si="8"/>
        <v/>
      </c>
    </row>
    <row r="141" spans="20:20" x14ac:dyDescent="0.3">
      <c r="T141" t="str">
        <f t="shared" si="8"/>
        <v/>
      </c>
    </row>
    <row r="142" spans="20:20" x14ac:dyDescent="0.3">
      <c r="T142" t="str">
        <f t="shared" si="8"/>
        <v/>
      </c>
    </row>
    <row r="143" spans="20:20" x14ac:dyDescent="0.3">
      <c r="T143" t="str">
        <f t="shared" si="8"/>
        <v/>
      </c>
    </row>
    <row r="144" spans="20:20" x14ac:dyDescent="0.3">
      <c r="T144" t="str">
        <f t="shared" si="8"/>
        <v/>
      </c>
    </row>
    <row r="145" spans="20:20" x14ac:dyDescent="0.3">
      <c r="T145" t="str">
        <f t="shared" si="8"/>
        <v/>
      </c>
    </row>
    <row r="146" spans="20:20" x14ac:dyDescent="0.3">
      <c r="T146" t="str">
        <f t="shared" si="8"/>
        <v/>
      </c>
    </row>
    <row r="147" spans="20:20" x14ac:dyDescent="0.3">
      <c r="T147" t="str">
        <f t="shared" si="8"/>
        <v/>
      </c>
    </row>
    <row r="148" spans="20:20" x14ac:dyDescent="0.3">
      <c r="T148" t="str">
        <f t="shared" si="8"/>
        <v/>
      </c>
    </row>
    <row r="149" spans="20:20" x14ac:dyDescent="0.3">
      <c r="T149" t="str">
        <f t="shared" si="8"/>
        <v/>
      </c>
    </row>
    <row r="150" spans="20:20" x14ac:dyDescent="0.3">
      <c r="T150" t="str">
        <f t="shared" si="8"/>
        <v/>
      </c>
    </row>
    <row r="151" spans="20:20" x14ac:dyDescent="0.3">
      <c r="T151" t="str">
        <f t="shared" si="8"/>
        <v/>
      </c>
    </row>
    <row r="152" spans="20:20" x14ac:dyDescent="0.3">
      <c r="T152" t="str">
        <f t="shared" si="8"/>
        <v/>
      </c>
    </row>
    <row r="153" spans="20:20" x14ac:dyDescent="0.3">
      <c r="T153" t="str">
        <f t="shared" si="8"/>
        <v/>
      </c>
    </row>
    <row r="154" spans="20:20" x14ac:dyDescent="0.3">
      <c r="T154" t="str">
        <f t="shared" si="8"/>
        <v/>
      </c>
    </row>
    <row r="155" spans="20:20" x14ac:dyDescent="0.3">
      <c r="T155" t="str">
        <f t="shared" si="8"/>
        <v/>
      </c>
    </row>
    <row r="156" spans="20:20" x14ac:dyDescent="0.3">
      <c r="T156" t="str">
        <f t="shared" si="8"/>
        <v/>
      </c>
    </row>
    <row r="157" spans="20:20" x14ac:dyDescent="0.3">
      <c r="T157" t="str">
        <f t="shared" si="8"/>
        <v/>
      </c>
    </row>
    <row r="158" spans="20:20" x14ac:dyDescent="0.3">
      <c r="T158" t="str">
        <f t="shared" si="8"/>
        <v/>
      </c>
    </row>
    <row r="159" spans="20:20" x14ac:dyDescent="0.3">
      <c r="T159" t="str">
        <f t="shared" si="8"/>
        <v/>
      </c>
    </row>
    <row r="160" spans="20:20" x14ac:dyDescent="0.3">
      <c r="T160" t="str">
        <f t="shared" si="8"/>
        <v/>
      </c>
    </row>
    <row r="161" spans="20:20" x14ac:dyDescent="0.3">
      <c r="T161" t="str">
        <f t="shared" si="8"/>
        <v/>
      </c>
    </row>
    <row r="162" spans="20:20" x14ac:dyDescent="0.3">
      <c r="T162" t="str">
        <f t="shared" si="8"/>
        <v/>
      </c>
    </row>
    <row r="163" spans="20:20" x14ac:dyDescent="0.3">
      <c r="T163" t="str">
        <f t="shared" si="8"/>
        <v/>
      </c>
    </row>
    <row r="164" spans="20:20" x14ac:dyDescent="0.3">
      <c r="T164" t="str">
        <f t="shared" si="8"/>
        <v/>
      </c>
    </row>
    <row r="165" spans="20:20" x14ac:dyDescent="0.3">
      <c r="T165" t="str">
        <f t="shared" si="8"/>
        <v/>
      </c>
    </row>
    <row r="166" spans="20:20" x14ac:dyDescent="0.3">
      <c r="T166" t="str">
        <f t="shared" si="8"/>
        <v/>
      </c>
    </row>
    <row r="167" spans="20:20" x14ac:dyDescent="0.3">
      <c r="T167" t="str">
        <f t="shared" si="8"/>
        <v/>
      </c>
    </row>
    <row r="168" spans="20:20" x14ac:dyDescent="0.3">
      <c r="T168" t="str">
        <f t="shared" si="8"/>
        <v/>
      </c>
    </row>
    <row r="169" spans="20:20" x14ac:dyDescent="0.3">
      <c r="T169" t="str">
        <f t="shared" si="8"/>
        <v/>
      </c>
    </row>
    <row r="170" spans="20:20" x14ac:dyDescent="0.3">
      <c r="T170" t="str">
        <f t="shared" si="8"/>
        <v/>
      </c>
    </row>
    <row r="171" spans="20:20" x14ac:dyDescent="0.3">
      <c r="T171" t="str">
        <f t="shared" si="8"/>
        <v/>
      </c>
    </row>
    <row r="172" spans="20:20" x14ac:dyDescent="0.3">
      <c r="T172" t="str">
        <f t="shared" si="8"/>
        <v/>
      </c>
    </row>
    <row r="173" spans="20:20" x14ac:dyDescent="0.3">
      <c r="T173" t="str">
        <f t="shared" si="8"/>
        <v/>
      </c>
    </row>
    <row r="174" spans="20:20" x14ac:dyDescent="0.3">
      <c r="T174" t="str">
        <f t="shared" si="8"/>
        <v/>
      </c>
    </row>
    <row r="175" spans="20:20" x14ac:dyDescent="0.3">
      <c r="T175" t="str">
        <f t="shared" si="8"/>
        <v/>
      </c>
    </row>
    <row r="176" spans="20:20" x14ac:dyDescent="0.3">
      <c r="T176" t="str">
        <f t="shared" si="8"/>
        <v/>
      </c>
    </row>
    <row r="177" spans="20:20" x14ac:dyDescent="0.3">
      <c r="T177" t="str">
        <f t="shared" si="8"/>
        <v/>
      </c>
    </row>
    <row r="178" spans="20:20" x14ac:dyDescent="0.3">
      <c r="T178" t="str">
        <f t="shared" si="8"/>
        <v/>
      </c>
    </row>
    <row r="179" spans="20:20" x14ac:dyDescent="0.3">
      <c r="T179" t="str">
        <f t="shared" si="8"/>
        <v/>
      </c>
    </row>
    <row r="180" spans="20:20" x14ac:dyDescent="0.3">
      <c r="T180" t="str">
        <f t="shared" si="8"/>
        <v/>
      </c>
    </row>
    <row r="181" spans="20:20" x14ac:dyDescent="0.3">
      <c r="T181" t="str">
        <f t="shared" si="8"/>
        <v/>
      </c>
    </row>
    <row r="182" spans="20:20" x14ac:dyDescent="0.3">
      <c r="T182" t="str">
        <f t="shared" si="8"/>
        <v/>
      </c>
    </row>
    <row r="183" spans="20:20" x14ac:dyDescent="0.3">
      <c r="T183" t="str">
        <f t="shared" si="8"/>
        <v/>
      </c>
    </row>
    <row r="184" spans="20:20" x14ac:dyDescent="0.3">
      <c r="T184" t="str">
        <f t="shared" si="8"/>
        <v/>
      </c>
    </row>
    <row r="185" spans="20:20" x14ac:dyDescent="0.3">
      <c r="T185" t="str">
        <f t="shared" si="8"/>
        <v/>
      </c>
    </row>
    <row r="186" spans="20:20" x14ac:dyDescent="0.3">
      <c r="T186" t="str">
        <f t="shared" ref="T186:T233" si="9">H186&amp;K186&amp;M186</f>
        <v/>
      </c>
    </row>
    <row r="187" spans="20:20" x14ac:dyDescent="0.3">
      <c r="T187" t="str">
        <f t="shared" si="9"/>
        <v/>
      </c>
    </row>
    <row r="188" spans="20:20" x14ac:dyDescent="0.3">
      <c r="T188" t="str">
        <f t="shared" si="9"/>
        <v/>
      </c>
    </row>
    <row r="189" spans="20:20" x14ac:dyDescent="0.3">
      <c r="T189" t="str">
        <f t="shared" si="9"/>
        <v/>
      </c>
    </row>
    <row r="190" spans="20:20" x14ac:dyDescent="0.3">
      <c r="T190" t="str">
        <f t="shared" si="9"/>
        <v/>
      </c>
    </row>
    <row r="191" spans="20:20" x14ac:dyDescent="0.3">
      <c r="T191" t="str">
        <f t="shared" si="9"/>
        <v/>
      </c>
    </row>
    <row r="192" spans="20:20" x14ac:dyDescent="0.3">
      <c r="T192" t="str">
        <f t="shared" si="9"/>
        <v/>
      </c>
    </row>
    <row r="193" spans="20:20" x14ac:dyDescent="0.3">
      <c r="T193" t="str">
        <f t="shared" si="9"/>
        <v/>
      </c>
    </row>
    <row r="194" spans="20:20" x14ac:dyDescent="0.3">
      <c r="T194" t="str">
        <f t="shared" si="9"/>
        <v/>
      </c>
    </row>
    <row r="195" spans="20:20" x14ac:dyDescent="0.3">
      <c r="T195" t="str">
        <f t="shared" si="9"/>
        <v/>
      </c>
    </row>
    <row r="196" spans="20:20" x14ac:dyDescent="0.3">
      <c r="T196" t="str">
        <f t="shared" si="9"/>
        <v/>
      </c>
    </row>
    <row r="197" spans="20:20" x14ac:dyDescent="0.3">
      <c r="T197" t="str">
        <f t="shared" si="9"/>
        <v/>
      </c>
    </row>
    <row r="198" spans="20:20" x14ac:dyDescent="0.3">
      <c r="T198" t="str">
        <f t="shared" si="9"/>
        <v/>
      </c>
    </row>
    <row r="199" spans="20:20" x14ac:dyDescent="0.3">
      <c r="T199" t="str">
        <f t="shared" si="9"/>
        <v/>
      </c>
    </row>
    <row r="200" spans="20:20" x14ac:dyDescent="0.3">
      <c r="T200" t="str">
        <f t="shared" si="9"/>
        <v/>
      </c>
    </row>
    <row r="201" spans="20:20" x14ac:dyDescent="0.3">
      <c r="T201" t="str">
        <f t="shared" si="9"/>
        <v/>
      </c>
    </row>
    <row r="202" spans="20:20" x14ac:dyDescent="0.3">
      <c r="T202" t="str">
        <f t="shared" si="9"/>
        <v/>
      </c>
    </row>
    <row r="203" spans="20:20" x14ac:dyDescent="0.3">
      <c r="T203" t="str">
        <f t="shared" si="9"/>
        <v/>
      </c>
    </row>
    <row r="204" spans="20:20" x14ac:dyDescent="0.3">
      <c r="T204" t="str">
        <f t="shared" si="9"/>
        <v/>
      </c>
    </row>
    <row r="205" spans="20:20" x14ac:dyDescent="0.3">
      <c r="T205" t="str">
        <f t="shared" si="9"/>
        <v/>
      </c>
    </row>
    <row r="206" spans="20:20" x14ac:dyDescent="0.3">
      <c r="T206" t="str">
        <f t="shared" si="9"/>
        <v/>
      </c>
    </row>
    <row r="207" spans="20:20" x14ac:dyDescent="0.3">
      <c r="T207" t="str">
        <f t="shared" si="9"/>
        <v/>
      </c>
    </row>
    <row r="208" spans="20:20" x14ac:dyDescent="0.3">
      <c r="T208" t="str">
        <f t="shared" si="9"/>
        <v/>
      </c>
    </row>
    <row r="209" spans="20:20" x14ac:dyDescent="0.3">
      <c r="T209" t="str">
        <f t="shared" si="9"/>
        <v/>
      </c>
    </row>
    <row r="210" spans="20:20" x14ac:dyDescent="0.3">
      <c r="T210" t="str">
        <f t="shared" si="9"/>
        <v/>
      </c>
    </row>
    <row r="211" spans="20:20" x14ac:dyDescent="0.3">
      <c r="T211" t="str">
        <f t="shared" si="9"/>
        <v/>
      </c>
    </row>
    <row r="212" spans="20:20" x14ac:dyDescent="0.3">
      <c r="T212" t="str">
        <f t="shared" si="9"/>
        <v/>
      </c>
    </row>
    <row r="213" spans="20:20" x14ac:dyDescent="0.3">
      <c r="T213" t="str">
        <f t="shared" si="9"/>
        <v/>
      </c>
    </row>
    <row r="214" spans="20:20" x14ac:dyDescent="0.3">
      <c r="T214" t="str">
        <f t="shared" si="9"/>
        <v/>
      </c>
    </row>
    <row r="215" spans="20:20" x14ac:dyDescent="0.3">
      <c r="T215" t="str">
        <f t="shared" si="9"/>
        <v/>
      </c>
    </row>
    <row r="216" spans="20:20" x14ac:dyDescent="0.3">
      <c r="T216" t="str">
        <f t="shared" si="9"/>
        <v/>
      </c>
    </row>
    <row r="217" spans="20:20" x14ac:dyDescent="0.3">
      <c r="T217" t="str">
        <f t="shared" si="9"/>
        <v/>
      </c>
    </row>
    <row r="218" spans="20:20" x14ac:dyDescent="0.3">
      <c r="T218" t="str">
        <f t="shared" si="9"/>
        <v/>
      </c>
    </row>
    <row r="219" spans="20:20" x14ac:dyDescent="0.3">
      <c r="T219" t="str">
        <f t="shared" si="9"/>
        <v/>
      </c>
    </row>
    <row r="220" spans="20:20" x14ac:dyDescent="0.3">
      <c r="T220" t="str">
        <f t="shared" si="9"/>
        <v/>
      </c>
    </row>
    <row r="221" spans="20:20" x14ac:dyDescent="0.3">
      <c r="T221" t="str">
        <f t="shared" si="9"/>
        <v/>
      </c>
    </row>
    <row r="222" spans="20:20" x14ac:dyDescent="0.3">
      <c r="T222" t="str">
        <f t="shared" si="9"/>
        <v/>
      </c>
    </row>
    <row r="223" spans="20:20" x14ac:dyDescent="0.3">
      <c r="T223" t="str">
        <f t="shared" si="9"/>
        <v/>
      </c>
    </row>
    <row r="224" spans="20:20" x14ac:dyDescent="0.3">
      <c r="T224" t="str">
        <f t="shared" si="9"/>
        <v/>
      </c>
    </row>
    <row r="225" spans="20:20" x14ac:dyDescent="0.3">
      <c r="T225" t="str">
        <f t="shared" si="9"/>
        <v/>
      </c>
    </row>
    <row r="226" spans="20:20" x14ac:dyDescent="0.3">
      <c r="T226" t="str">
        <f t="shared" si="9"/>
        <v/>
      </c>
    </row>
    <row r="227" spans="20:20" x14ac:dyDescent="0.3">
      <c r="T227" t="str">
        <f t="shared" si="9"/>
        <v/>
      </c>
    </row>
    <row r="228" spans="20:20" x14ac:dyDescent="0.3">
      <c r="T228" t="str">
        <f t="shared" si="9"/>
        <v/>
      </c>
    </row>
    <row r="229" spans="20:20" x14ac:dyDescent="0.3">
      <c r="T229" t="str">
        <f t="shared" si="9"/>
        <v/>
      </c>
    </row>
    <row r="230" spans="20:20" x14ac:dyDescent="0.3">
      <c r="T230" t="str">
        <f t="shared" si="9"/>
        <v/>
      </c>
    </row>
    <row r="231" spans="20:20" x14ac:dyDescent="0.3">
      <c r="T231" t="str">
        <f t="shared" si="9"/>
        <v/>
      </c>
    </row>
    <row r="232" spans="20:20" x14ac:dyDescent="0.3">
      <c r="T232" t="str">
        <f t="shared" si="9"/>
        <v/>
      </c>
    </row>
    <row r="233" spans="20:20" x14ac:dyDescent="0.3">
      <c r="T233" t="str">
        <f t="shared" si="9"/>
        <v/>
      </c>
    </row>
  </sheetData>
  <autoFilter ref="A1:S23" xr:uid="{ACB4E6C1-B4E3-461D-BABF-850779E8F0D2}"/>
  <sortState xmlns:xlrd2="http://schemas.microsoft.com/office/spreadsheetml/2017/richdata2" ref="A2:T233">
    <sortCondition ref="A2:A233"/>
    <sortCondition ref="H2:H233"/>
  </sortState>
  <conditionalFormatting sqref="F1:G25">
    <cfRule type="containsText" dxfId="47" priority="206" operator="containsText" text="Fri">
      <formula>NOT(ISERROR(SEARCH("Fri",F1)))</formula>
    </cfRule>
    <cfRule type="containsText" dxfId="46" priority="207" operator="containsText" text="Thu">
      <formula>NOT(ISERROR(SEARCH("Thu",F1)))</formula>
    </cfRule>
    <cfRule type="containsText" dxfId="45" priority="208" operator="containsText" text="Wed">
      <formula>NOT(ISERROR(SEARCH("Wed",F1)))</formula>
    </cfRule>
    <cfRule type="containsText" dxfId="44" priority="209" operator="containsText" text="Tue">
      <formula>NOT(ISERROR(SEARCH("Tue",F1)))</formula>
    </cfRule>
    <cfRule type="containsText" dxfId="43" priority="210" operator="containsText" text="Sun">
      <formula>NOT(ISERROR(SEARCH("Sun",F1)))</formula>
    </cfRule>
    <cfRule type="containsText" dxfId="42" priority="211" operator="containsText" text="Mon">
      <formula>NOT(ISERROR(SEARCH("Mon",F1)))</formula>
    </cfRule>
  </conditionalFormatting>
  <conditionalFormatting sqref="H1:H25">
    <cfRule type="colorScale" priority="12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25">
    <cfRule type="cellIs" dxfId="41" priority="253" operator="equal">
      <formula>"?"</formula>
    </cfRule>
  </conditionalFormatting>
  <conditionalFormatting sqref="K2:K25">
    <cfRule type="containsText" dxfId="40" priority="242" operator="containsText" text="BR ">
      <formula>NOT(ISERROR(SEARCH("BR ",K2)))</formula>
    </cfRule>
    <cfRule type="containsText" dxfId="39" priority="243" operator="containsText" text="JU">
      <formula>NOT(ISERROR(SEARCH("JU",K2)))</formula>
    </cfRule>
    <cfRule type="containsText" dxfId="38" priority="244" operator="containsText" text="ER ">
      <formula>NOT(ISERROR(SEARCH("ER ",K2)))</formula>
    </cfRule>
    <cfRule type="containsText" dxfId="37" priority="245" operator="containsText" text="HU ">
      <formula>NOT(ISERROR(SEARCH("HU ",K2)))</formula>
    </cfRule>
    <cfRule type="containsText" dxfId="36" priority="246" operator="containsText" text="RF">
      <formula>NOT(ISERROR(SEARCH("RF",K2)))</formula>
    </cfRule>
    <cfRule type="containsText" dxfId="35" priority="247" operator="containsText" text="WA ">
      <formula>NOT(ISERROR(SEARCH("WA ",K2)))</formula>
    </cfRule>
    <cfRule type="containsText" dxfId="34" priority="248" operator="containsText" text="RL">
      <formula>NOT(ISERROR(SEARCH("RL",K2)))</formula>
    </cfRule>
    <cfRule type="containsText" dxfId="33" priority="249" operator="containsText" text="JK">
      <formula>NOT(ISERROR(SEARCH("JK",K2)))</formula>
    </cfRule>
    <cfRule type="containsText" dxfId="32" priority="250" operator="containsText" text="KW">
      <formula>NOT(ISERROR(SEARCH("KW",K2)))</formula>
    </cfRule>
    <cfRule type="containsText" dxfId="31" priority="251" operator="containsText" text="HT ">
      <formula>NOT(ISERROR(SEARCH("HT ",K2)))</formula>
    </cfRule>
    <cfRule type="containsText" dxfId="30" priority="252" operator="containsText" text="SL">
      <formula>NOT(ISERROR(SEARCH("SL",K2)))</formula>
    </cfRule>
  </conditionalFormatting>
  <conditionalFormatting sqref="L1:M25">
    <cfRule type="containsText" dxfId="29" priority="224" operator="containsText" text="BR ">
      <formula>NOT(ISERROR(SEARCH("BR ",L1)))</formula>
    </cfRule>
    <cfRule type="containsText" dxfId="28" priority="229" operator="containsText" text="WA ">
      <formula>NOT(ISERROR(SEARCH("WA ",L1)))</formula>
    </cfRule>
    <cfRule type="containsText" dxfId="27" priority="230" operator="containsText" text="RL">
      <formula>NOT(ISERROR(SEARCH("RL",L1)))</formula>
    </cfRule>
    <cfRule type="containsText" dxfId="26" priority="231" operator="containsText" text="JK">
      <formula>NOT(ISERROR(SEARCH("JK",L1)))</formula>
    </cfRule>
    <cfRule type="containsText" dxfId="25" priority="232" operator="containsText" text="KW">
      <formula>NOT(ISERROR(SEARCH("KW",L1)))</formula>
    </cfRule>
    <cfRule type="containsText" dxfId="24" priority="233" operator="containsText" text="HT ">
      <formula>NOT(ISERROR(SEARCH("HT ",L1)))</formula>
    </cfRule>
    <cfRule type="containsText" dxfId="23" priority="234" operator="containsText" text="SL">
      <formula>NOT(ISERROR(SEARCH("SL",L1)))</formula>
    </cfRule>
  </conditionalFormatting>
  <conditionalFormatting sqref="M1:M25">
    <cfRule type="containsText" dxfId="22" priority="225" operator="containsText" text="JU">
      <formula>NOT(ISERROR(SEARCH("JU",M1)))</formula>
    </cfRule>
    <cfRule type="containsText" dxfId="21" priority="226" operator="containsText" text="ER ">
      <formula>NOT(ISERROR(SEARCH("ER ",M1)))</formula>
    </cfRule>
    <cfRule type="containsText" dxfId="20" priority="227" operator="containsText" text="HU ">
      <formula>NOT(ISERROR(SEARCH("HU ",M1)))</formula>
    </cfRule>
    <cfRule type="containsText" dxfId="19" priority="228" operator="containsText" text="RF">
      <formula>NOT(ISERROR(SEARCH("RF",M1)))</formula>
    </cfRule>
  </conditionalFormatting>
  <conditionalFormatting sqref="T2:T233">
    <cfRule type="duplicateValues" dxfId="18" priority="12888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>
    <tabColor rgb="FFFF0000"/>
  </sheetPr>
  <dimension ref="A1:S172"/>
  <sheetViews>
    <sheetView workbookViewId="0">
      <pane xSplit="2" ySplit="1" topLeftCell="C85" activePane="bottomRight" state="frozen"/>
      <selection pane="topRight" activeCell="B1" sqref="B1"/>
      <selection pane="bottomLeft" activeCell="A2" sqref="A2"/>
      <selection pane="bottomRight" activeCell="I111" sqref="I111"/>
    </sheetView>
  </sheetViews>
  <sheetFormatPr defaultRowHeight="14.4" x14ac:dyDescent="0.3"/>
  <cols>
    <col min="1" max="1" width="6.6640625" style="1" bestFit="1" customWidth="1"/>
    <col min="2" max="2" width="16" style="1" bestFit="1" customWidth="1"/>
    <col min="3" max="3" width="14.44140625" bestFit="1" customWidth="1"/>
    <col min="4" max="4" width="5" bestFit="1" customWidth="1"/>
    <col min="5" max="5" width="18.33203125" customWidth="1"/>
    <col min="6" max="6" width="7.109375" customWidth="1"/>
    <col min="7" max="7" width="18.33203125" customWidth="1"/>
    <col min="8" max="8" width="19.33203125" customWidth="1"/>
    <col min="9" max="9" width="15.5546875" customWidth="1"/>
    <col min="10" max="10" width="31.88671875" customWidth="1"/>
    <col min="11" max="18" width="7.6640625" customWidth="1"/>
    <col min="19" max="19" width="47.33203125" customWidth="1"/>
  </cols>
  <sheetData>
    <row r="1" spans="1:19" s="2" customFormat="1" x14ac:dyDescent="0.3">
      <c r="A1" s="3" t="s">
        <v>753</v>
      </c>
      <c r="B1" s="3" t="s">
        <v>0</v>
      </c>
      <c r="C1" s="4" t="s">
        <v>1</v>
      </c>
      <c r="D1" s="4" t="s">
        <v>2</v>
      </c>
      <c r="E1" s="4" t="s">
        <v>3</v>
      </c>
      <c r="F1" s="4" t="s">
        <v>749</v>
      </c>
      <c r="G1" s="4" t="s">
        <v>900</v>
      </c>
      <c r="H1" s="4" t="s">
        <v>4</v>
      </c>
      <c r="I1" s="4" t="s">
        <v>5</v>
      </c>
      <c r="J1" s="4" t="s">
        <v>6</v>
      </c>
      <c r="K1" s="4" t="s">
        <v>7</v>
      </c>
      <c r="L1" s="4" t="s">
        <v>8</v>
      </c>
      <c r="M1" s="4" t="s">
        <v>9</v>
      </c>
      <c r="N1" s="4" t="s">
        <v>10</v>
      </c>
      <c r="O1" s="116" t="s">
        <v>749</v>
      </c>
      <c r="P1" s="4" t="s">
        <v>750</v>
      </c>
      <c r="Q1" s="4" t="s">
        <v>751</v>
      </c>
      <c r="R1" s="4" t="s">
        <v>752</v>
      </c>
      <c r="S1" s="8" t="s">
        <v>845</v>
      </c>
    </row>
    <row r="2" spans="1:19" x14ac:dyDescent="0.3">
      <c r="A2" s="9">
        <v>1</v>
      </c>
      <c r="B2" s="10" t="s">
        <v>628</v>
      </c>
      <c r="C2" s="9" t="s">
        <v>46</v>
      </c>
      <c r="D2" s="9" t="s">
        <v>627</v>
      </c>
      <c r="E2" s="9" t="s">
        <v>626</v>
      </c>
      <c r="F2" s="9" t="s">
        <v>773</v>
      </c>
      <c r="G2" s="73" t="str">
        <f t="shared" ref="G2:G33" si="0">F2&amp;" "&amp;D2&amp;" "&amp;E2</f>
        <v>U14 EW Waubedonia U14G</v>
      </c>
      <c r="H2" s="9" t="s">
        <v>625</v>
      </c>
      <c r="I2" s="9" t="s">
        <v>624</v>
      </c>
      <c r="J2" s="9" t="s">
        <v>623</v>
      </c>
      <c r="K2" s="9">
        <v>0</v>
      </c>
      <c r="L2" s="9">
        <v>0</v>
      </c>
      <c r="M2" s="9">
        <v>0</v>
      </c>
      <c r="N2" s="9"/>
      <c r="O2" s="9" t="s">
        <v>815</v>
      </c>
      <c r="P2" s="9">
        <f t="shared" ref="P2:P33" si="1">Q2+R2</f>
        <v>0</v>
      </c>
      <c r="Q2" s="9">
        <f t="shared" ref="Q2:Q33" si="2">K2*3</f>
        <v>0</v>
      </c>
      <c r="R2" s="9">
        <f t="shared" ref="R2:R33" si="3">M2*1</f>
        <v>0</v>
      </c>
    </row>
    <row r="3" spans="1:19" x14ac:dyDescent="0.3">
      <c r="A3" s="11">
        <v>1</v>
      </c>
      <c r="B3" s="12" t="s">
        <v>106</v>
      </c>
      <c r="C3" s="11" t="s">
        <v>107</v>
      </c>
      <c r="D3" s="11" t="s">
        <v>13</v>
      </c>
      <c r="E3" s="11" t="s">
        <v>108</v>
      </c>
      <c r="F3" s="11" t="s">
        <v>107</v>
      </c>
      <c r="G3" s="73" t="str">
        <f t="shared" si="0"/>
        <v>U-7 SL Cowboys</v>
      </c>
      <c r="H3" s="11" t="s">
        <v>109</v>
      </c>
      <c r="I3" s="11" t="s">
        <v>110</v>
      </c>
      <c r="J3" s="11" t="s">
        <v>111</v>
      </c>
      <c r="K3" s="11">
        <v>5</v>
      </c>
      <c r="L3" s="11">
        <v>3</v>
      </c>
      <c r="M3" s="11">
        <v>0</v>
      </c>
      <c r="N3" s="11"/>
      <c r="O3" s="11" t="s">
        <v>759</v>
      </c>
      <c r="P3" s="11">
        <f t="shared" si="1"/>
        <v>15</v>
      </c>
      <c r="Q3" s="11">
        <f t="shared" si="2"/>
        <v>15</v>
      </c>
      <c r="R3" s="11">
        <f t="shared" si="3"/>
        <v>0</v>
      </c>
    </row>
    <row r="4" spans="1:19" x14ac:dyDescent="0.3">
      <c r="A4" s="9">
        <v>2</v>
      </c>
      <c r="B4" s="10" t="s">
        <v>112</v>
      </c>
      <c r="C4" s="9" t="s">
        <v>107</v>
      </c>
      <c r="D4" s="9" t="s">
        <v>13</v>
      </c>
      <c r="E4" s="9" t="s">
        <v>113</v>
      </c>
      <c r="F4" s="9" t="s">
        <v>107</v>
      </c>
      <c r="G4" s="73" t="str">
        <f t="shared" si="0"/>
        <v>U-7 SL Eagles</v>
      </c>
      <c r="H4" s="9" t="s">
        <v>114</v>
      </c>
      <c r="I4" s="9" t="s">
        <v>115</v>
      </c>
      <c r="J4" s="9" t="s">
        <v>116</v>
      </c>
      <c r="K4" s="9">
        <v>7</v>
      </c>
      <c r="L4" s="9">
        <v>0</v>
      </c>
      <c r="M4" s="9">
        <v>1</v>
      </c>
      <c r="N4" s="9" t="s">
        <v>68</v>
      </c>
      <c r="O4" s="9" t="s">
        <v>758</v>
      </c>
      <c r="P4" s="9">
        <f t="shared" si="1"/>
        <v>22</v>
      </c>
      <c r="Q4" s="9">
        <f t="shared" si="2"/>
        <v>21</v>
      </c>
      <c r="R4" s="9">
        <f t="shared" si="3"/>
        <v>1</v>
      </c>
    </row>
    <row r="5" spans="1:19" x14ac:dyDescent="0.3">
      <c r="A5" s="15">
        <v>3</v>
      </c>
      <c r="B5" s="15" t="s">
        <v>117</v>
      </c>
      <c r="C5" s="15" t="s">
        <v>107</v>
      </c>
      <c r="D5" s="15" t="s">
        <v>13</v>
      </c>
      <c r="E5" s="15" t="s">
        <v>118</v>
      </c>
      <c r="F5" s="15" t="s">
        <v>107</v>
      </c>
      <c r="G5" s="73" t="str">
        <f t="shared" si="0"/>
        <v>U-7 SL Flames</v>
      </c>
      <c r="H5" s="15" t="s">
        <v>119</v>
      </c>
      <c r="I5" s="15" t="s">
        <v>120</v>
      </c>
      <c r="J5" s="15" t="s">
        <v>121</v>
      </c>
      <c r="K5" s="15">
        <v>3</v>
      </c>
      <c r="L5" s="15">
        <v>5</v>
      </c>
      <c r="M5" s="15">
        <v>0</v>
      </c>
      <c r="N5" s="15"/>
      <c r="O5" s="13" t="s">
        <v>760</v>
      </c>
      <c r="P5" s="15">
        <f t="shared" si="1"/>
        <v>9</v>
      </c>
      <c r="Q5" s="15">
        <f t="shared" si="2"/>
        <v>9</v>
      </c>
      <c r="R5" s="15">
        <f t="shared" si="3"/>
        <v>0</v>
      </c>
    </row>
    <row r="6" spans="1:19" x14ac:dyDescent="0.3">
      <c r="A6" s="15">
        <v>4</v>
      </c>
      <c r="B6" s="16" t="s">
        <v>122</v>
      </c>
      <c r="C6" s="15" t="s">
        <v>107</v>
      </c>
      <c r="D6" s="15" t="s">
        <v>13</v>
      </c>
      <c r="E6" s="15" t="s">
        <v>123</v>
      </c>
      <c r="F6" s="15" t="s">
        <v>107</v>
      </c>
      <c r="G6" s="73" t="str">
        <f t="shared" si="0"/>
        <v>U-7 SL Foxes</v>
      </c>
      <c r="H6" s="15" t="s">
        <v>124</v>
      </c>
      <c r="I6" s="15" t="s">
        <v>125</v>
      </c>
      <c r="J6" s="15" t="s">
        <v>126</v>
      </c>
      <c r="K6" s="15">
        <v>3</v>
      </c>
      <c r="L6" s="15">
        <v>5</v>
      </c>
      <c r="M6" s="15">
        <v>0</v>
      </c>
      <c r="N6" s="15"/>
      <c r="O6" s="73" t="s">
        <v>761</v>
      </c>
      <c r="P6" s="15">
        <f t="shared" si="1"/>
        <v>9</v>
      </c>
      <c r="Q6" s="15">
        <f t="shared" si="2"/>
        <v>9</v>
      </c>
      <c r="R6" s="15">
        <f t="shared" si="3"/>
        <v>0</v>
      </c>
    </row>
    <row r="7" spans="1:19" x14ac:dyDescent="0.3">
      <c r="A7" s="9">
        <v>5</v>
      </c>
      <c r="B7" s="10" t="s">
        <v>127</v>
      </c>
      <c r="C7" s="9" t="s">
        <v>107</v>
      </c>
      <c r="D7" s="9" t="s">
        <v>13</v>
      </c>
      <c r="E7" s="9" t="s">
        <v>128</v>
      </c>
      <c r="F7" s="9" t="s">
        <v>107</v>
      </c>
      <c r="G7" s="73" t="str">
        <f t="shared" si="0"/>
        <v>U-7 SL Panthers</v>
      </c>
      <c r="H7" s="9" t="s">
        <v>129</v>
      </c>
      <c r="I7" s="9" t="s">
        <v>130</v>
      </c>
      <c r="J7" s="9" t="s">
        <v>131</v>
      </c>
      <c r="K7" s="9">
        <v>8</v>
      </c>
      <c r="L7" s="9">
        <v>0</v>
      </c>
      <c r="M7" s="9">
        <v>0</v>
      </c>
      <c r="N7" s="9" t="s">
        <v>68</v>
      </c>
      <c r="O7" s="9" t="s">
        <v>758</v>
      </c>
      <c r="P7" s="9">
        <f t="shared" si="1"/>
        <v>24</v>
      </c>
      <c r="Q7" s="9">
        <f t="shared" si="2"/>
        <v>24</v>
      </c>
      <c r="R7" s="9">
        <f t="shared" si="3"/>
        <v>0</v>
      </c>
    </row>
    <row r="8" spans="1:19" x14ac:dyDescent="0.3">
      <c r="A8" s="11">
        <v>6</v>
      </c>
      <c r="B8" s="12" t="s">
        <v>132</v>
      </c>
      <c r="C8" s="11" t="s">
        <v>107</v>
      </c>
      <c r="D8" s="11" t="s">
        <v>13</v>
      </c>
      <c r="E8" s="11" t="s">
        <v>133</v>
      </c>
      <c r="F8" s="11" t="s">
        <v>107</v>
      </c>
      <c r="G8" s="73" t="str">
        <f t="shared" si="0"/>
        <v>U-7 SL Raptors</v>
      </c>
      <c r="H8" s="11" t="s">
        <v>134</v>
      </c>
      <c r="I8" s="11" t="s">
        <v>135</v>
      </c>
      <c r="J8" s="11" t="s">
        <v>136</v>
      </c>
      <c r="K8" s="11">
        <v>5</v>
      </c>
      <c r="L8" s="11">
        <v>2</v>
      </c>
      <c r="M8" s="11">
        <v>1</v>
      </c>
      <c r="N8" s="11" t="s">
        <v>68</v>
      </c>
      <c r="O8" s="11" t="s">
        <v>759</v>
      </c>
      <c r="P8" s="11">
        <f t="shared" si="1"/>
        <v>16</v>
      </c>
      <c r="Q8" s="11">
        <f t="shared" si="2"/>
        <v>15</v>
      </c>
      <c r="R8" s="11">
        <f t="shared" si="3"/>
        <v>1</v>
      </c>
    </row>
    <row r="9" spans="1:19" x14ac:dyDescent="0.3">
      <c r="A9" s="13">
        <v>7</v>
      </c>
      <c r="B9" s="14" t="s">
        <v>137</v>
      </c>
      <c r="C9" s="13" t="s">
        <v>107</v>
      </c>
      <c r="D9" s="13" t="s">
        <v>13</v>
      </c>
      <c r="E9" s="13" t="s">
        <v>138</v>
      </c>
      <c r="F9" s="13" t="s">
        <v>107</v>
      </c>
      <c r="G9" s="73" t="str">
        <f t="shared" si="0"/>
        <v>U-7 SL Scorpions</v>
      </c>
      <c r="H9" s="13" t="s">
        <v>71</v>
      </c>
      <c r="I9" s="13" t="s">
        <v>72</v>
      </c>
      <c r="J9" s="13" t="s">
        <v>73</v>
      </c>
      <c r="K9" s="13">
        <v>3</v>
      </c>
      <c r="L9" s="13">
        <v>4</v>
      </c>
      <c r="M9" s="13">
        <v>1</v>
      </c>
      <c r="N9" s="13" t="s">
        <v>29</v>
      </c>
      <c r="O9" s="13" t="s">
        <v>760</v>
      </c>
      <c r="P9" s="13">
        <f t="shared" si="1"/>
        <v>10</v>
      </c>
      <c r="Q9" s="13">
        <f t="shared" si="2"/>
        <v>9</v>
      </c>
      <c r="R9" s="13">
        <f t="shared" si="3"/>
        <v>1</v>
      </c>
    </row>
    <row r="10" spans="1:19" x14ac:dyDescent="0.3">
      <c r="A10" s="9">
        <v>8</v>
      </c>
      <c r="B10" s="10" t="s">
        <v>139</v>
      </c>
      <c r="C10" s="9" t="s">
        <v>107</v>
      </c>
      <c r="D10" s="9" t="s">
        <v>13</v>
      </c>
      <c r="E10" s="9" t="s">
        <v>140</v>
      </c>
      <c r="F10" s="9" t="s">
        <v>107</v>
      </c>
      <c r="G10" s="73" t="str">
        <f t="shared" si="0"/>
        <v>U-7 SL Sharks</v>
      </c>
      <c r="H10" s="9" t="s">
        <v>92</v>
      </c>
      <c r="I10" s="9" t="s">
        <v>93</v>
      </c>
      <c r="J10" s="9" t="s">
        <v>94</v>
      </c>
      <c r="K10" s="9">
        <v>7</v>
      </c>
      <c r="L10" s="9">
        <v>1</v>
      </c>
      <c r="M10" s="9">
        <v>0</v>
      </c>
      <c r="N10" s="9" t="s">
        <v>68</v>
      </c>
      <c r="O10" s="9" t="s">
        <v>758</v>
      </c>
      <c r="P10" s="9">
        <f t="shared" si="1"/>
        <v>21</v>
      </c>
      <c r="Q10" s="9">
        <f t="shared" si="2"/>
        <v>21</v>
      </c>
      <c r="R10" s="9">
        <f t="shared" si="3"/>
        <v>0</v>
      </c>
    </row>
    <row r="11" spans="1:19" x14ac:dyDescent="0.3">
      <c r="A11" s="11">
        <v>9</v>
      </c>
      <c r="B11" s="12" t="s">
        <v>141</v>
      </c>
      <c r="C11" s="11" t="s">
        <v>142</v>
      </c>
      <c r="D11" s="11" t="s">
        <v>13</v>
      </c>
      <c r="E11" s="11" t="s">
        <v>143</v>
      </c>
      <c r="F11" s="11" t="s">
        <v>142</v>
      </c>
      <c r="G11" s="73" t="str">
        <f t="shared" si="0"/>
        <v>U-8 SL Arsenal</v>
      </c>
      <c r="H11" s="11" t="s">
        <v>144</v>
      </c>
      <c r="I11" s="11" t="s">
        <v>145</v>
      </c>
      <c r="J11" s="11" t="s">
        <v>146</v>
      </c>
      <c r="K11" s="11">
        <v>5</v>
      </c>
      <c r="L11" s="11">
        <v>2</v>
      </c>
      <c r="M11" s="11">
        <v>1</v>
      </c>
      <c r="N11" s="11"/>
      <c r="O11" s="11" t="s">
        <v>763</v>
      </c>
      <c r="P11" s="11">
        <f t="shared" si="1"/>
        <v>16</v>
      </c>
      <c r="Q11" s="11">
        <f t="shared" si="2"/>
        <v>15</v>
      </c>
      <c r="R11" s="11">
        <f t="shared" si="3"/>
        <v>1</v>
      </c>
    </row>
    <row r="12" spans="1:19" x14ac:dyDescent="0.3">
      <c r="A12" s="23">
        <v>10</v>
      </c>
      <c r="B12" s="24" t="s">
        <v>147</v>
      </c>
      <c r="C12" s="23" t="s">
        <v>142</v>
      </c>
      <c r="D12" s="23" t="s">
        <v>13</v>
      </c>
      <c r="E12" s="23" t="s">
        <v>148</v>
      </c>
      <c r="F12" s="23" t="s">
        <v>142</v>
      </c>
      <c r="G12" s="73" t="str">
        <f t="shared" si="0"/>
        <v>U-8 SL Avengers</v>
      </c>
      <c r="H12" s="23" t="s">
        <v>149</v>
      </c>
      <c r="I12" s="23" t="s">
        <v>150</v>
      </c>
      <c r="J12" s="23" t="s">
        <v>151</v>
      </c>
      <c r="K12" s="23">
        <v>0</v>
      </c>
      <c r="L12" s="23">
        <v>8</v>
      </c>
      <c r="M12" s="23">
        <v>0</v>
      </c>
      <c r="N12" s="23" t="s">
        <v>29</v>
      </c>
      <c r="O12" s="15" t="s">
        <v>827</v>
      </c>
      <c r="P12" s="23">
        <f t="shared" si="1"/>
        <v>0</v>
      </c>
      <c r="Q12" s="23">
        <f t="shared" si="2"/>
        <v>0</v>
      </c>
      <c r="R12" s="23">
        <f t="shared" si="3"/>
        <v>0</v>
      </c>
    </row>
    <row r="13" spans="1:19" x14ac:dyDescent="0.3">
      <c r="A13" s="15">
        <v>11</v>
      </c>
      <c r="B13" s="16" t="s">
        <v>152</v>
      </c>
      <c r="C13" s="15" t="s">
        <v>142</v>
      </c>
      <c r="D13" s="15" t="s">
        <v>13</v>
      </c>
      <c r="E13" s="15" t="s">
        <v>153</v>
      </c>
      <c r="F13" s="15" t="s">
        <v>142</v>
      </c>
      <c r="G13" s="73" t="str">
        <f t="shared" si="0"/>
        <v>U-8 SL Bears</v>
      </c>
      <c r="H13" s="15" t="s">
        <v>154</v>
      </c>
      <c r="I13" s="15" t="s">
        <v>155</v>
      </c>
      <c r="J13" s="15" t="s">
        <v>156</v>
      </c>
      <c r="K13" s="15">
        <v>1</v>
      </c>
      <c r="L13" s="15">
        <v>5</v>
      </c>
      <c r="M13" s="15">
        <v>2</v>
      </c>
      <c r="N13" s="15" t="s">
        <v>29</v>
      </c>
      <c r="O13" s="15" t="s">
        <v>827</v>
      </c>
      <c r="P13" s="15">
        <f t="shared" si="1"/>
        <v>5</v>
      </c>
      <c r="Q13" s="15">
        <f t="shared" si="2"/>
        <v>3</v>
      </c>
      <c r="R13" s="15">
        <f t="shared" si="3"/>
        <v>2</v>
      </c>
    </row>
    <row r="14" spans="1:19" x14ac:dyDescent="0.3">
      <c r="A14" s="13">
        <v>12</v>
      </c>
      <c r="B14" s="14" t="s">
        <v>157</v>
      </c>
      <c r="C14" s="13" t="s">
        <v>142</v>
      </c>
      <c r="D14" s="13" t="s">
        <v>13</v>
      </c>
      <c r="E14" s="13" t="s">
        <v>158</v>
      </c>
      <c r="F14" s="13" t="s">
        <v>142</v>
      </c>
      <c r="G14" s="73" t="str">
        <f t="shared" si="0"/>
        <v>U-8 SL Cardinals</v>
      </c>
      <c r="H14" s="13" t="s">
        <v>159</v>
      </c>
      <c r="I14" s="13" t="s">
        <v>160</v>
      </c>
      <c r="J14" s="13" t="s">
        <v>161</v>
      </c>
      <c r="K14" s="13">
        <v>3</v>
      </c>
      <c r="L14" s="13">
        <v>2</v>
      </c>
      <c r="M14" s="13">
        <v>3</v>
      </c>
      <c r="N14" s="13"/>
      <c r="O14" s="13" t="s">
        <v>764</v>
      </c>
      <c r="P14" s="13">
        <f t="shared" si="1"/>
        <v>12</v>
      </c>
      <c r="Q14" s="13">
        <f t="shared" si="2"/>
        <v>9</v>
      </c>
      <c r="R14" s="13">
        <f t="shared" si="3"/>
        <v>3</v>
      </c>
    </row>
    <row r="15" spans="1:19" x14ac:dyDescent="0.3">
      <c r="A15" s="13">
        <v>13</v>
      </c>
      <c r="B15" s="13" t="s">
        <v>162</v>
      </c>
      <c r="C15" s="13" t="s">
        <v>142</v>
      </c>
      <c r="D15" s="13" t="s">
        <v>13</v>
      </c>
      <c r="E15" s="13" t="s">
        <v>163</v>
      </c>
      <c r="F15" s="13" t="s">
        <v>142</v>
      </c>
      <c r="G15" s="73" t="str">
        <f t="shared" si="0"/>
        <v>U-8 SL Chargers</v>
      </c>
      <c r="H15" s="13" t="s">
        <v>164</v>
      </c>
      <c r="I15" s="13" t="s">
        <v>165</v>
      </c>
      <c r="J15" s="13" t="s">
        <v>166</v>
      </c>
      <c r="K15" s="13">
        <v>4</v>
      </c>
      <c r="L15" s="13">
        <v>4</v>
      </c>
      <c r="M15" s="13">
        <v>0</v>
      </c>
      <c r="N15" s="13"/>
      <c r="O15" s="13" t="s">
        <v>764</v>
      </c>
      <c r="P15" s="13">
        <f t="shared" si="1"/>
        <v>12</v>
      </c>
      <c r="Q15" s="13">
        <f t="shared" si="2"/>
        <v>12</v>
      </c>
      <c r="R15" s="13">
        <f t="shared" si="3"/>
        <v>0</v>
      </c>
    </row>
    <row r="16" spans="1:19" x14ac:dyDescent="0.3">
      <c r="A16" s="9">
        <v>14</v>
      </c>
      <c r="B16" s="10" t="s">
        <v>167</v>
      </c>
      <c r="C16" s="9" t="s">
        <v>142</v>
      </c>
      <c r="D16" s="9" t="s">
        <v>13</v>
      </c>
      <c r="E16" s="9" t="s">
        <v>168</v>
      </c>
      <c r="F16" s="9" t="s">
        <v>142</v>
      </c>
      <c r="G16" s="73" t="str">
        <f t="shared" si="0"/>
        <v>U-8 SL Comets</v>
      </c>
      <c r="H16" s="9" t="s">
        <v>169</v>
      </c>
      <c r="I16" s="9" t="s">
        <v>170</v>
      </c>
      <c r="J16" s="9" t="s">
        <v>171</v>
      </c>
      <c r="K16" s="9">
        <v>7</v>
      </c>
      <c r="L16" s="9">
        <v>0</v>
      </c>
      <c r="M16" s="9">
        <v>1</v>
      </c>
      <c r="N16" s="9" t="s">
        <v>68</v>
      </c>
      <c r="O16" s="9" t="s">
        <v>762</v>
      </c>
      <c r="P16" s="9">
        <f t="shared" si="1"/>
        <v>22</v>
      </c>
      <c r="Q16" s="9">
        <f t="shared" si="2"/>
        <v>21</v>
      </c>
      <c r="R16" s="9">
        <f t="shared" si="3"/>
        <v>1</v>
      </c>
    </row>
    <row r="17" spans="1:18" x14ac:dyDescent="0.3">
      <c r="A17" s="9">
        <v>15</v>
      </c>
      <c r="B17" s="10" t="s">
        <v>172</v>
      </c>
      <c r="C17" s="9" t="s">
        <v>142</v>
      </c>
      <c r="D17" s="9" t="s">
        <v>13</v>
      </c>
      <c r="E17" s="9" t="s">
        <v>173</v>
      </c>
      <c r="F17" s="9" t="s">
        <v>142</v>
      </c>
      <c r="G17" s="73" t="str">
        <f t="shared" si="0"/>
        <v>U-8 SL Grizzlies</v>
      </c>
      <c r="H17" s="9" t="s">
        <v>174</v>
      </c>
      <c r="I17" s="9" t="s">
        <v>175</v>
      </c>
      <c r="J17" s="9" t="s">
        <v>176</v>
      </c>
      <c r="K17" s="9">
        <v>7</v>
      </c>
      <c r="L17" s="9">
        <v>1</v>
      </c>
      <c r="M17" s="9">
        <v>0</v>
      </c>
      <c r="N17" s="9" t="s">
        <v>29</v>
      </c>
      <c r="O17" s="9" t="s">
        <v>762</v>
      </c>
      <c r="P17" s="9">
        <f t="shared" si="1"/>
        <v>21</v>
      </c>
      <c r="Q17" s="9">
        <f t="shared" si="2"/>
        <v>21</v>
      </c>
      <c r="R17" s="9">
        <f t="shared" si="3"/>
        <v>0</v>
      </c>
    </row>
    <row r="18" spans="1:18" x14ac:dyDescent="0.3">
      <c r="A18" s="13">
        <v>16</v>
      </c>
      <c r="B18" s="13" t="s">
        <v>177</v>
      </c>
      <c r="C18" s="13" t="s">
        <v>142</v>
      </c>
      <c r="D18" s="13" t="s">
        <v>13</v>
      </c>
      <c r="E18" s="13" t="s">
        <v>178</v>
      </c>
      <c r="F18" s="13" t="s">
        <v>142</v>
      </c>
      <c r="G18" s="73" t="str">
        <f t="shared" si="0"/>
        <v>U-8 SL Lions</v>
      </c>
      <c r="H18" s="13" t="s">
        <v>179</v>
      </c>
      <c r="I18" s="13" t="s">
        <v>180</v>
      </c>
      <c r="J18" s="13" t="s">
        <v>181</v>
      </c>
      <c r="K18" s="13">
        <v>4</v>
      </c>
      <c r="L18" s="13">
        <v>4</v>
      </c>
      <c r="M18" s="13">
        <v>0</v>
      </c>
      <c r="N18" s="13"/>
      <c r="O18" s="13" t="s">
        <v>764</v>
      </c>
      <c r="P18" s="13">
        <f t="shared" si="1"/>
        <v>12</v>
      </c>
      <c r="Q18" s="13">
        <f t="shared" si="2"/>
        <v>12</v>
      </c>
      <c r="R18" s="13">
        <f t="shared" si="3"/>
        <v>0</v>
      </c>
    </row>
    <row r="19" spans="1:18" x14ac:dyDescent="0.3">
      <c r="A19" s="9">
        <v>17</v>
      </c>
      <c r="B19" s="10" t="s">
        <v>182</v>
      </c>
      <c r="C19" s="9" t="s">
        <v>142</v>
      </c>
      <c r="D19" s="9" t="s">
        <v>13</v>
      </c>
      <c r="E19" s="9" t="s">
        <v>183</v>
      </c>
      <c r="F19" s="9" t="s">
        <v>142</v>
      </c>
      <c r="G19" s="73" t="str">
        <f t="shared" si="0"/>
        <v>U-8 SL Liverpool</v>
      </c>
      <c r="H19" s="9" t="s">
        <v>37</v>
      </c>
      <c r="I19" s="9" t="s">
        <v>38</v>
      </c>
      <c r="J19" s="9" t="s">
        <v>39</v>
      </c>
      <c r="K19" s="9">
        <v>7</v>
      </c>
      <c r="L19" s="9">
        <v>1</v>
      </c>
      <c r="M19" s="9">
        <v>0</v>
      </c>
      <c r="N19" s="9" t="s">
        <v>68</v>
      </c>
      <c r="O19" s="9" t="s">
        <v>762</v>
      </c>
      <c r="P19" s="9">
        <f t="shared" si="1"/>
        <v>21</v>
      </c>
      <c r="Q19" s="9">
        <f t="shared" si="2"/>
        <v>21</v>
      </c>
      <c r="R19" s="9">
        <f t="shared" si="3"/>
        <v>0</v>
      </c>
    </row>
    <row r="20" spans="1:18" x14ac:dyDescent="0.3">
      <c r="A20" s="11">
        <v>18</v>
      </c>
      <c r="B20" s="12" t="s">
        <v>184</v>
      </c>
      <c r="C20" s="11" t="s">
        <v>142</v>
      </c>
      <c r="D20" s="11" t="s">
        <v>13</v>
      </c>
      <c r="E20" s="11" t="s">
        <v>185</v>
      </c>
      <c r="F20" s="11" t="s">
        <v>142</v>
      </c>
      <c r="G20" s="73" t="str">
        <f t="shared" si="0"/>
        <v>U-8 SL Tigers</v>
      </c>
      <c r="H20" s="11" t="s">
        <v>82</v>
      </c>
      <c r="I20" s="11" t="s">
        <v>83</v>
      </c>
      <c r="J20" s="11" t="s">
        <v>84</v>
      </c>
      <c r="K20" s="11">
        <v>6</v>
      </c>
      <c r="L20" s="11">
        <v>1</v>
      </c>
      <c r="M20" s="11">
        <v>1</v>
      </c>
      <c r="N20" s="11" t="s">
        <v>68</v>
      </c>
      <c r="O20" s="11" t="s">
        <v>763</v>
      </c>
      <c r="P20" s="11">
        <f t="shared" si="1"/>
        <v>19</v>
      </c>
      <c r="Q20" s="11">
        <f t="shared" si="2"/>
        <v>18</v>
      </c>
      <c r="R20" s="11">
        <f t="shared" si="3"/>
        <v>1</v>
      </c>
    </row>
    <row r="21" spans="1:18" x14ac:dyDescent="0.3">
      <c r="A21" s="11">
        <v>19</v>
      </c>
      <c r="B21" s="12" t="s">
        <v>18</v>
      </c>
      <c r="C21" s="11" t="s">
        <v>19</v>
      </c>
      <c r="D21" s="11" t="s">
        <v>13</v>
      </c>
      <c r="E21" s="11" t="s">
        <v>20</v>
      </c>
      <c r="F21" s="11" t="s">
        <v>19</v>
      </c>
      <c r="G21" s="73" t="str">
        <f t="shared" si="0"/>
        <v>U-9 SL Blitz</v>
      </c>
      <c r="H21" s="11" t="s">
        <v>21</v>
      </c>
      <c r="I21" s="11" t="s">
        <v>22</v>
      </c>
      <c r="J21" s="11" t="s">
        <v>23</v>
      </c>
      <c r="K21" s="11">
        <v>3</v>
      </c>
      <c r="L21" s="11">
        <v>5</v>
      </c>
      <c r="M21" s="11">
        <v>0</v>
      </c>
      <c r="N21" s="11"/>
      <c r="O21" s="11" t="s">
        <v>826</v>
      </c>
      <c r="P21" s="11">
        <f t="shared" si="1"/>
        <v>9</v>
      </c>
      <c r="Q21" s="11">
        <f t="shared" si="2"/>
        <v>9</v>
      </c>
      <c r="R21" s="11">
        <f t="shared" si="3"/>
        <v>0</v>
      </c>
    </row>
    <row r="22" spans="1:18" x14ac:dyDescent="0.3">
      <c r="A22" s="13">
        <v>20</v>
      </c>
      <c r="B22" s="14" t="s">
        <v>24</v>
      </c>
      <c r="C22" s="13" t="s">
        <v>19</v>
      </c>
      <c r="D22" s="13" t="s">
        <v>13</v>
      </c>
      <c r="E22" s="13" t="s">
        <v>25</v>
      </c>
      <c r="F22" s="13" t="s">
        <v>19</v>
      </c>
      <c r="G22" s="73" t="str">
        <f t="shared" si="0"/>
        <v>U-9 SL Bobcats</v>
      </c>
      <c r="H22" s="13" t="s">
        <v>26</v>
      </c>
      <c r="I22" s="13" t="s">
        <v>27</v>
      </c>
      <c r="J22" s="13" t="s">
        <v>28</v>
      </c>
      <c r="K22" s="13">
        <v>0</v>
      </c>
      <c r="L22" s="13">
        <v>7</v>
      </c>
      <c r="M22" s="13">
        <v>1</v>
      </c>
      <c r="N22" s="13" t="s">
        <v>29</v>
      </c>
      <c r="O22" s="11" t="s">
        <v>826</v>
      </c>
      <c r="P22" s="13">
        <f t="shared" si="1"/>
        <v>1</v>
      </c>
      <c r="Q22" s="13">
        <f t="shared" si="2"/>
        <v>0</v>
      </c>
      <c r="R22" s="13">
        <f t="shared" si="3"/>
        <v>1</v>
      </c>
    </row>
    <row r="23" spans="1:18" x14ac:dyDescent="0.3">
      <c r="A23" s="13">
        <v>21</v>
      </c>
      <c r="B23" s="14" t="s">
        <v>30</v>
      </c>
      <c r="C23" s="13" t="s">
        <v>19</v>
      </c>
      <c r="D23" s="13" t="s">
        <v>13</v>
      </c>
      <c r="E23" s="13" t="s">
        <v>31</v>
      </c>
      <c r="F23" s="13" t="s">
        <v>19</v>
      </c>
      <c r="G23" s="73" t="str">
        <f t="shared" si="0"/>
        <v>U-9 SL Jam</v>
      </c>
      <c r="H23" s="13" t="s">
        <v>32</v>
      </c>
      <c r="I23" s="13" t="s">
        <v>33</v>
      </c>
      <c r="J23" s="13" t="s">
        <v>34</v>
      </c>
      <c r="K23" s="13">
        <v>2</v>
      </c>
      <c r="L23" s="13">
        <v>5</v>
      </c>
      <c r="M23" s="13">
        <v>1</v>
      </c>
      <c r="N23" s="13" t="s">
        <v>29</v>
      </c>
      <c r="O23" s="11" t="s">
        <v>826</v>
      </c>
      <c r="P23" s="13">
        <f t="shared" si="1"/>
        <v>7</v>
      </c>
      <c r="Q23" s="13">
        <f t="shared" si="2"/>
        <v>6</v>
      </c>
      <c r="R23" s="13">
        <f t="shared" si="3"/>
        <v>1</v>
      </c>
    </row>
    <row r="24" spans="1:18" x14ac:dyDescent="0.3">
      <c r="A24" s="9">
        <v>22</v>
      </c>
      <c r="B24" s="10" t="s">
        <v>35</v>
      </c>
      <c r="C24" s="9" t="s">
        <v>19</v>
      </c>
      <c r="D24" s="9" t="s">
        <v>13</v>
      </c>
      <c r="E24" s="9" t="s">
        <v>36</v>
      </c>
      <c r="F24" s="9" t="s">
        <v>19</v>
      </c>
      <c r="G24" s="73" t="str">
        <f t="shared" si="0"/>
        <v>U-9 SL Strikers</v>
      </c>
      <c r="H24" s="9" t="s">
        <v>37</v>
      </c>
      <c r="I24" s="9" t="s">
        <v>38</v>
      </c>
      <c r="J24" s="9" t="s">
        <v>39</v>
      </c>
      <c r="K24" s="9">
        <v>5</v>
      </c>
      <c r="L24" s="9">
        <v>2</v>
      </c>
      <c r="M24" s="9">
        <v>1</v>
      </c>
      <c r="N24" s="9"/>
      <c r="O24" s="9" t="s">
        <v>825</v>
      </c>
      <c r="P24" s="9">
        <f t="shared" si="1"/>
        <v>16</v>
      </c>
      <c r="Q24" s="9">
        <f t="shared" si="2"/>
        <v>15</v>
      </c>
      <c r="R24" s="9">
        <f t="shared" si="3"/>
        <v>1</v>
      </c>
    </row>
    <row r="25" spans="1:18" x14ac:dyDescent="0.3">
      <c r="A25" s="9">
        <v>23</v>
      </c>
      <c r="B25" s="10" t="s">
        <v>40</v>
      </c>
      <c r="C25" s="9" t="s">
        <v>19</v>
      </c>
      <c r="D25" s="9" t="s">
        <v>13</v>
      </c>
      <c r="E25" s="9" t="s">
        <v>41</v>
      </c>
      <c r="F25" s="9" t="s">
        <v>19</v>
      </c>
      <c r="G25" s="73" t="str">
        <f t="shared" si="0"/>
        <v>U-9 SL Torpedoes</v>
      </c>
      <c r="H25" s="9" t="s">
        <v>42</v>
      </c>
      <c r="I25" s="9" t="s">
        <v>43</v>
      </c>
      <c r="J25" s="9" t="s">
        <v>44</v>
      </c>
      <c r="K25" s="9">
        <v>5</v>
      </c>
      <c r="L25" s="9">
        <v>2</v>
      </c>
      <c r="M25" s="9">
        <v>1</v>
      </c>
      <c r="N25" s="9"/>
      <c r="O25" s="9" t="s">
        <v>825</v>
      </c>
      <c r="P25" s="9">
        <f t="shared" si="1"/>
        <v>16</v>
      </c>
      <c r="Q25" s="9">
        <f t="shared" si="2"/>
        <v>15</v>
      </c>
      <c r="R25" s="9">
        <f t="shared" si="3"/>
        <v>1</v>
      </c>
    </row>
    <row r="26" spans="1:18" x14ac:dyDescent="0.3">
      <c r="A26" s="11">
        <v>24</v>
      </c>
      <c r="B26" s="12" t="s">
        <v>74</v>
      </c>
      <c r="C26" s="11" t="s">
        <v>75</v>
      </c>
      <c r="D26" s="11" t="s">
        <v>13</v>
      </c>
      <c r="E26" s="11" t="s">
        <v>76</v>
      </c>
      <c r="F26" s="11" t="s">
        <v>787</v>
      </c>
      <c r="G26" s="73" t="str">
        <f t="shared" si="0"/>
        <v>U10 SL Lightning</v>
      </c>
      <c r="H26" s="11" t="s">
        <v>77</v>
      </c>
      <c r="I26" s="11" t="s">
        <v>78</v>
      </c>
      <c r="J26" s="11" t="s">
        <v>79</v>
      </c>
      <c r="K26" s="11">
        <v>2</v>
      </c>
      <c r="L26" s="11">
        <v>6</v>
      </c>
      <c r="M26" s="11">
        <v>0</v>
      </c>
      <c r="N26" s="11" t="s">
        <v>29</v>
      </c>
      <c r="O26" s="11" t="s">
        <v>824</v>
      </c>
      <c r="P26" s="11">
        <f t="shared" si="1"/>
        <v>6</v>
      </c>
      <c r="Q26" s="11">
        <f t="shared" si="2"/>
        <v>6</v>
      </c>
      <c r="R26" s="11">
        <f t="shared" si="3"/>
        <v>0</v>
      </c>
    </row>
    <row r="27" spans="1:18" x14ac:dyDescent="0.3">
      <c r="A27" s="9">
        <v>25</v>
      </c>
      <c r="B27" s="10" t="s">
        <v>80</v>
      </c>
      <c r="C27" s="9" t="s">
        <v>75</v>
      </c>
      <c r="D27" s="9" t="s">
        <v>13</v>
      </c>
      <c r="E27" s="9" t="s">
        <v>81</v>
      </c>
      <c r="F27" s="9" t="s">
        <v>787</v>
      </c>
      <c r="G27" s="73" t="str">
        <f t="shared" si="0"/>
        <v>U10 SL Racers</v>
      </c>
      <c r="H27" s="9" t="s">
        <v>82</v>
      </c>
      <c r="I27" s="9" t="s">
        <v>83</v>
      </c>
      <c r="J27" s="9" t="s">
        <v>84</v>
      </c>
      <c r="K27" s="9">
        <v>5</v>
      </c>
      <c r="L27" s="9">
        <v>2</v>
      </c>
      <c r="M27" s="9">
        <v>1</v>
      </c>
      <c r="N27" s="9"/>
      <c r="O27" s="9" t="s">
        <v>823</v>
      </c>
      <c r="P27" s="9">
        <f t="shared" si="1"/>
        <v>16</v>
      </c>
      <c r="Q27" s="9">
        <f t="shared" si="2"/>
        <v>15</v>
      </c>
      <c r="R27" s="9">
        <f t="shared" si="3"/>
        <v>1</v>
      </c>
    </row>
    <row r="28" spans="1:18" x14ac:dyDescent="0.3">
      <c r="A28" s="11">
        <v>26</v>
      </c>
      <c r="B28" s="11" t="s">
        <v>85</v>
      </c>
      <c r="C28" s="11" t="s">
        <v>75</v>
      </c>
      <c r="D28" s="11" t="s">
        <v>13</v>
      </c>
      <c r="E28" s="11" t="s">
        <v>86</v>
      </c>
      <c r="F28" s="11" t="s">
        <v>787</v>
      </c>
      <c r="G28" s="73" t="str">
        <f t="shared" si="0"/>
        <v>U10 SL Twist</v>
      </c>
      <c r="H28" s="11" t="s">
        <v>87</v>
      </c>
      <c r="I28" s="11" t="s">
        <v>88</v>
      </c>
      <c r="J28" s="11" t="s">
        <v>89</v>
      </c>
      <c r="K28" s="11">
        <v>4</v>
      </c>
      <c r="L28" s="11">
        <v>3</v>
      </c>
      <c r="M28" s="11">
        <v>1</v>
      </c>
      <c r="N28" s="11"/>
      <c r="O28" s="11" t="s">
        <v>824</v>
      </c>
      <c r="P28" s="11">
        <f t="shared" si="1"/>
        <v>13</v>
      </c>
      <c r="Q28" s="11">
        <f t="shared" si="2"/>
        <v>12</v>
      </c>
      <c r="R28" s="11">
        <f t="shared" si="3"/>
        <v>1</v>
      </c>
    </row>
    <row r="29" spans="1:18" x14ac:dyDescent="0.3">
      <c r="A29" s="9">
        <v>27</v>
      </c>
      <c r="B29" s="10" t="s">
        <v>90</v>
      </c>
      <c r="C29" s="9" t="s">
        <v>75</v>
      </c>
      <c r="D29" s="9" t="s">
        <v>13</v>
      </c>
      <c r="E29" s="9" t="s">
        <v>91</v>
      </c>
      <c r="F29" s="9" t="s">
        <v>787</v>
      </c>
      <c r="G29" s="73" t="str">
        <f t="shared" si="0"/>
        <v>U10 SL Warriors</v>
      </c>
      <c r="H29" s="9" t="s">
        <v>92</v>
      </c>
      <c r="I29" s="9" t="s">
        <v>93</v>
      </c>
      <c r="J29" s="9" t="s">
        <v>94</v>
      </c>
      <c r="K29" s="9">
        <v>5</v>
      </c>
      <c r="L29" s="9">
        <v>2</v>
      </c>
      <c r="M29" s="9">
        <v>0</v>
      </c>
      <c r="N29" s="9"/>
      <c r="O29" s="9" t="s">
        <v>823</v>
      </c>
      <c r="P29" s="9">
        <f t="shared" si="1"/>
        <v>15</v>
      </c>
      <c r="Q29" s="9">
        <f t="shared" si="2"/>
        <v>15</v>
      </c>
      <c r="R29" s="9">
        <f t="shared" si="3"/>
        <v>0</v>
      </c>
    </row>
    <row r="30" spans="1:18" x14ac:dyDescent="0.3">
      <c r="A30" s="9">
        <v>28</v>
      </c>
      <c r="B30" s="10" t="s">
        <v>95</v>
      </c>
      <c r="C30" s="9" t="s">
        <v>96</v>
      </c>
      <c r="D30" s="9" t="s">
        <v>13</v>
      </c>
      <c r="E30" s="9" t="s">
        <v>97</v>
      </c>
      <c r="F30" s="9" t="s">
        <v>787</v>
      </c>
      <c r="G30" s="73" t="str">
        <f t="shared" si="0"/>
        <v>U10 SL Crush</v>
      </c>
      <c r="H30" s="9" t="s">
        <v>98</v>
      </c>
      <c r="I30" s="9" t="s">
        <v>99</v>
      </c>
      <c r="J30" s="9" t="s">
        <v>100</v>
      </c>
      <c r="K30" s="9">
        <v>6</v>
      </c>
      <c r="L30" s="9">
        <v>2</v>
      </c>
      <c r="M30" s="9">
        <v>0</v>
      </c>
      <c r="N30" s="9" t="s">
        <v>68</v>
      </c>
      <c r="O30" s="9" t="s">
        <v>822</v>
      </c>
      <c r="P30" s="9">
        <f t="shared" si="1"/>
        <v>18</v>
      </c>
      <c r="Q30" s="9">
        <f t="shared" si="2"/>
        <v>18</v>
      </c>
      <c r="R30" s="9">
        <f t="shared" si="3"/>
        <v>0</v>
      </c>
    </row>
    <row r="31" spans="1:18" x14ac:dyDescent="0.3">
      <c r="A31" s="9">
        <v>29</v>
      </c>
      <c r="B31" s="10" t="s">
        <v>101</v>
      </c>
      <c r="C31" s="9" t="s">
        <v>96</v>
      </c>
      <c r="D31" s="9" t="s">
        <v>13</v>
      </c>
      <c r="E31" s="9" t="s">
        <v>102</v>
      </c>
      <c r="F31" s="9" t="s">
        <v>787</v>
      </c>
      <c r="G31" s="73" t="str">
        <f t="shared" si="0"/>
        <v>U10 SL Rockets</v>
      </c>
      <c r="H31" s="9" t="s">
        <v>103</v>
      </c>
      <c r="I31" s="9" t="s">
        <v>104</v>
      </c>
      <c r="J31" s="9" t="s">
        <v>105</v>
      </c>
      <c r="K31" s="9">
        <v>1</v>
      </c>
      <c r="L31" s="9">
        <v>2</v>
      </c>
      <c r="M31" s="9">
        <v>5</v>
      </c>
      <c r="N31" s="9" t="s">
        <v>29</v>
      </c>
      <c r="O31" s="9" t="s">
        <v>822</v>
      </c>
      <c r="P31" s="9">
        <f t="shared" si="1"/>
        <v>8</v>
      </c>
      <c r="Q31" s="9">
        <f t="shared" si="2"/>
        <v>3</v>
      </c>
      <c r="R31" s="9">
        <f t="shared" si="3"/>
        <v>5</v>
      </c>
    </row>
    <row r="32" spans="1:18" x14ac:dyDescent="0.3">
      <c r="A32" s="11">
        <v>30</v>
      </c>
      <c r="B32" s="12" t="s">
        <v>51</v>
      </c>
      <c r="C32" s="11" t="s">
        <v>52</v>
      </c>
      <c r="D32" s="11" t="s">
        <v>13</v>
      </c>
      <c r="E32" s="73" t="s">
        <v>53</v>
      </c>
      <c r="F32" s="11" t="s">
        <v>781</v>
      </c>
      <c r="G32" s="73" t="str">
        <f t="shared" si="0"/>
        <v>U12 SL Vipers</v>
      </c>
      <c r="H32" s="11" t="s">
        <v>54</v>
      </c>
      <c r="I32" s="11" t="s">
        <v>55</v>
      </c>
      <c r="J32" s="11" t="s">
        <v>56</v>
      </c>
      <c r="K32" s="11">
        <v>4</v>
      </c>
      <c r="L32" s="11">
        <v>3</v>
      </c>
      <c r="M32" s="11">
        <v>1</v>
      </c>
      <c r="N32" s="11"/>
      <c r="O32" s="11" t="s">
        <v>821</v>
      </c>
      <c r="P32" s="11">
        <f t="shared" si="1"/>
        <v>13</v>
      </c>
      <c r="Q32" s="11">
        <f t="shared" si="2"/>
        <v>12</v>
      </c>
      <c r="R32" s="11">
        <f t="shared" si="3"/>
        <v>1</v>
      </c>
    </row>
    <row r="33" spans="1:18" x14ac:dyDescent="0.3">
      <c r="A33" s="13">
        <v>31</v>
      </c>
      <c r="B33" s="14" t="s">
        <v>57</v>
      </c>
      <c r="C33" s="13" t="s">
        <v>52</v>
      </c>
      <c r="D33" s="13" t="s">
        <v>13</v>
      </c>
      <c r="E33" s="73" t="s">
        <v>58</v>
      </c>
      <c r="F33" s="13" t="s">
        <v>781</v>
      </c>
      <c r="G33" s="73" t="str">
        <f t="shared" si="0"/>
        <v>U12 SL Wind</v>
      </c>
      <c r="H33" s="13" t="s">
        <v>59</v>
      </c>
      <c r="I33" s="13" t="s">
        <v>60</v>
      </c>
      <c r="J33" s="13" t="s">
        <v>61</v>
      </c>
      <c r="K33" s="13">
        <v>0</v>
      </c>
      <c r="L33" s="13">
        <v>8</v>
      </c>
      <c r="M33" s="13">
        <v>0</v>
      </c>
      <c r="N33" s="13" t="s">
        <v>29</v>
      </c>
      <c r="O33" s="11" t="s">
        <v>821</v>
      </c>
      <c r="P33" s="13">
        <f t="shared" si="1"/>
        <v>0</v>
      </c>
      <c r="Q33" s="13">
        <f t="shared" si="2"/>
        <v>0</v>
      </c>
      <c r="R33" s="13">
        <f t="shared" si="3"/>
        <v>0</v>
      </c>
    </row>
    <row r="34" spans="1:18" x14ac:dyDescent="0.3">
      <c r="A34" s="6">
        <v>32</v>
      </c>
      <c r="B34" s="5" t="s">
        <v>62</v>
      </c>
      <c r="C34" s="6" t="s">
        <v>63</v>
      </c>
      <c r="D34" s="6" t="s">
        <v>13</v>
      </c>
      <c r="E34" s="6" t="s">
        <v>64</v>
      </c>
      <c r="F34" s="6" t="s">
        <v>781</v>
      </c>
      <c r="G34" s="73" t="str">
        <f t="shared" ref="G34:G65" si="4">F34&amp;" "&amp;D34&amp;" "&amp;E34</f>
        <v>U12 SL Breeze</v>
      </c>
      <c r="H34" s="6" t="s">
        <v>65</v>
      </c>
      <c r="I34" s="6" t="s">
        <v>66</v>
      </c>
      <c r="J34" s="6" t="s">
        <v>67</v>
      </c>
      <c r="K34" s="6">
        <v>8</v>
      </c>
      <c r="L34" s="6">
        <v>0</v>
      </c>
      <c r="M34" s="6">
        <v>0</v>
      </c>
      <c r="N34" s="6" t="s">
        <v>68</v>
      </c>
      <c r="O34" s="6" t="s">
        <v>818</v>
      </c>
      <c r="P34" s="6">
        <f t="shared" ref="P34:P65" si="5">Q34+R34</f>
        <v>24</v>
      </c>
      <c r="Q34" s="6">
        <f t="shared" ref="Q34:Q65" si="6">K34*3</f>
        <v>24</v>
      </c>
      <c r="R34" s="6">
        <f t="shared" ref="R34:R65" si="7">M34*1</f>
        <v>0</v>
      </c>
    </row>
    <row r="35" spans="1:18" x14ac:dyDescent="0.3">
      <c r="A35" s="6">
        <v>33</v>
      </c>
      <c r="B35" s="5" t="s">
        <v>69</v>
      </c>
      <c r="C35" s="6" t="s">
        <v>63</v>
      </c>
      <c r="D35" s="6" t="s">
        <v>13</v>
      </c>
      <c r="E35" s="6" t="s">
        <v>70</v>
      </c>
      <c r="F35" s="6" t="s">
        <v>781</v>
      </c>
      <c r="G35" s="73" t="str">
        <f t="shared" si="4"/>
        <v>U12 SL Lady Owls</v>
      </c>
      <c r="H35" s="6" t="s">
        <v>71</v>
      </c>
      <c r="I35" s="6" t="s">
        <v>72</v>
      </c>
      <c r="J35" s="6" t="s">
        <v>73</v>
      </c>
      <c r="K35" s="6">
        <v>1</v>
      </c>
      <c r="L35" s="6">
        <v>7</v>
      </c>
      <c r="M35" s="6">
        <v>0</v>
      </c>
      <c r="N35" s="6" t="s">
        <v>29</v>
      </c>
      <c r="O35" s="6" t="s">
        <v>818</v>
      </c>
      <c r="P35" s="6">
        <f t="shared" si="5"/>
        <v>3</v>
      </c>
      <c r="Q35" s="6">
        <f t="shared" si="6"/>
        <v>3</v>
      </c>
      <c r="R35" s="6">
        <f t="shared" si="7"/>
        <v>0</v>
      </c>
    </row>
    <row r="36" spans="1:18" x14ac:dyDescent="0.3">
      <c r="A36" s="11">
        <v>34</v>
      </c>
      <c r="B36" s="12" t="s">
        <v>11</v>
      </c>
      <c r="C36" s="11" t="s">
        <v>12</v>
      </c>
      <c r="D36" s="11" t="s">
        <v>13</v>
      </c>
      <c r="E36" s="11" t="s">
        <v>14</v>
      </c>
      <c r="F36" s="11" t="s">
        <v>773</v>
      </c>
      <c r="G36" s="73" t="str">
        <f t="shared" si="4"/>
        <v>U14 SL Rampage</v>
      </c>
      <c r="H36" s="11" t="s">
        <v>15</v>
      </c>
      <c r="I36" s="11" t="s">
        <v>16</v>
      </c>
      <c r="J36" s="11" t="s">
        <v>17</v>
      </c>
      <c r="K36" s="11">
        <v>4</v>
      </c>
      <c r="L36" s="11">
        <v>4</v>
      </c>
      <c r="M36" s="11">
        <v>0</v>
      </c>
      <c r="N36" s="11"/>
      <c r="O36" s="9" t="s">
        <v>816</v>
      </c>
      <c r="P36" s="11">
        <f t="shared" si="5"/>
        <v>12</v>
      </c>
      <c r="Q36" s="11">
        <f t="shared" si="6"/>
        <v>12</v>
      </c>
      <c r="R36" s="11">
        <f t="shared" si="7"/>
        <v>0</v>
      </c>
    </row>
    <row r="37" spans="1:18" x14ac:dyDescent="0.3">
      <c r="A37" s="9">
        <v>35</v>
      </c>
      <c r="B37" s="10" t="s">
        <v>45</v>
      </c>
      <c r="C37" s="9" t="s">
        <v>46</v>
      </c>
      <c r="D37" s="9" t="s">
        <v>13</v>
      </c>
      <c r="E37" s="9" t="s">
        <v>47</v>
      </c>
      <c r="F37" s="9" t="s">
        <v>773</v>
      </c>
      <c r="G37" s="73" t="str">
        <f t="shared" si="4"/>
        <v>U14 SL Fire</v>
      </c>
      <c r="H37" s="9" t="s">
        <v>48</v>
      </c>
      <c r="I37" s="9" t="s">
        <v>49</v>
      </c>
      <c r="J37" s="9" t="s">
        <v>50</v>
      </c>
      <c r="K37" s="9">
        <v>2</v>
      </c>
      <c r="L37" s="9">
        <v>5</v>
      </c>
      <c r="M37" s="9">
        <v>0</v>
      </c>
      <c r="N37" s="9" t="s">
        <v>29</v>
      </c>
      <c r="O37" s="9" t="s">
        <v>815</v>
      </c>
      <c r="P37" s="9">
        <f t="shared" si="5"/>
        <v>6</v>
      </c>
      <c r="Q37" s="9">
        <f t="shared" si="6"/>
        <v>6</v>
      </c>
      <c r="R37" s="9">
        <f t="shared" si="7"/>
        <v>0</v>
      </c>
    </row>
    <row r="38" spans="1:18" x14ac:dyDescent="0.3">
      <c r="A38" s="13">
        <v>36</v>
      </c>
      <c r="B38" s="14" t="s">
        <v>280</v>
      </c>
      <c r="C38" s="13" t="s">
        <v>107</v>
      </c>
      <c r="D38" s="13" t="s">
        <v>189</v>
      </c>
      <c r="E38" s="13" t="s">
        <v>279</v>
      </c>
      <c r="F38" s="13" t="s">
        <v>107</v>
      </c>
      <c r="G38" s="73" t="str">
        <f t="shared" si="4"/>
        <v>U-7 RF Cheetahs</v>
      </c>
      <c r="H38" s="13" t="s">
        <v>278</v>
      </c>
      <c r="I38" s="13" t="s">
        <v>277</v>
      </c>
      <c r="J38" s="13" t="s">
        <v>276</v>
      </c>
      <c r="K38" s="13">
        <v>4</v>
      </c>
      <c r="L38" s="13">
        <v>4</v>
      </c>
      <c r="M38" s="13">
        <v>0</v>
      </c>
      <c r="N38" s="13"/>
      <c r="O38" s="13" t="s">
        <v>760</v>
      </c>
      <c r="P38" s="13">
        <f t="shared" si="5"/>
        <v>12</v>
      </c>
      <c r="Q38" s="13">
        <f t="shared" si="6"/>
        <v>12</v>
      </c>
      <c r="R38" s="13">
        <f t="shared" si="7"/>
        <v>0</v>
      </c>
    </row>
    <row r="39" spans="1:18" x14ac:dyDescent="0.3">
      <c r="A39" s="9">
        <v>37</v>
      </c>
      <c r="B39" s="10" t="s">
        <v>275</v>
      </c>
      <c r="C39" s="9" t="s">
        <v>107</v>
      </c>
      <c r="D39" s="9" t="s">
        <v>189</v>
      </c>
      <c r="E39" s="9" t="s">
        <v>274</v>
      </c>
      <c r="F39" s="9" t="s">
        <v>107</v>
      </c>
      <c r="G39" s="73" t="str">
        <f t="shared" si="4"/>
        <v>U-7 RF Gladiators</v>
      </c>
      <c r="H39" s="9" t="s">
        <v>273</v>
      </c>
      <c r="I39" s="9" t="s">
        <v>272</v>
      </c>
      <c r="J39" s="9" t="s">
        <v>271</v>
      </c>
      <c r="K39" s="9">
        <v>7</v>
      </c>
      <c r="L39" s="9">
        <v>1</v>
      </c>
      <c r="M39" s="9">
        <v>0</v>
      </c>
      <c r="N39" s="9"/>
      <c r="O39" s="9" t="s">
        <v>758</v>
      </c>
      <c r="P39" s="9">
        <f t="shared" si="5"/>
        <v>21</v>
      </c>
      <c r="Q39" s="9">
        <f t="shared" si="6"/>
        <v>21</v>
      </c>
      <c r="R39" s="9">
        <f t="shared" si="7"/>
        <v>0</v>
      </c>
    </row>
    <row r="40" spans="1:18" x14ac:dyDescent="0.3">
      <c r="A40" s="11">
        <v>38</v>
      </c>
      <c r="B40" s="12" t="s">
        <v>270</v>
      </c>
      <c r="C40" s="11" t="s">
        <v>107</v>
      </c>
      <c r="D40" s="11" t="s">
        <v>189</v>
      </c>
      <c r="E40" s="11" t="s">
        <v>14</v>
      </c>
      <c r="F40" s="11" t="s">
        <v>107</v>
      </c>
      <c r="G40" s="73" t="str">
        <f t="shared" si="4"/>
        <v>U-7 RF Rampage</v>
      </c>
      <c r="H40" s="11" t="s">
        <v>269</v>
      </c>
      <c r="I40" s="11" t="s">
        <v>268</v>
      </c>
      <c r="J40" s="11" t="s">
        <v>267</v>
      </c>
      <c r="K40" s="11">
        <v>4</v>
      </c>
      <c r="L40" s="11">
        <v>3</v>
      </c>
      <c r="M40" s="11">
        <v>1</v>
      </c>
      <c r="N40" s="11"/>
      <c r="O40" s="11" t="s">
        <v>759</v>
      </c>
      <c r="P40" s="11">
        <f t="shared" si="5"/>
        <v>13</v>
      </c>
      <c r="Q40" s="11">
        <f t="shared" si="6"/>
        <v>12</v>
      </c>
      <c r="R40" s="11">
        <f t="shared" si="7"/>
        <v>1</v>
      </c>
    </row>
    <row r="41" spans="1:18" x14ac:dyDescent="0.3">
      <c r="A41" s="9">
        <v>39</v>
      </c>
      <c r="B41" s="10" t="s">
        <v>266</v>
      </c>
      <c r="C41" s="9" t="s">
        <v>107</v>
      </c>
      <c r="D41" s="9" t="s">
        <v>189</v>
      </c>
      <c r="E41" s="9" t="s">
        <v>102</v>
      </c>
      <c r="F41" s="9" t="s">
        <v>107</v>
      </c>
      <c r="G41" s="73" t="str">
        <f t="shared" si="4"/>
        <v>U-7 RF Rockets</v>
      </c>
      <c r="H41" s="9" t="s">
        <v>229</v>
      </c>
      <c r="I41" s="9" t="s">
        <v>228</v>
      </c>
      <c r="J41" s="9" t="s">
        <v>227</v>
      </c>
      <c r="K41" s="9">
        <v>7</v>
      </c>
      <c r="L41" s="9">
        <v>1</v>
      </c>
      <c r="M41" s="9">
        <v>0</v>
      </c>
      <c r="N41" s="9"/>
      <c r="O41" s="9" t="s">
        <v>758</v>
      </c>
      <c r="P41" s="9">
        <f t="shared" si="5"/>
        <v>21</v>
      </c>
      <c r="Q41" s="9">
        <f t="shared" si="6"/>
        <v>21</v>
      </c>
      <c r="R41" s="9">
        <f t="shared" si="7"/>
        <v>0</v>
      </c>
    </row>
    <row r="42" spans="1:18" x14ac:dyDescent="0.3">
      <c r="A42" s="11">
        <v>40</v>
      </c>
      <c r="B42" s="12" t="s">
        <v>265</v>
      </c>
      <c r="C42" s="11" t="s">
        <v>107</v>
      </c>
      <c r="D42" s="11" t="s">
        <v>189</v>
      </c>
      <c r="E42" s="11" t="s">
        <v>264</v>
      </c>
      <c r="F42" s="11" t="s">
        <v>107</v>
      </c>
      <c r="G42" s="73" t="str">
        <f t="shared" si="4"/>
        <v>U-7 RF Timberwolves</v>
      </c>
      <c r="H42" s="11" t="s">
        <v>263</v>
      </c>
      <c r="I42" s="11" t="s">
        <v>262</v>
      </c>
      <c r="J42" s="11" t="s">
        <v>261</v>
      </c>
      <c r="K42" s="11">
        <v>5</v>
      </c>
      <c r="L42" s="11">
        <v>3</v>
      </c>
      <c r="M42" s="11">
        <v>0</v>
      </c>
      <c r="N42" s="11"/>
      <c r="O42" s="11" t="s">
        <v>759</v>
      </c>
      <c r="P42" s="11">
        <f t="shared" si="5"/>
        <v>15</v>
      </c>
      <c r="Q42" s="11">
        <f t="shared" si="6"/>
        <v>15</v>
      </c>
      <c r="R42" s="11">
        <f t="shared" si="7"/>
        <v>0</v>
      </c>
    </row>
    <row r="43" spans="1:18" x14ac:dyDescent="0.3">
      <c r="A43" s="13">
        <v>41</v>
      </c>
      <c r="B43" s="14" t="s">
        <v>260</v>
      </c>
      <c r="C43" s="13" t="s">
        <v>142</v>
      </c>
      <c r="D43" s="13" t="s">
        <v>189</v>
      </c>
      <c r="E43" s="13" t="s">
        <v>148</v>
      </c>
      <c r="F43" s="13" t="s">
        <v>142</v>
      </c>
      <c r="G43" s="73" t="str">
        <f t="shared" si="4"/>
        <v>U-8 RF Avengers</v>
      </c>
      <c r="H43" s="13" t="s">
        <v>259</v>
      </c>
      <c r="I43" s="13" t="s">
        <v>258</v>
      </c>
      <c r="J43" s="13" t="s">
        <v>257</v>
      </c>
      <c r="K43" s="13">
        <v>3</v>
      </c>
      <c r="L43" s="13">
        <v>4</v>
      </c>
      <c r="M43" s="13">
        <v>1</v>
      </c>
      <c r="N43" s="13"/>
      <c r="O43" s="13" t="s">
        <v>764</v>
      </c>
      <c r="P43" s="13">
        <f t="shared" si="5"/>
        <v>10</v>
      </c>
      <c r="Q43" s="13">
        <f t="shared" si="6"/>
        <v>9</v>
      </c>
      <c r="R43" s="13">
        <f t="shared" si="7"/>
        <v>1</v>
      </c>
    </row>
    <row r="44" spans="1:18" x14ac:dyDescent="0.3">
      <c r="A44" s="11">
        <v>42</v>
      </c>
      <c r="B44" s="12" t="s">
        <v>256</v>
      </c>
      <c r="C44" s="11" t="s">
        <v>142</v>
      </c>
      <c r="D44" s="11" t="s">
        <v>189</v>
      </c>
      <c r="E44" s="11" t="s">
        <v>255</v>
      </c>
      <c r="F44" s="11" t="s">
        <v>142</v>
      </c>
      <c r="G44" s="73" t="str">
        <f t="shared" si="4"/>
        <v>U-8 RF Bandits</v>
      </c>
      <c r="H44" s="11" t="s">
        <v>254</v>
      </c>
      <c r="I44" s="11" t="s">
        <v>253</v>
      </c>
      <c r="J44" s="11" t="s">
        <v>252</v>
      </c>
      <c r="K44" s="11">
        <v>4</v>
      </c>
      <c r="L44" s="11">
        <v>3</v>
      </c>
      <c r="M44" s="11">
        <v>1</v>
      </c>
      <c r="N44" s="11"/>
      <c r="O44" s="11" t="s">
        <v>763</v>
      </c>
      <c r="P44" s="11">
        <f t="shared" si="5"/>
        <v>13</v>
      </c>
      <c r="Q44" s="11">
        <f t="shared" si="6"/>
        <v>12</v>
      </c>
      <c r="R44" s="11">
        <f t="shared" si="7"/>
        <v>1</v>
      </c>
    </row>
    <row r="45" spans="1:18" x14ac:dyDescent="0.3">
      <c r="A45" s="13">
        <v>43</v>
      </c>
      <c r="B45" s="13" t="s">
        <v>251</v>
      </c>
      <c r="C45" s="13" t="s">
        <v>142</v>
      </c>
      <c r="D45" s="13" t="s">
        <v>189</v>
      </c>
      <c r="E45" s="13" t="s">
        <v>250</v>
      </c>
      <c r="F45" s="13" t="s">
        <v>142</v>
      </c>
      <c r="G45" s="73" t="str">
        <f t="shared" si="4"/>
        <v>U-8 RF Hammerheads</v>
      </c>
      <c r="H45" s="13" t="s">
        <v>249</v>
      </c>
      <c r="I45" s="13" t="s">
        <v>248</v>
      </c>
      <c r="J45" s="13" t="s">
        <v>247</v>
      </c>
      <c r="K45" s="13">
        <v>4</v>
      </c>
      <c r="L45" s="13">
        <v>4</v>
      </c>
      <c r="M45" s="13">
        <v>0</v>
      </c>
      <c r="N45" s="13"/>
      <c r="O45" s="13" t="s">
        <v>764</v>
      </c>
      <c r="P45" s="13">
        <f t="shared" si="5"/>
        <v>12</v>
      </c>
      <c r="Q45" s="13">
        <f t="shared" si="6"/>
        <v>12</v>
      </c>
      <c r="R45" s="13">
        <f t="shared" si="7"/>
        <v>0</v>
      </c>
    </row>
    <row r="46" spans="1:18" x14ac:dyDescent="0.3">
      <c r="A46" s="15">
        <v>44</v>
      </c>
      <c r="B46" s="16" t="s">
        <v>246</v>
      </c>
      <c r="C46" s="15" t="s">
        <v>142</v>
      </c>
      <c r="D46" s="15" t="s">
        <v>189</v>
      </c>
      <c r="E46" s="15" t="s">
        <v>178</v>
      </c>
      <c r="F46" s="15" t="s">
        <v>142</v>
      </c>
      <c r="G46" s="73" t="str">
        <f t="shared" si="4"/>
        <v>U-8 RF Lions</v>
      </c>
      <c r="H46" s="15" t="s">
        <v>245</v>
      </c>
      <c r="I46" s="15" t="s">
        <v>244</v>
      </c>
      <c r="J46" s="15" t="s">
        <v>243</v>
      </c>
      <c r="K46" s="15">
        <v>1</v>
      </c>
      <c r="L46" s="15">
        <v>6</v>
      </c>
      <c r="M46" s="15">
        <v>1</v>
      </c>
      <c r="N46" s="15"/>
      <c r="O46" s="15" t="s">
        <v>827</v>
      </c>
      <c r="P46" s="15">
        <f t="shared" si="5"/>
        <v>4</v>
      </c>
      <c r="Q46" s="15">
        <f t="shared" si="6"/>
        <v>3</v>
      </c>
      <c r="R46" s="15">
        <f t="shared" si="7"/>
        <v>1</v>
      </c>
    </row>
    <row r="47" spans="1:18" x14ac:dyDescent="0.3">
      <c r="A47" s="9">
        <v>45</v>
      </c>
      <c r="B47" s="10" t="s">
        <v>242</v>
      </c>
      <c r="C47" s="9" t="s">
        <v>142</v>
      </c>
      <c r="D47" s="9" t="s">
        <v>189</v>
      </c>
      <c r="E47" s="9" t="s">
        <v>133</v>
      </c>
      <c r="F47" s="9" t="s">
        <v>142</v>
      </c>
      <c r="G47" s="73" t="str">
        <f t="shared" si="4"/>
        <v>U-8 RF Raptors</v>
      </c>
      <c r="H47" s="9" t="s">
        <v>206</v>
      </c>
      <c r="I47" s="9" t="s">
        <v>205</v>
      </c>
      <c r="J47" s="9" t="s">
        <v>204</v>
      </c>
      <c r="K47" s="9">
        <v>7</v>
      </c>
      <c r="L47" s="9">
        <v>0</v>
      </c>
      <c r="M47" s="9">
        <v>0</v>
      </c>
      <c r="N47" s="9"/>
      <c r="O47" s="9" t="s">
        <v>762</v>
      </c>
      <c r="P47" s="9">
        <f t="shared" si="5"/>
        <v>21</v>
      </c>
      <c r="Q47" s="9">
        <f t="shared" si="6"/>
        <v>21</v>
      </c>
      <c r="R47" s="9">
        <f t="shared" si="7"/>
        <v>0</v>
      </c>
    </row>
    <row r="48" spans="1:18" x14ac:dyDescent="0.3">
      <c r="A48" s="9">
        <v>46</v>
      </c>
      <c r="B48" s="10" t="s">
        <v>241</v>
      </c>
      <c r="C48" s="9" t="s">
        <v>142</v>
      </c>
      <c r="D48" s="9" t="s">
        <v>189</v>
      </c>
      <c r="E48" s="9" t="s">
        <v>240</v>
      </c>
      <c r="F48" s="9" t="s">
        <v>142</v>
      </c>
      <c r="G48" s="73" t="str">
        <f t="shared" si="4"/>
        <v>U-8 RF Storm</v>
      </c>
      <c r="H48" s="9" t="s">
        <v>239</v>
      </c>
      <c r="I48" s="9" t="s">
        <v>238</v>
      </c>
      <c r="J48" s="9" t="s">
        <v>237</v>
      </c>
      <c r="K48" s="9">
        <v>8</v>
      </c>
      <c r="L48" s="9">
        <v>0</v>
      </c>
      <c r="M48" s="9">
        <v>0</v>
      </c>
      <c r="N48" s="9"/>
      <c r="O48" s="9" t="s">
        <v>762</v>
      </c>
      <c r="P48" s="9">
        <f t="shared" si="5"/>
        <v>24</v>
      </c>
      <c r="Q48" s="9">
        <f t="shared" si="6"/>
        <v>24</v>
      </c>
      <c r="R48" s="9">
        <f t="shared" si="7"/>
        <v>0</v>
      </c>
    </row>
    <row r="49" spans="1:18" x14ac:dyDescent="0.3">
      <c r="A49" s="11">
        <v>47</v>
      </c>
      <c r="B49" s="12" t="s">
        <v>236</v>
      </c>
      <c r="C49" s="11" t="s">
        <v>142</v>
      </c>
      <c r="D49" s="11" t="s">
        <v>189</v>
      </c>
      <c r="E49" s="11" t="s">
        <v>235</v>
      </c>
      <c r="F49" s="11" t="s">
        <v>142</v>
      </c>
      <c r="G49" s="73" t="str">
        <f t="shared" si="4"/>
        <v>U-8 RF Tornados</v>
      </c>
      <c r="H49" s="11" t="s">
        <v>234</v>
      </c>
      <c r="I49" s="11" t="s">
        <v>233</v>
      </c>
      <c r="J49" s="11" t="s">
        <v>232</v>
      </c>
      <c r="K49" s="11">
        <v>6</v>
      </c>
      <c r="L49" s="11">
        <v>1</v>
      </c>
      <c r="M49" s="11">
        <v>0</v>
      </c>
      <c r="N49" s="11"/>
      <c r="O49" s="11" t="s">
        <v>763</v>
      </c>
      <c r="P49" s="11">
        <f t="shared" si="5"/>
        <v>18</v>
      </c>
      <c r="Q49" s="11">
        <f t="shared" si="6"/>
        <v>18</v>
      </c>
      <c r="R49" s="11">
        <f t="shared" si="7"/>
        <v>0</v>
      </c>
    </row>
    <row r="50" spans="1:18" x14ac:dyDescent="0.3">
      <c r="A50" s="9">
        <v>48</v>
      </c>
      <c r="B50" s="10" t="s">
        <v>231</v>
      </c>
      <c r="C50" s="9" t="s">
        <v>19</v>
      </c>
      <c r="D50" s="9" t="s">
        <v>189</v>
      </c>
      <c r="E50" s="9" t="s">
        <v>76</v>
      </c>
      <c r="F50" s="9" t="s">
        <v>19</v>
      </c>
      <c r="G50" s="73" t="str">
        <f t="shared" si="4"/>
        <v>U-9 RF Lightning</v>
      </c>
      <c r="H50" s="9" t="s">
        <v>188</v>
      </c>
      <c r="I50" s="9" t="s">
        <v>187</v>
      </c>
      <c r="J50" s="9" t="s">
        <v>186</v>
      </c>
      <c r="K50" s="9">
        <v>6</v>
      </c>
      <c r="L50" s="9">
        <v>1</v>
      </c>
      <c r="M50" s="9">
        <v>0</v>
      </c>
      <c r="N50" s="9"/>
      <c r="O50" s="9" t="s">
        <v>825</v>
      </c>
      <c r="P50" s="9">
        <f t="shared" si="5"/>
        <v>18</v>
      </c>
      <c r="Q50" s="9">
        <f t="shared" si="6"/>
        <v>18</v>
      </c>
      <c r="R50" s="9">
        <f t="shared" si="7"/>
        <v>0</v>
      </c>
    </row>
    <row r="51" spans="1:18" x14ac:dyDescent="0.3">
      <c r="A51" s="13">
        <v>49</v>
      </c>
      <c r="B51" s="14" t="s">
        <v>230</v>
      </c>
      <c r="C51" s="13" t="s">
        <v>19</v>
      </c>
      <c r="D51" s="13" t="s">
        <v>189</v>
      </c>
      <c r="E51" s="13" t="s">
        <v>14</v>
      </c>
      <c r="F51" s="13" t="s">
        <v>19</v>
      </c>
      <c r="G51" s="73" t="str">
        <f t="shared" si="4"/>
        <v>U-9 RF Rampage</v>
      </c>
      <c r="H51" s="13" t="s">
        <v>229</v>
      </c>
      <c r="I51" s="13" t="s">
        <v>228</v>
      </c>
      <c r="J51" s="13" t="s">
        <v>227</v>
      </c>
      <c r="K51" s="13">
        <v>3</v>
      </c>
      <c r="L51" s="13">
        <v>5</v>
      </c>
      <c r="M51" s="13">
        <v>0</v>
      </c>
      <c r="N51" s="13"/>
      <c r="O51" s="11" t="s">
        <v>826</v>
      </c>
      <c r="P51" s="13">
        <f t="shared" si="5"/>
        <v>9</v>
      </c>
      <c r="Q51" s="13">
        <f t="shared" si="6"/>
        <v>9</v>
      </c>
      <c r="R51" s="13">
        <f t="shared" si="7"/>
        <v>0</v>
      </c>
    </row>
    <row r="52" spans="1:18" x14ac:dyDescent="0.3">
      <c r="A52" s="9">
        <v>50</v>
      </c>
      <c r="B52" s="10" t="s">
        <v>226</v>
      </c>
      <c r="C52" s="9" t="s">
        <v>19</v>
      </c>
      <c r="D52" s="9" t="s">
        <v>189</v>
      </c>
      <c r="E52" s="9" t="s">
        <v>225</v>
      </c>
      <c r="F52" s="9" t="s">
        <v>19</v>
      </c>
      <c r="G52" s="73" t="str">
        <f t="shared" si="4"/>
        <v>U-9 RF Red Foxes</v>
      </c>
      <c r="H52" s="9" t="s">
        <v>224</v>
      </c>
      <c r="I52" s="9" t="s">
        <v>223</v>
      </c>
      <c r="J52" s="9" t="s">
        <v>222</v>
      </c>
      <c r="K52" s="9">
        <v>4</v>
      </c>
      <c r="L52" s="9">
        <v>3</v>
      </c>
      <c r="M52" s="9">
        <v>1</v>
      </c>
      <c r="N52" s="9"/>
      <c r="O52" s="9" t="s">
        <v>825</v>
      </c>
      <c r="P52" s="9">
        <f t="shared" si="5"/>
        <v>13</v>
      </c>
      <c r="Q52" s="9">
        <f t="shared" si="6"/>
        <v>12</v>
      </c>
      <c r="R52" s="11">
        <f t="shared" si="7"/>
        <v>1</v>
      </c>
    </row>
    <row r="53" spans="1:18" x14ac:dyDescent="0.3">
      <c r="A53" s="9">
        <v>51</v>
      </c>
      <c r="B53" s="10" t="s">
        <v>221</v>
      </c>
      <c r="C53" s="9" t="s">
        <v>75</v>
      </c>
      <c r="D53" s="9" t="s">
        <v>189</v>
      </c>
      <c r="E53" s="9" t="s">
        <v>168</v>
      </c>
      <c r="F53" s="9" t="s">
        <v>787</v>
      </c>
      <c r="G53" s="73" t="str">
        <f t="shared" si="4"/>
        <v>U10 RF Comets</v>
      </c>
      <c r="H53" s="9" t="s">
        <v>220</v>
      </c>
      <c r="I53" s="9" t="s">
        <v>219</v>
      </c>
      <c r="J53" s="9" t="s">
        <v>218</v>
      </c>
      <c r="K53" s="9">
        <v>7</v>
      </c>
      <c r="L53" s="9">
        <v>0</v>
      </c>
      <c r="M53" s="9">
        <v>1</v>
      </c>
      <c r="N53" s="9"/>
      <c r="O53" s="9" t="s">
        <v>823</v>
      </c>
      <c r="P53" s="9">
        <f t="shared" si="5"/>
        <v>22</v>
      </c>
      <c r="Q53" s="9">
        <f t="shared" si="6"/>
        <v>21</v>
      </c>
      <c r="R53" s="9">
        <f t="shared" si="7"/>
        <v>1</v>
      </c>
    </row>
    <row r="54" spans="1:18" x14ac:dyDescent="0.3">
      <c r="A54" s="11">
        <v>52</v>
      </c>
      <c r="B54" s="12" t="s">
        <v>217</v>
      </c>
      <c r="C54" s="11" t="s">
        <v>75</v>
      </c>
      <c r="D54" s="11" t="s">
        <v>189</v>
      </c>
      <c r="E54" s="11" t="s">
        <v>185</v>
      </c>
      <c r="F54" s="11" t="s">
        <v>787</v>
      </c>
      <c r="G54" s="73" t="str">
        <f t="shared" si="4"/>
        <v>U10 RF Tigers</v>
      </c>
      <c r="H54" s="11" t="s">
        <v>216</v>
      </c>
      <c r="I54" s="11" t="s">
        <v>215</v>
      </c>
      <c r="J54" s="11" t="s">
        <v>214</v>
      </c>
      <c r="K54" s="11">
        <v>4</v>
      </c>
      <c r="L54" s="11">
        <v>4</v>
      </c>
      <c r="M54" s="11">
        <v>0</v>
      </c>
      <c r="N54" s="11"/>
      <c r="O54" s="11" t="s">
        <v>824</v>
      </c>
      <c r="P54" s="11">
        <f t="shared" si="5"/>
        <v>12</v>
      </c>
      <c r="Q54" s="11">
        <f t="shared" si="6"/>
        <v>12</v>
      </c>
      <c r="R54" s="11">
        <f t="shared" si="7"/>
        <v>0</v>
      </c>
    </row>
    <row r="55" spans="1:18" x14ac:dyDescent="0.3">
      <c r="A55" s="9">
        <v>53</v>
      </c>
      <c r="B55" s="10" t="s">
        <v>213</v>
      </c>
      <c r="C55" s="9" t="s">
        <v>52</v>
      </c>
      <c r="D55" s="9" t="s">
        <v>189</v>
      </c>
      <c r="E55" s="73" t="s">
        <v>212</v>
      </c>
      <c r="F55" s="9" t="s">
        <v>781</v>
      </c>
      <c r="G55" s="73" t="str">
        <f t="shared" si="4"/>
        <v>U12 RF Cyclones</v>
      </c>
      <c r="H55" s="9" t="s">
        <v>211</v>
      </c>
      <c r="I55" s="9" t="s">
        <v>210</v>
      </c>
      <c r="J55" s="9" t="s">
        <v>209</v>
      </c>
      <c r="K55" s="9">
        <v>7</v>
      </c>
      <c r="L55" s="9">
        <v>0</v>
      </c>
      <c r="M55" s="9">
        <v>1</v>
      </c>
      <c r="N55" s="9"/>
      <c r="O55" s="9" t="s">
        <v>820</v>
      </c>
      <c r="P55" s="9">
        <f t="shared" si="5"/>
        <v>22</v>
      </c>
      <c r="Q55" s="9">
        <f t="shared" si="6"/>
        <v>21</v>
      </c>
      <c r="R55" s="9">
        <f t="shared" si="7"/>
        <v>1</v>
      </c>
    </row>
    <row r="56" spans="1:18" x14ac:dyDescent="0.3">
      <c r="A56" s="13">
        <v>54</v>
      </c>
      <c r="B56" s="14" t="s">
        <v>208</v>
      </c>
      <c r="C56" s="13" t="s">
        <v>52</v>
      </c>
      <c r="D56" s="13" t="s">
        <v>189</v>
      </c>
      <c r="E56" s="73" t="s">
        <v>207</v>
      </c>
      <c r="F56" s="13" t="s">
        <v>781</v>
      </c>
      <c r="G56" s="73" t="str">
        <f t="shared" si="4"/>
        <v>U12 RF NetBusters</v>
      </c>
      <c r="H56" s="13" t="s">
        <v>206</v>
      </c>
      <c r="I56" s="13" t="s">
        <v>205</v>
      </c>
      <c r="J56" s="13" t="s">
        <v>204</v>
      </c>
      <c r="K56" s="13">
        <v>1</v>
      </c>
      <c r="L56" s="13">
        <v>5</v>
      </c>
      <c r="M56" s="13">
        <v>1</v>
      </c>
      <c r="N56" s="13"/>
      <c r="O56" s="11" t="s">
        <v>821</v>
      </c>
      <c r="P56" s="13">
        <f t="shared" si="5"/>
        <v>4</v>
      </c>
      <c r="Q56" s="13">
        <f t="shared" si="6"/>
        <v>3</v>
      </c>
      <c r="R56" s="13">
        <f t="shared" si="7"/>
        <v>1</v>
      </c>
    </row>
    <row r="57" spans="1:18" x14ac:dyDescent="0.3">
      <c r="A57" s="9">
        <v>55</v>
      </c>
      <c r="B57" s="10" t="s">
        <v>203</v>
      </c>
      <c r="C57" s="9" t="s">
        <v>52</v>
      </c>
      <c r="D57" s="9" t="s">
        <v>189</v>
      </c>
      <c r="E57" s="73" t="s">
        <v>202</v>
      </c>
      <c r="F57" s="9" t="s">
        <v>781</v>
      </c>
      <c r="G57" s="73" t="str">
        <f t="shared" si="4"/>
        <v>U12 RF Thunder</v>
      </c>
      <c r="H57" s="9" t="s">
        <v>201</v>
      </c>
      <c r="I57" s="9" t="s">
        <v>200</v>
      </c>
      <c r="J57" s="9" t="s">
        <v>199</v>
      </c>
      <c r="K57" s="9">
        <v>5</v>
      </c>
      <c r="L57" s="9">
        <v>2</v>
      </c>
      <c r="M57" s="9">
        <v>1</v>
      </c>
      <c r="N57" s="9"/>
      <c r="O57" s="9" t="s">
        <v>820</v>
      </c>
      <c r="P57" s="9">
        <f t="shared" si="5"/>
        <v>16</v>
      </c>
      <c r="Q57" s="9">
        <f t="shared" si="6"/>
        <v>15</v>
      </c>
      <c r="R57" s="9">
        <f t="shared" si="7"/>
        <v>1</v>
      </c>
    </row>
    <row r="58" spans="1:18" x14ac:dyDescent="0.3">
      <c r="A58" s="6">
        <v>56</v>
      </c>
      <c r="B58" s="5" t="s">
        <v>198</v>
      </c>
      <c r="C58" s="6" t="s">
        <v>63</v>
      </c>
      <c r="D58" s="6" t="s">
        <v>189</v>
      </c>
      <c r="E58" s="6" t="s">
        <v>36</v>
      </c>
      <c r="F58" s="6" t="s">
        <v>781</v>
      </c>
      <c r="G58" s="73" t="str">
        <f t="shared" si="4"/>
        <v>U12 RF Strikers</v>
      </c>
      <c r="H58" s="6" t="s">
        <v>197</v>
      </c>
      <c r="I58" s="6" t="s">
        <v>196</v>
      </c>
      <c r="J58" s="6" t="s">
        <v>195</v>
      </c>
      <c r="K58" s="6">
        <v>2</v>
      </c>
      <c r="L58" s="6">
        <v>4</v>
      </c>
      <c r="M58" s="6">
        <v>2</v>
      </c>
      <c r="N58" s="6"/>
      <c r="O58" s="6" t="s">
        <v>818</v>
      </c>
      <c r="P58" s="6">
        <f t="shared" si="5"/>
        <v>8</v>
      </c>
      <c r="Q58" s="6">
        <f t="shared" si="6"/>
        <v>6</v>
      </c>
      <c r="R58" s="6">
        <f t="shared" si="7"/>
        <v>2</v>
      </c>
    </row>
    <row r="59" spans="1:18" x14ac:dyDescent="0.3">
      <c r="A59" s="9">
        <v>57</v>
      </c>
      <c r="B59" s="10" t="s">
        <v>194</v>
      </c>
      <c r="C59" s="9" t="s">
        <v>12</v>
      </c>
      <c r="D59" s="9" t="s">
        <v>189</v>
      </c>
      <c r="E59" s="9" t="s">
        <v>193</v>
      </c>
      <c r="F59" s="9" t="s">
        <v>773</v>
      </c>
      <c r="G59" s="73" t="str">
        <f t="shared" si="4"/>
        <v>U14 RF Kickers</v>
      </c>
      <c r="H59" s="9" t="s">
        <v>192</v>
      </c>
      <c r="I59" s="9" t="s">
        <v>191</v>
      </c>
      <c r="J59" s="9" t="s">
        <v>190</v>
      </c>
      <c r="K59" s="9">
        <v>6</v>
      </c>
      <c r="L59" s="9">
        <v>2</v>
      </c>
      <c r="M59" s="9">
        <v>0</v>
      </c>
      <c r="N59" s="9"/>
      <c r="O59" s="9" t="s">
        <v>816</v>
      </c>
      <c r="P59" s="9">
        <f t="shared" si="5"/>
        <v>18</v>
      </c>
      <c r="Q59" s="9">
        <f t="shared" si="6"/>
        <v>18</v>
      </c>
      <c r="R59" s="9">
        <f t="shared" si="7"/>
        <v>0</v>
      </c>
    </row>
    <row r="60" spans="1:18" x14ac:dyDescent="0.3">
      <c r="A60" s="13">
        <v>59</v>
      </c>
      <c r="B60" s="14" t="s">
        <v>371</v>
      </c>
      <c r="C60" s="13" t="s">
        <v>107</v>
      </c>
      <c r="D60" s="13" t="s">
        <v>284</v>
      </c>
      <c r="E60" s="13" t="s">
        <v>212</v>
      </c>
      <c r="F60" s="13" t="s">
        <v>107</v>
      </c>
      <c r="G60" s="73" t="str">
        <f t="shared" si="4"/>
        <v>U-7 KW Cyclones</v>
      </c>
      <c r="H60" s="13" t="s">
        <v>370</v>
      </c>
      <c r="I60" s="13" t="s">
        <v>369</v>
      </c>
      <c r="J60" s="13" t="s">
        <v>368</v>
      </c>
      <c r="K60" s="13">
        <v>4</v>
      </c>
      <c r="L60" s="13">
        <v>4</v>
      </c>
      <c r="M60" s="13">
        <v>0</v>
      </c>
      <c r="N60" s="13"/>
      <c r="O60" s="13" t="s">
        <v>760</v>
      </c>
      <c r="P60" s="13">
        <f t="shared" si="5"/>
        <v>12</v>
      </c>
      <c r="Q60" s="13">
        <f t="shared" si="6"/>
        <v>12</v>
      </c>
      <c r="R60" s="13">
        <f t="shared" si="7"/>
        <v>0</v>
      </c>
    </row>
    <row r="61" spans="1:18" x14ac:dyDescent="0.3">
      <c r="A61" s="11">
        <v>60</v>
      </c>
      <c r="B61" s="12" t="s">
        <v>367</v>
      </c>
      <c r="C61" s="11" t="s">
        <v>107</v>
      </c>
      <c r="D61" s="11" t="s">
        <v>284</v>
      </c>
      <c r="E61" s="11" t="s">
        <v>366</v>
      </c>
      <c r="F61" s="11" t="s">
        <v>107</v>
      </c>
      <c r="G61" s="73" t="str">
        <f t="shared" si="4"/>
        <v>U-7 KW Hurricanes</v>
      </c>
      <c r="H61" s="11" t="s">
        <v>365</v>
      </c>
      <c r="I61" s="11" t="s">
        <v>364</v>
      </c>
      <c r="J61" s="11" t="s">
        <v>363</v>
      </c>
      <c r="K61" s="11">
        <v>4</v>
      </c>
      <c r="L61" s="11">
        <v>4</v>
      </c>
      <c r="M61" s="11">
        <v>0</v>
      </c>
      <c r="N61" s="11"/>
      <c r="O61" s="11" t="s">
        <v>759</v>
      </c>
      <c r="P61" s="11">
        <f t="shared" si="5"/>
        <v>12</v>
      </c>
      <c r="Q61" s="11">
        <f t="shared" si="6"/>
        <v>12</v>
      </c>
      <c r="R61" s="11">
        <f t="shared" si="7"/>
        <v>0</v>
      </c>
    </row>
    <row r="62" spans="1:18" x14ac:dyDescent="0.3">
      <c r="A62" s="15">
        <v>61</v>
      </c>
      <c r="B62" s="16" t="s">
        <v>362</v>
      </c>
      <c r="C62" s="15" t="s">
        <v>107</v>
      </c>
      <c r="D62" s="15" t="s">
        <v>284</v>
      </c>
      <c r="E62" s="15" t="s">
        <v>202</v>
      </c>
      <c r="F62" s="15" t="s">
        <v>107</v>
      </c>
      <c r="G62" s="73" t="str">
        <f t="shared" si="4"/>
        <v>U-7 KW Thunder</v>
      </c>
      <c r="H62" s="15" t="s">
        <v>361</v>
      </c>
      <c r="I62" s="15" t="s">
        <v>360</v>
      </c>
      <c r="J62" s="15" t="s">
        <v>359</v>
      </c>
      <c r="K62" s="15">
        <v>3</v>
      </c>
      <c r="L62" s="15">
        <v>5</v>
      </c>
      <c r="M62" s="15">
        <v>0</v>
      </c>
      <c r="N62" s="15"/>
      <c r="O62" s="13" t="s">
        <v>760</v>
      </c>
      <c r="P62" s="15">
        <f t="shared" si="5"/>
        <v>9</v>
      </c>
      <c r="Q62" s="15">
        <f t="shared" si="6"/>
        <v>9</v>
      </c>
      <c r="R62" s="15">
        <f t="shared" si="7"/>
        <v>0</v>
      </c>
    </row>
    <row r="63" spans="1:18" x14ac:dyDescent="0.3">
      <c r="A63" s="13">
        <v>62</v>
      </c>
      <c r="B63" s="14" t="s">
        <v>358</v>
      </c>
      <c r="C63" s="13" t="s">
        <v>107</v>
      </c>
      <c r="D63" s="13" t="s">
        <v>284</v>
      </c>
      <c r="E63" s="13" t="s">
        <v>357</v>
      </c>
      <c r="F63" s="13" t="s">
        <v>107</v>
      </c>
      <c r="G63" s="73" t="str">
        <f t="shared" si="4"/>
        <v>U-7 KW Twisters</v>
      </c>
      <c r="H63" s="13" t="s">
        <v>356</v>
      </c>
      <c r="I63" s="13" t="s">
        <v>355</v>
      </c>
      <c r="J63" s="13" t="s">
        <v>354</v>
      </c>
      <c r="K63" s="13">
        <v>4</v>
      </c>
      <c r="L63" s="13">
        <v>4</v>
      </c>
      <c r="M63" s="13">
        <v>0</v>
      </c>
      <c r="N63" s="13"/>
      <c r="O63" s="13" t="s">
        <v>760</v>
      </c>
      <c r="P63" s="13">
        <f t="shared" si="5"/>
        <v>12</v>
      </c>
      <c r="Q63" s="13">
        <f t="shared" si="6"/>
        <v>12</v>
      </c>
      <c r="R63" s="13">
        <f t="shared" si="7"/>
        <v>0</v>
      </c>
    </row>
    <row r="64" spans="1:18" x14ac:dyDescent="0.3">
      <c r="A64" s="11">
        <v>63</v>
      </c>
      <c r="B64" s="12" t="s">
        <v>353</v>
      </c>
      <c r="C64" s="11" t="s">
        <v>142</v>
      </c>
      <c r="D64" s="11" t="s">
        <v>284</v>
      </c>
      <c r="E64" s="11" t="s">
        <v>352</v>
      </c>
      <c r="F64" s="11" t="s">
        <v>142</v>
      </c>
      <c r="G64" s="73" t="str">
        <f t="shared" si="4"/>
        <v>U-8 KW Galaxy</v>
      </c>
      <c r="H64" s="11" t="s">
        <v>351</v>
      </c>
      <c r="I64" s="11" t="s">
        <v>350</v>
      </c>
      <c r="J64" s="11" t="s">
        <v>349</v>
      </c>
      <c r="K64" s="11">
        <v>4</v>
      </c>
      <c r="L64" s="11">
        <v>4</v>
      </c>
      <c r="M64" s="11">
        <v>0</v>
      </c>
      <c r="N64" s="11"/>
      <c r="O64" s="11" t="s">
        <v>763</v>
      </c>
      <c r="P64" s="11">
        <f t="shared" si="5"/>
        <v>12</v>
      </c>
      <c r="Q64" s="11">
        <f t="shared" si="6"/>
        <v>12</v>
      </c>
      <c r="R64" s="11">
        <f t="shared" si="7"/>
        <v>0</v>
      </c>
    </row>
    <row r="65" spans="1:18" x14ac:dyDescent="0.3">
      <c r="A65" s="13">
        <v>64</v>
      </c>
      <c r="B65" s="14" t="s">
        <v>348</v>
      </c>
      <c r="C65" s="13" t="s">
        <v>142</v>
      </c>
      <c r="D65" s="13" t="s">
        <v>284</v>
      </c>
      <c r="E65" s="13" t="s">
        <v>347</v>
      </c>
      <c r="F65" s="13" t="s">
        <v>142</v>
      </c>
      <c r="G65" s="73" t="str">
        <f t="shared" si="4"/>
        <v>U-8 KW Rays</v>
      </c>
      <c r="H65" s="13" t="s">
        <v>346</v>
      </c>
      <c r="I65" s="13" t="s">
        <v>345</v>
      </c>
      <c r="J65" s="13" t="s">
        <v>344</v>
      </c>
      <c r="K65" s="13">
        <v>4</v>
      </c>
      <c r="L65" s="13">
        <v>4</v>
      </c>
      <c r="M65" s="13">
        <v>0</v>
      </c>
      <c r="N65" s="13"/>
      <c r="O65" s="13" t="s">
        <v>764</v>
      </c>
      <c r="P65" s="13">
        <f t="shared" si="5"/>
        <v>12</v>
      </c>
      <c r="Q65" s="13">
        <f t="shared" si="6"/>
        <v>12</v>
      </c>
      <c r="R65" s="13">
        <f t="shared" si="7"/>
        <v>0</v>
      </c>
    </row>
    <row r="66" spans="1:18" x14ac:dyDescent="0.3">
      <c r="A66" s="23">
        <v>65</v>
      </c>
      <c r="B66" s="24" t="s">
        <v>343</v>
      </c>
      <c r="C66" s="23" t="s">
        <v>142</v>
      </c>
      <c r="D66" s="23" t="s">
        <v>284</v>
      </c>
      <c r="E66" s="23" t="s">
        <v>342</v>
      </c>
      <c r="F66" s="23" t="s">
        <v>142</v>
      </c>
      <c r="G66" s="73" t="str">
        <f t="shared" ref="G66:G97" si="8">F66&amp;" "&amp;D66&amp;" "&amp;E66</f>
        <v>U-8 KW Stars</v>
      </c>
      <c r="H66" s="23" t="s">
        <v>341</v>
      </c>
      <c r="I66" s="23" t="s">
        <v>340</v>
      </c>
      <c r="J66" s="23" t="s">
        <v>339</v>
      </c>
      <c r="K66" s="23">
        <v>0</v>
      </c>
      <c r="L66" s="23">
        <v>8</v>
      </c>
      <c r="M66" s="23">
        <v>0</v>
      </c>
      <c r="N66" s="23"/>
      <c r="O66" s="15" t="s">
        <v>827</v>
      </c>
      <c r="P66" s="23">
        <f t="shared" ref="P66:P97" si="9">Q66+R66</f>
        <v>0</v>
      </c>
      <c r="Q66" s="23">
        <f t="shared" ref="Q66:Q97" si="10">K66*3</f>
        <v>0</v>
      </c>
      <c r="R66" s="23">
        <f t="shared" ref="R66:R97" si="11">M66*1</f>
        <v>0</v>
      </c>
    </row>
    <row r="67" spans="1:18" x14ac:dyDescent="0.3">
      <c r="A67" s="15">
        <v>66</v>
      </c>
      <c r="B67" s="16" t="s">
        <v>338</v>
      </c>
      <c r="C67" s="15" t="s">
        <v>142</v>
      </c>
      <c r="D67" s="15" t="s">
        <v>284</v>
      </c>
      <c r="E67" s="15" t="s">
        <v>337</v>
      </c>
      <c r="F67" s="15" t="s">
        <v>142</v>
      </c>
      <c r="G67" s="73" t="str">
        <f t="shared" si="8"/>
        <v>U-8 KW Suns</v>
      </c>
      <c r="H67" s="15" t="s">
        <v>336</v>
      </c>
      <c r="I67" s="15" t="s">
        <v>335</v>
      </c>
      <c r="J67" s="15" t="s">
        <v>334</v>
      </c>
      <c r="K67" s="15">
        <v>1</v>
      </c>
      <c r="L67" s="15">
        <v>6</v>
      </c>
      <c r="M67" s="15">
        <v>1</v>
      </c>
      <c r="N67" s="15"/>
      <c r="O67" s="15" t="s">
        <v>827</v>
      </c>
      <c r="P67" s="15">
        <f t="shared" si="9"/>
        <v>4</v>
      </c>
      <c r="Q67" s="15">
        <f t="shared" si="10"/>
        <v>3</v>
      </c>
      <c r="R67" s="15">
        <f t="shared" si="11"/>
        <v>1</v>
      </c>
    </row>
    <row r="68" spans="1:18" x14ac:dyDescent="0.3">
      <c r="A68" s="9">
        <v>67</v>
      </c>
      <c r="B68" s="10" t="s">
        <v>333</v>
      </c>
      <c r="C68" s="9" t="s">
        <v>19</v>
      </c>
      <c r="D68" s="9" t="s">
        <v>284</v>
      </c>
      <c r="E68" s="9" t="s">
        <v>332</v>
      </c>
      <c r="F68" s="9" t="s">
        <v>19</v>
      </c>
      <c r="G68" s="73" t="str">
        <f t="shared" si="8"/>
        <v>U-9 KW Barracudas</v>
      </c>
      <c r="H68" s="9" t="s">
        <v>331</v>
      </c>
      <c r="I68" s="9" t="s">
        <v>330</v>
      </c>
      <c r="J68" s="9" t="s">
        <v>329</v>
      </c>
      <c r="K68" s="9">
        <v>4</v>
      </c>
      <c r="L68" s="9">
        <v>2</v>
      </c>
      <c r="M68" s="9">
        <v>1</v>
      </c>
      <c r="N68" s="9"/>
      <c r="O68" s="9" t="s">
        <v>825</v>
      </c>
      <c r="P68" s="9">
        <f t="shared" si="9"/>
        <v>13</v>
      </c>
      <c r="Q68" s="9">
        <f t="shared" si="10"/>
        <v>12</v>
      </c>
      <c r="R68" s="11">
        <f t="shared" si="11"/>
        <v>1</v>
      </c>
    </row>
    <row r="69" spans="1:18" x14ac:dyDescent="0.3">
      <c r="A69" s="9">
        <v>68</v>
      </c>
      <c r="B69" s="10" t="s">
        <v>328</v>
      </c>
      <c r="C69" s="9" t="s">
        <v>19</v>
      </c>
      <c r="D69" s="9" t="s">
        <v>284</v>
      </c>
      <c r="E69" s="9" t="s">
        <v>140</v>
      </c>
      <c r="F69" s="9" t="s">
        <v>19</v>
      </c>
      <c r="G69" s="73" t="str">
        <f t="shared" si="8"/>
        <v>U-9 KW Sharks</v>
      </c>
      <c r="H69" s="9" t="s">
        <v>327</v>
      </c>
      <c r="I69" s="9" t="s">
        <v>326</v>
      </c>
      <c r="J69" s="9" t="s">
        <v>325</v>
      </c>
      <c r="K69" s="9">
        <v>6</v>
      </c>
      <c r="L69" s="9">
        <v>2</v>
      </c>
      <c r="M69" s="9">
        <v>0</v>
      </c>
      <c r="N69" s="9"/>
      <c r="O69" s="9" t="s">
        <v>825</v>
      </c>
      <c r="P69" s="9">
        <f t="shared" si="9"/>
        <v>18</v>
      </c>
      <c r="Q69" s="9">
        <f t="shared" si="10"/>
        <v>18</v>
      </c>
      <c r="R69" s="9">
        <f t="shared" si="11"/>
        <v>0</v>
      </c>
    </row>
    <row r="70" spans="1:18" x14ac:dyDescent="0.3">
      <c r="A70" s="9">
        <v>69</v>
      </c>
      <c r="B70" s="10" t="s">
        <v>324</v>
      </c>
      <c r="C70" s="9" t="s">
        <v>19</v>
      </c>
      <c r="D70" s="9" t="s">
        <v>284</v>
      </c>
      <c r="E70" s="9" t="s">
        <v>323</v>
      </c>
      <c r="F70" s="9" t="s">
        <v>19</v>
      </c>
      <c r="G70" s="73" t="str">
        <f t="shared" si="8"/>
        <v>U-9 KW Stingrays</v>
      </c>
      <c r="H70" s="9" t="s">
        <v>322</v>
      </c>
      <c r="I70" s="9" t="s">
        <v>321</v>
      </c>
      <c r="J70" s="9" t="s">
        <v>320</v>
      </c>
      <c r="K70" s="9">
        <v>5</v>
      </c>
      <c r="L70" s="9">
        <v>3</v>
      </c>
      <c r="M70" s="9">
        <v>0</v>
      </c>
      <c r="N70" s="9"/>
      <c r="O70" s="9" t="s">
        <v>825</v>
      </c>
      <c r="P70" s="9">
        <f t="shared" si="9"/>
        <v>15</v>
      </c>
      <c r="Q70" s="9">
        <f t="shared" si="10"/>
        <v>15</v>
      </c>
      <c r="R70" s="9">
        <f t="shared" si="11"/>
        <v>0</v>
      </c>
    </row>
    <row r="71" spans="1:18" x14ac:dyDescent="0.3">
      <c r="A71" s="9">
        <v>70</v>
      </c>
      <c r="B71" s="10" t="s">
        <v>319</v>
      </c>
      <c r="C71" s="9" t="s">
        <v>75</v>
      </c>
      <c r="D71" s="9" t="s">
        <v>284</v>
      </c>
      <c r="E71" s="9" t="s">
        <v>318</v>
      </c>
      <c r="F71" s="9" t="s">
        <v>787</v>
      </c>
      <c r="G71" s="73" t="str">
        <f t="shared" si="8"/>
        <v>U10 KW Jaguars</v>
      </c>
      <c r="H71" s="9" t="s">
        <v>288</v>
      </c>
      <c r="I71" s="9" t="s">
        <v>287</v>
      </c>
      <c r="J71" s="9" t="s">
        <v>286</v>
      </c>
      <c r="K71" s="9">
        <v>4</v>
      </c>
      <c r="L71" s="9">
        <v>2</v>
      </c>
      <c r="M71" s="9">
        <v>2</v>
      </c>
      <c r="N71" s="9"/>
      <c r="O71" s="9" t="s">
        <v>823</v>
      </c>
      <c r="P71" s="9">
        <f t="shared" si="9"/>
        <v>14</v>
      </c>
      <c r="Q71" s="9">
        <f t="shared" si="10"/>
        <v>12</v>
      </c>
      <c r="R71" s="9">
        <f t="shared" si="11"/>
        <v>2</v>
      </c>
    </row>
    <row r="72" spans="1:18" x14ac:dyDescent="0.3">
      <c r="A72" s="11">
        <v>71</v>
      </c>
      <c r="B72" s="12" t="s">
        <v>317</v>
      </c>
      <c r="C72" s="11" t="s">
        <v>75</v>
      </c>
      <c r="D72" s="11" t="s">
        <v>284</v>
      </c>
      <c r="E72" s="11" t="s">
        <v>185</v>
      </c>
      <c r="F72" s="11" t="s">
        <v>787</v>
      </c>
      <c r="G72" s="73" t="str">
        <f t="shared" si="8"/>
        <v>U10 KW Tigers</v>
      </c>
      <c r="H72" s="11" t="s">
        <v>316</v>
      </c>
      <c r="I72" s="11" t="s">
        <v>315</v>
      </c>
      <c r="J72" s="11" t="s">
        <v>314</v>
      </c>
      <c r="K72" s="11">
        <v>2</v>
      </c>
      <c r="L72" s="11">
        <v>6</v>
      </c>
      <c r="M72" s="11">
        <v>0</v>
      </c>
      <c r="N72" s="11"/>
      <c r="O72" s="11" t="s">
        <v>824</v>
      </c>
      <c r="P72" s="11">
        <f t="shared" si="9"/>
        <v>6</v>
      </c>
      <c r="Q72" s="11">
        <f t="shared" si="10"/>
        <v>6</v>
      </c>
      <c r="R72" s="11">
        <f t="shared" si="11"/>
        <v>0</v>
      </c>
    </row>
    <row r="73" spans="1:18" x14ac:dyDescent="0.3">
      <c r="A73" s="9">
        <v>72</v>
      </c>
      <c r="B73" s="10" t="s">
        <v>313</v>
      </c>
      <c r="C73" s="9" t="s">
        <v>96</v>
      </c>
      <c r="D73" s="9" t="s">
        <v>284</v>
      </c>
      <c r="E73" s="9" t="s">
        <v>312</v>
      </c>
      <c r="F73" s="9" t="s">
        <v>787</v>
      </c>
      <c r="G73" s="73" t="str">
        <f t="shared" si="8"/>
        <v>U10 KW Phoenix</v>
      </c>
      <c r="H73" s="9" t="s">
        <v>311</v>
      </c>
      <c r="I73" s="9" t="s">
        <v>310</v>
      </c>
      <c r="J73" s="9" t="s">
        <v>309</v>
      </c>
      <c r="K73" s="9">
        <v>3</v>
      </c>
      <c r="L73" s="9">
        <v>3</v>
      </c>
      <c r="M73" s="9">
        <v>2</v>
      </c>
      <c r="N73" s="9"/>
      <c r="O73" s="9" t="s">
        <v>822</v>
      </c>
      <c r="P73" s="9">
        <f t="shared" si="9"/>
        <v>11</v>
      </c>
      <c r="Q73" s="9">
        <f t="shared" si="10"/>
        <v>9</v>
      </c>
      <c r="R73" s="9">
        <f t="shared" si="11"/>
        <v>2</v>
      </c>
    </row>
    <row r="74" spans="1:18" x14ac:dyDescent="0.3">
      <c r="A74" s="9">
        <v>73</v>
      </c>
      <c r="B74" s="10" t="s">
        <v>308</v>
      </c>
      <c r="C74" s="9" t="s">
        <v>52</v>
      </c>
      <c r="D74" s="9" t="s">
        <v>284</v>
      </c>
      <c r="E74" s="73" t="s">
        <v>307</v>
      </c>
      <c r="F74" s="9" t="s">
        <v>781</v>
      </c>
      <c r="G74" s="73" t="str">
        <f t="shared" si="8"/>
        <v>U12 KW Flash</v>
      </c>
      <c r="H74" s="9" t="s">
        <v>306</v>
      </c>
      <c r="I74" s="9" t="s">
        <v>305</v>
      </c>
      <c r="J74" s="9" t="s">
        <v>304</v>
      </c>
      <c r="K74" s="9">
        <v>7</v>
      </c>
      <c r="L74" s="9">
        <v>0</v>
      </c>
      <c r="M74" s="9">
        <v>1</v>
      </c>
      <c r="N74" s="9"/>
      <c r="O74" s="9" t="s">
        <v>820</v>
      </c>
      <c r="P74" s="9">
        <f t="shared" si="9"/>
        <v>22</v>
      </c>
      <c r="Q74" s="9">
        <f t="shared" si="10"/>
        <v>21</v>
      </c>
      <c r="R74" s="9">
        <f t="shared" si="11"/>
        <v>1</v>
      </c>
    </row>
    <row r="75" spans="1:18" x14ac:dyDescent="0.3">
      <c r="A75" s="13">
        <v>74</v>
      </c>
      <c r="B75" s="14" t="s">
        <v>303</v>
      </c>
      <c r="C75" s="13" t="s">
        <v>52</v>
      </c>
      <c r="D75" s="13" t="s">
        <v>284</v>
      </c>
      <c r="E75" s="73" t="s">
        <v>302</v>
      </c>
      <c r="F75" s="13" t="s">
        <v>781</v>
      </c>
      <c r="G75" s="73" t="str">
        <f t="shared" si="8"/>
        <v>U12 KW Predators</v>
      </c>
      <c r="H75" s="13" t="s">
        <v>301</v>
      </c>
      <c r="I75" s="13" t="s">
        <v>300</v>
      </c>
      <c r="J75" s="13" t="s">
        <v>299</v>
      </c>
      <c r="K75" s="13">
        <v>2</v>
      </c>
      <c r="L75" s="13">
        <v>8</v>
      </c>
      <c r="M75" s="13">
        <v>0</v>
      </c>
      <c r="N75" s="13"/>
      <c r="O75" s="11" t="s">
        <v>821</v>
      </c>
      <c r="P75" s="13">
        <f t="shared" si="9"/>
        <v>6</v>
      </c>
      <c r="Q75" s="13">
        <f t="shared" si="10"/>
        <v>6</v>
      </c>
      <c r="R75" s="13">
        <f t="shared" si="11"/>
        <v>0</v>
      </c>
    </row>
    <row r="76" spans="1:18" x14ac:dyDescent="0.3">
      <c r="A76" s="6">
        <v>75</v>
      </c>
      <c r="B76" s="5" t="s">
        <v>298</v>
      </c>
      <c r="C76" s="6" t="s">
        <v>63</v>
      </c>
      <c r="D76" s="6" t="s">
        <v>284</v>
      </c>
      <c r="E76" s="6" t="s">
        <v>297</v>
      </c>
      <c r="F76" s="6" t="s">
        <v>781</v>
      </c>
      <c r="G76" s="73" t="str">
        <f t="shared" si="8"/>
        <v>U12 KW Rebels</v>
      </c>
      <c r="H76" s="6" t="s">
        <v>296</v>
      </c>
      <c r="I76" s="6" t="s">
        <v>295</v>
      </c>
      <c r="J76" s="6" t="s">
        <v>294</v>
      </c>
      <c r="K76" s="6">
        <v>7</v>
      </c>
      <c r="L76" s="6">
        <v>1</v>
      </c>
      <c r="M76" s="6">
        <v>0</v>
      </c>
      <c r="N76" s="6"/>
      <c r="O76" s="6" t="s">
        <v>818</v>
      </c>
      <c r="P76" s="6">
        <f t="shared" si="9"/>
        <v>21</v>
      </c>
      <c r="Q76" s="6">
        <f t="shared" si="10"/>
        <v>21</v>
      </c>
      <c r="R76" s="6">
        <f t="shared" si="11"/>
        <v>0</v>
      </c>
    </row>
    <row r="77" spans="1:18" x14ac:dyDescent="0.3">
      <c r="A77" s="6">
        <v>76</v>
      </c>
      <c r="B77" s="5" t="s">
        <v>293</v>
      </c>
      <c r="C77" s="6" t="s">
        <v>63</v>
      </c>
      <c r="D77" s="6" t="s">
        <v>284</v>
      </c>
      <c r="E77" s="6" t="s">
        <v>240</v>
      </c>
      <c r="F77" s="6" t="s">
        <v>781</v>
      </c>
      <c r="G77" s="73" t="str">
        <f t="shared" si="8"/>
        <v>U12 KW Storm</v>
      </c>
      <c r="H77" s="6" t="s">
        <v>292</v>
      </c>
      <c r="I77" s="6" t="s">
        <v>291</v>
      </c>
      <c r="J77" s="6" t="s">
        <v>290</v>
      </c>
      <c r="K77" s="6">
        <v>7</v>
      </c>
      <c r="L77" s="6">
        <v>1</v>
      </c>
      <c r="M77" s="6">
        <v>0</v>
      </c>
      <c r="N77" s="6"/>
      <c r="O77" s="6" t="s">
        <v>818</v>
      </c>
      <c r="P77" s="6">
        <f t="shared" si="9"/>
        <v>21</v>
      </c>
      <c r="Q77" s="6">
        <f t="shared" si="10"/>
        <v>21</v>
      </c>
      <c r="R77" s="6">
        <f t="shared" si="11"/>
        <v>0</v>
      </c>
    </row>
    <row r="78" spans="1:18" x14ac:dyDescent="0.3">
      <c r="A78" s="11">
        <v>77</v>
      </c>
      <c r="B78" s="12" t="s">
        <v>289</v>
      </c>
      <c r="C78" s="11" t="s">
        <v>12</v>
      </c>
      <c r="D78" s="11" t="s">
        <v>284</v>
      </c>
      <c r="E78" s="11" t="s">
        <v>168</v>
      </c>
      <c r="F78" s="11" t="s">
        <v>773</v>
      </c>
      <c r="G78" s="73" t="str">
        <f t="shared" si="8"/>
        <v>U14 KW Comets</v>
      </c>
      <c r="H78" s="11" t="s">
        <v>288</v>
      </c>
      <c r="I78" s="11" t="s">
        <v>287</v>
      </c>
      <c r="J78" s="11" t="s">
        <v>286</v>
      </c>
      <c r="K78" s="11">
        <v>2</v>
      </c>
      <c r="L78" s="11">
        <v>4</v>
      </c>
      <c r="M78" s="11">
        <v>2</v>
      </c>
      <c r="N78" s="11"/>
      <c r="O78" s="9" t="s">
        <v>816</v>
      </c>
      <c r="P78" s="11">
        <f t="shared" si="9"/>
        <v>8</v>
      </c>
      <c r="Q78" s="11">
        <f t="shared" si="10"/>
        <v>6</v>
      </c>
      <c r="R78" s="11">
        <f t="shared" si="11"/>
        <v>2</v>
      </c>
    </row>
    <row r="79" spans="1:18" x14ac:dyDescent="0.3">
      <c r="A79" s="9">
        <v>78</v>
      </c>
      <c r="B79" s="10" t="s">
        <v>285</v>
      </c>
      <c r="C79" s="9" t="s">
        <v>46</v>
      </c>
      <c r="D79" s="9" t="s">
        <v>284</v>
      </c>
      <c r="E79" s="9" t="s">
        <v>47</v>
      </c>
      <c r="F79" s="9" t="s">
        <v>773</v>
      </c>
      <c r="G79" s="73" t="str">
        <f t="shared" si="8"/>
        <v>U14 KW Fire</v>
      </c>
      <c r="H79" s="9" t="s">
        <v>283</v>
      </c>
      <c r="I79" s="9" t="s">
        <v>282</v>
      </c>
      <c r="J79" s="9" t="s">
        <v>281</v>
      </c>
      <c r="K79" s="9">
        <v>3</v>
      </c>
      <c r="L79" s="9">
        <v>3</v>
      </c>
      <c r="M79" s="9">
        <v>2</v>
      </c>
      <c r="N79" s="9"/>
      <c r="O79" s="9" t="s">
        <v>815</v>
      </c>
      <c r="P79" s="9">
        <f t="shared" si="9"/>
        <v>11</v>
      </c>
      <c r="Q79" s="9">
        <f t="shared" si="10"/>
        <v>9</v>
      </c>
      <c r="R79" s="9">
        <f t="shared" si="11"/>
        <v>2</v>
      </c>
    </row>
    <row r="80" spans="1:18" x14ac:dyDescent="0.3">
      <c r="A80" s="9">
        <v>79</v>
      </c>
      <c r="B80" s="10" t="s">
        <v>390</v>
      </c>
      <c r="C80" s="9" t="s">
        <v>107</v>
      </c>
      <c r="D80" s="9" t="s">
        <v>376</v>
      </c>
      <c r="E80" s="9" t="s">
        <v>375</v>
      </c>
      <c r="F80" s="9" t="s">
        <v>107</v>
      </c>
      <c r="G80" s="73" t="str">
        <f t="shared" si="8"/>
        <v>U-7 JU Rage</v>
      </c>
      <c r="H80" s="9" t="s">
        <v>374</v>
      </c>
      <c r="I80" s="9" t="s">
        <v>373</v>
      </c>
      <c r="J80" s="9" t="s">
        <v>372</v>
      </c>
      <c r="K80" s="9">
        <v>5</v>
      </c>
      <c r="L80" s="9">
        <v>1</v>
      </c>
      <c r="M80" s="9">
        <v>1</v>
      </c>
      <c r="N80" s="9"/>
      <c r="O80" s="9" t="s">
        <v>758</v>
      </c>
      <c r="P80" s="9">
        <f t="shared" si="9"/>
        <v>16</v>
      </c>
      <c r="Q80" s="9">
        <f t="shared" si="10"/>
        <v>15</v>
      </c>
      <c r="R80" s="9">
        <f t="shared" si="11"/>
        <v>1</v>
      </c>
    </row>
    <row r="81" spans="1:18" x14ac:dyDescent="0.3">
      <c r="A81" s="13">
        <v>80</v>
      </c>
      <c r="B81" s="13" t="s">
        <v>389</v>
      </c>
      <c r="C81" s="13" t="s">
        <v>142</v>
      </c>
      <c r="D81" s="13" t="s">
        <v>376</v>
      </c>
      <c r="E81" s="13" t="s">
        <v>375</v>
      </c>
      <c r="F81" s="13" t="s">
        <v>142</v>
      </c>
      <c r="G81" s="73" t="str">
        <f t="shared" si="8"/>
        <v>U-8 JU Rage</v>
      </c>
      <c r="H81" s="13" t="s">
        <v>388</v>
      </c>
      <c r="I81" s="13" t="s">
        <v>387</v>
      </c>
      <c r="J81" s="13" t="s">
        <v>386</v>
      </c>
      <c r="K81" s="13">
        <v>3</v>
      </c>
      <c r="L81" s="13">
        <v>5</v>
      </c>
      <c r="M81" s="13">
        <v>0</v>
      </c>
      <c r="N81" s="13"/>
      <c r="O81" s="13" t="s">
        <v>764</v>
      </c>
      <c r="P81" s="13">
        <f t="shared" si="9"/>
        <v>9</v>
      </c>
      <c r="Q81" s="13">
        <f t="shared" si="10"/>
        <v>9</v>
      </c>
      <c r="R81" s="13">
        <f t="shared" si="11"/>
        <v>0</v>
      </c>
    </row>
    <row r="82" spans="1:18" x14ac:dyDescent="0.3">
      <c r="A82" s="13">
        <v>81</v>
      </c>
      <c r="B82" s="14" t="s">
        <v>385</v>
      </c>
      <c r="C82" s="13" t="s">
        <v>19</v>
      </c>
      <c r="D82" s="13" t="s">
        <v>376</v>
      </c>
      <c r="E82" s="13" t="s">
        <v>375</v>
      </c>
      <c r="F82" s="13" t="s">
        <v>19</v>
      </c>
      <c r="G82" s="73" t="str">
        <f t="shared" si="8"/>
        <v>U-9 JU Rage</v>
      </c>
      <c r="H82" s="13" t="s">
        <v>384</v>
      </c>
      <c r="I82" s="13" t="s">
        <v>383</v>
      </c>
      <c r="J82" s="13" t="s">
        <v>382</v>
      </c>
      <c r="K82" s="13">
        <v>0</v>
      </c>
      <c r="L82" s="13">
        <v>7</v>
      </c>
      <c r="M82" s="13">
        <v>1</v>
      </c>
      <c r="N82" s="13"/>
      <c r="O82" s="11" t="s">
        <v>826</v>
      </c>
      <c r="P82" s="13">
        <f t="shared" si="9"/>
        <v>1</v>
      </c>
      <c r="Q82" s="13">
        <f t="shared" si="10"/>
        <v>0</v>
      </c>
      <c r="R82" s="13">
        <f t="shared" si="11"/>
        <v>1</v>
      </c>
    </row>
    <row r="83" spans="1:18" x14ac:dyDescent="0.3">
      <c r="A83" s="11">
        <v>82</v>
      </c>
      <c r="B83" s="12" t="s">
        <v>381</v>
      </c>
      <c r="C83" s="11" t="s">
        <v>75</v>
      </c>
      <c r="D83" s="11" t="s">
        <v>376</v>
      </c>
      <c r="E83" s="11" t="s">
        <v>375</v>
      </c>
      <c r="F83" s="11" t="s">
        <v>787</v>
      </c>
      <c r="G83" s="73" t="str">
        <f t="shared" si="8"/>
        <v>U10 JU Rage</v>
      </c>
      <c r="H83" s="11" t="s">
        <v>380</v>
      </c>
      <c r="I83" s="11" t="s">
        <v>379</v>
      </c>
      <c r="J83" s="11" t="s">
        <v>378</v>
      </c>
      <c r="K83" s="11">
        <v>0</v>
      </c>
      <c r="L83" s="11">
        <v>8</v>
      </c>
      <c r="M83" s="11">
        <v>0</v>
      </c>
      <c r="N83" s="11"/>
      <c r="O83" s="11" t="s">
        <v>824</v>
      </c>
      <c r="P83" s="11">
        <f t="shared" si="9"/>
        <v>0</v>
      </c>
      <c r="Q83" s="11">
        <f t="shared" si="10"/>
        <v>0</v>
      </c>
      <c r="R83" s="11">
        <f t="shared" si="11"/>
        <v>0</v>
      </c>
    </row>
    <row r="84" spans="1:18" x14ac:dyDescent="0.3">
      <c r="A84" s="9">
        <v>83</v>
      </c>
      <c r="B84" s="10" t="s">
        <v>377</v>
      </c>
      <c r="C84" s="9" t="s">
        <v>52</v>
      </c>
      <c r="D84" s="9" t="s">
        <v>376</v>
      </c>
      <c r="E84" s="73" t="s">
        <v>375</v>
      </c>
      <c r="F84" s="9" t="s">
        <v>781</v>
      </c>
      <c r="G84" s="73" t="str">
        <f t="shared" si="8"/>
        <v>U12 JU Rage</v>
      </c>
      <c r="H84" s="9" t="s">
        <v>374</v>
      </c>
      <c r="I84" s="9" t="s">
        <v>373</v>
      </c>
      <c r="J84" s="9" t="s">
        <v>372</v>
      </c>
      <c r="K84" s="9">
        <v>6</v>
      </c>
      <c r="L84" s="9">
        <v>2</v>
      </c>
      <c r="M84" s="9">
        <v>0</v>
      </c>
      <c r="N84" s="9"/>
      <c r="O84" s="9" t="s">
        <v>820</v>
      </c>
      <c r="P84" s="9">
        <f t="shared" si="9"/>
        <v>18</v>
      </c>
      <c r="Q84" s="9">
        <f t="shared" si="10"/>
        <v>18</v>
      </c>
      <c r="R84" s="9">
        <f t="shared" si="11"/>
        <v>0</v>
      </c>
    </row>
    <row r="85" spans="1:18" x14ac:dyDescent="0.3">
      <c r="A85" s="13">
        <v>84</v>
      </c>
      <c r="B85" s="14" t="s">
        <v>460</v>
      </c>
      <c r="C85" s="13" t="s">
        <v>107</v>
      </c>
      <c r="D85" s="13" t="s">
        <v>394</v>
      </c>
      <c r="E85" s="13" t="s">
        <v>459</v>
      </c>
      <c r="F85" s="13" t="s">
        <v>107</v>
      </c>
      <c r="G85" s="73" t="str">
        <f t="shared" si="8"/>
        <v>U-7 JK Adrenaline</v>
      </c>
      <c r="H85" s="13" t="s">
        <v>458</v>
      </c>
      <c r="I85" s="13"/>
      <c r="J85" s="13" t="s">
        <v>457</v>
      </c>
      <c r="K85" s="13">
        <v>4</v>
      </c>
      <c r="L85" s="13">
        <v>4</v>
      </c>
      <c r="M85" s="13">
        <v>0</v>
      </c>
      <c r="N85" s="13"/>
      <c r="O85" s="13" t="s">
        <v>760</v>
      </c>
      <c r="P85" s="13">
        <f t="shared" si="9"/>
        <v>12</v>
      </c>
      <c r="Q85" s="13">
        <f t="shared" si="10"/>
        <v>12</v>
      </c>
      <c r="R85" s="13">
        <f t="shared" si="11"/>
        <v>0</v>
      </c>
    </row>
    <row r="86" spans="1:18" x14ac:dyDescent="0.3">
      <c r="A86" s="26">
        <v>85</v>
      </c>
      <c r="B86" s="27" t="s">
        <v>456</v>
      </c>
      <c r="C86" s="26" t="s">
        <v>107</v>
      </c>
      <c r="D86" s="26" t="s">
        <v>394</v>
      </c>
      <c r="E86" s="26" t="s">
        <v>148</v>
      </c>
      <c r="F86" s="26" t="s">
        <v>107</v>
      </c>
      <c r="G86" s="73" t="str">
        <f t="shared" si="8"/>
        <v>U-7 JK Avengers</v>
      </c>
      <c r="H86" s="26" t="s">
        <v>455</v>
      </c>
      <c r="I86" s="26"/>
      <c r="J86" s="128" t="s">
        <v>454</v>
      </c>
      <c r="K86" s="128">
        <v>1</v>
      </c>
      <c r="L86" s="128">
        <v>7</v>
      </c>
      <c r="M86" s="128">
        <v>0</v>
      </c>
      <c r="N86" s="128"/>
      <c r="O86" s="130" t="s">
        <v>761</v>
      </c>
      <c r="P86" s="128">
        <f t="shared" si="9"/>
        <v>3</v>
      </c>
      <c r="Q86" s="128">
        <f t="shared" si="10"/>
        <v>3</v>
      </c>
      <c r="R86" s="128">
        <f t="shared" si="11"/>
        <v>0</v>
      </c>
    </row>
    <row r="87" spans="1:18" x14ac:dyDescent="0.3">
      <c r="A87" s="9">
        <v>86</v>
      </c>
      <c r="B87" s="10" t="s">
        <v>453</v>
      </c>
      <c r="C87" s="9" t="s">
        <v>107</v>
      </c>
      <c r="D87" s="9" t="s">
        <v>394</v>
      </c>
      <c r="E87" s="9" t="s">
        <v>452</v>
      </c>
      <c r="F87" s="9" t="s">
        <v>107</v>
      </c>
      <c r="G87" s="73" t="str">
        <f t="shared" si="8"/>
        <v>U-7 JK Power</v>
      </c>
      <c r="H87" s="9" t="s">
        <v>451</v>
      </c>
      <c r="I87" s="9"/>
      <c r="J87" s="9" t="s">
        <v>450</v>
      </c>
      <c r="K87" s="9">
        <v>8</v>
      </c>
      <c r="L87" s="9">
        <v>0</v>
      </c>
      <c r="M87" s="9">
        <v>0</v>
      </c>
      <c r="N87" s="9"/>
      <c r="O87" s="9" t="s">
        <v>758</v>
      </c>
      <c r="P87" s="9">
        <f t="shared" si="9"/>
        <v>24</v>
      </c>
      <c r="Q87" s="9">
        <f t="shared" si="10"/>
        <v>24</v>
      </c>
      <c r="R87" s="9">
        <f t="shared" si="11"/>
        <v>0</v>
      </c>
    </row>
    <row r="88" spans="1:18" x14ac:dyDescent="0.3">
      <c r="A88" s="11">
        <v>87</v>
      </c>
      <c r="B88" s="12" t="s">
        <v>449</v>
      </c>
      <c r="C88" s="11" t="s">
        <v>107</v>
      </c>
      <c r="D88" s="11" t="s">
        <v>394</v>
      </c>
      <c r="E88" s="11" t="s">
        <v>448</v>
      </c>
      <c r="F88" s="11" t="s">
        <v>107</v>
      </c>
      <c r="G88" s="73" t="str">
        <f t="shared" si="8"/>
        <v>U-7 JK Rattlesnakes</v>
      </c>
      <c r="H88" s="11" t="s">
        <v>447</v>
      </c>
      <c r="I88" s="11"/>
      <c r="J88" s="11" t="s">
        <v>446</v>
      </c>
      <c r="K88" s="11">
        <v>4</v>
      </c>
      <c r="L88" s="11">
        <v>4</v>
      </c>
      <c r="M88" s="11">
        <v>0</v>
      </c>
      <c r="N88" s="11"/>
      <c r="O88" s="11" t="s">
        <v>759</v>
      </c>
      <c r="P88" s="11">
        <f t="shared" si="9"/>
        <v>12</v>
      </c>
      <c r="Q88" s="11">
        <f t="shared" si="10"/>
        <v>12</v>
      </c>
      <c r="R88" s="11">
        <f t="shared" si="11"/>
        <v>0</v>
      </c>
    </row>
    <row r="89" spans="1:18" x14ac:dyDescent="0.3">
      <c r="A89" s="11">
        <v>88</v>
      </c>
      <c r="B89" s="12" t="s">
        <v>445</v>
      </c>
      <c r="C89" s="11" t="s">
        <v>107</v>
      </c>
      <c r="D89" s="11" t="s">
        <v>394</v>
      </c>
      <c r="E89" s="11" t="s">
        <v>444</v>
      </c>
      <c r="F89" s="11" t="s">
        <v>107</v>
      </c>
      <c r="G89" s="73" t="str">
        <f t="shared" si="8"/>
        <v>U-7 JK Venom</v>
      </c>
      <c r="H89" s="11" t="s">
        <v>443</v>
      </c>
      <c r="I89" s="11"/>
      <c r="J89" s="11" t="s">
        <v>442</v>
      </c>
      <c r="K89" s="11">
        <v>5</v>
      </c>
      <c r="L89" s="11">
        <v>3</v>
      </c>
      <c r="M89" s="11">
        <v>0</v>
      </c>
      <c r="N89" s="11"/>
      <c r="O89" s="11" t="s">
        <v>759</v>
      </c>
      <c r="P89" s="11">
        <f t="shared" si="9"/>
        <v>15</v>
      </c>
      <c r="Q89" s="11">
        <f t="shared" si="10"/>
        <v>15</v>
      </c>
      <c r="R89" s="11">
        <f t="shared" si="11"/>
        <v>0</v>
      </c>
    </row>
    <row r="90" spans="1:18" x14ac:dyDescent="0.3">
      <c r="A90" s="23">
        <v>89</v>
      </c>
      <c r="B90" s="24" t="s">
        <v>441</v>
      </c>
      <c r="C90" s="23" t="s">
        <v>142</v>
      </c>
      <c r="D90" s="23" t="s">
        <v>394</v>
      </c>
      <c r="E90" s="23" t="s">
        <v>440</v>
      </c>
      <c r="F90" s="23" t="s">
        <v>142</v>
      </c>
      <c r="G90" s="73" t="str">
        <f t="shared" si="8"/>
        <v>U-8 JK Black widows</v>
      </c>
      <c r="H90" s="23" t="s">
        <v>439</v>
      </c>
      <c r="I90" s="23"/>
      <c r="J90" s="129" t="s">
        <v>438</v>
      </c>
      <c r="K90" s="129">
        <v>1</v>
      </c>
      <c r="L90" s="129">
        <v>7</v>
      </c>
      <c r="M90" s="129">
        <v>0</v>
      </c>
      <c r="N90" s="129"/>
      <c r="O90" s="105" t="s">
        <v>827</v>
      </c>
      <c r="P90" s="129">
        <f t="shared" si="9"/>
        <v>3</v>
      </c>
      <c r="Q90" s="129">
        <f t="shared" si="10"/>
        <v>3</v>
      </c>
      <c r="R90" s="129">
        <f t="shared" si="11"/>
        <v>0</v>
      </c>
    </row>
    <row r="91" spans="1:18" x14ac:dyDescent="0.3">
      <c r="A91" s="9">
        <v>90</v>
      </c>
      <c r="B91" s="10" t="s">
        <v>437</v>
      </c>
      <c r="C91" s="9" t="s">
        <v>142</v>
      </c>
      <c r="D91" s="9" t="s">
        <v>394</v>
      </c>
      <c r="E91" s="9" t="s">
        <v>352</v>
      </c>
      <c r="F91" s="9" t="s">
        <v>142</v>
      </c>
      <c r="G91" s="73" t="str">
        <f t="shared" si="8"/>
        <v>U-8 JK Galaxy</v>
      </c>
      <c r="H91" s="9" t="s">
        <v>436</v>
      </c>
      <c r="I91" s="9"/>
      <c r="J91" s="9" t="s">
        <v>435</v>
      </c>
      <c r="K91" s="9">
        <v>7</v>
      </c>
      <c r="L91" s="9">
        <v>1</v>
      </c>
      <c r="M91" s="9">
        <v>0</v>
      </c>
      <c r="N91" s="9"/>
      <c r="O91" s="9" t="s">
        <v>762</v>
      </c>
      <c r="P91" s="9">
        <f t="shared" si="9"/>
        <v>21</v>
      </c>
      <c r="Q91" s="9">
        <f t="shared" si="10"/>
        <v>21</v>
      </c>
      <c r="R91" s="9">
        <f t="shared" si="11"/>
        <v>0</v>
      </c>
    </row>
    <row r="92" spans="1:18" x14ac:dyDescent="0.3">
      <c r="A92" s="15">
        <v>91</v>
      </c>
      <c r="B92" s="16" t="s">
        <v>434</v>
      </c>
      <c r="C92" s="15" t="s">
        <v>142</v>
      </c>
      <c r="D92" s="15" t="s">
        <v>394</v>
      </c>
      <c r="E92" s="15" t="s">
        <v>433</v>
      </c>
      <c r="F92" s="15" t="s">
        <v>142</v>
      </c>
      <c r="G92" s="73" t="str">
        <f t="shared" si="8"/>
        <v>U-8 JK Phantoms</v>
      </c>
      <c r="H92" s="15" t="s">
        <v>432</v>
      </c>
      <c r="I92" s="15"/>
      <c r="J92" s="15" t="s">
        <v>431</v>
      </c>
      <c r="K92" s="15">
        <v>2</v>
      </c>
      <c r="L92" s="15">
        <v>6</v>
      </c>
      <c r="M92" s="15">
        <v>0</v>
      </c>
      <c r="N92" s="15"/>
      <c r="O92" s="15" t="s">
        <v>827</v>
      </c>
      <c r="P92" s="15">
        <f t="shared" si="9"/>
        <v>6</v>
      </c>
      <c r="Q92" s="15">
        <f t="shared" si="10"/>
        <v>6</v>
      </c>
      <c r="R92" s="15">
        <f t="shared" si="11"/>
        <v>0</v>
      </c>
    </row>
    <row r="93" spans="1:18" x14ac:dyDescent="0.3">
      <c r="A93" s="9">
        <v>92</v>
      </c>
      <c r="B93" s="10" t="s">
        <v>430</v>
      </c>
      <c r="C93" s="9" t="s">
        <v>142</v>
      </c>
      <c r="D93" s="9" t="s">
        <v>394</v>
      </c>
      <c r="E93" s="9" t="s">
        <v>429</v>
      </c>
      <c r="F93" s="9" t="s">
        <v>142</v>
      </c>
      <c r="G93" s="73" t="str">
        <f t="shared" si="8"/>
        <v>U-8 JK Tarantulas</v>
      </c>
      <c r="H93" s="9" t="s">
        <v>428</v>
      </c>
      <c r="I93" s="9"/>
      <c r="J93" s="9" t="s">
        <v>427</v>
      </c>
      <c r="K93" s="9">
        <v>8</v>
      </c>
      <c r="L93" s="9">
        <v>0</v>
      </c>
      <c r="M93" s="9">
        <v>0</v>
      </c>
      <c r="N93" s="9"/>
      <c r="O93" s="9" t="s">
        <v>762</v>
      </c>
      <c r="P93" s="9">
        <f t="shared" si="9"/>
        <v>24</v>
      </c>
      <c r="Q93" s="9">
        <f t="shared" si="10"/>
        <v>24</v>
      </c>
      <c r="R93" s="9">
        <f t="shared" si="11"/>
        <v>0</v>
      </c>
    </row>
    <row r="94" spans="1:18" x14ac:dyDescent="0.3">
      <c r="A94" s="11">
        <v>93</v>
      </c>
      <c r="B94" s="12" t="s">
        <v>426</v>
      </c>
      <c r="C94" s="11" t="s">
        <v>19</v>
      </c>
      <c r="D94" s="11" t="s">
        <v>394</v>
      </c>
      <c r="E94" s="11" t="s">
        <v>425</v>
      </c>
      <c r="F94" s="11" t="s">
        <v>19</v>
      </c>
      <c r="G94" s="73" t="str">
        <f t="shared" si="8"/>
        <v>U-9 JK Eliminators</v>
      </c>
      <c r="H94" s="11" t="s">
        <v>424</v>
      </c>
      <c r="I94" s="11"/>
      <c r="J94" s="11" t="s">
        <v>423</v>
      </c>
      <c r="K94" s="11">
        <v>4</v>
      </c>
      <c r="L94" s="11">
        <v>4</v>
      </c>
      <c r="M94" s="11">
        <v>0</v>
      </c>
      <c r="N94" s="11"/>
      <c r="O94" s="11" t="s">
        <v>826</v>
      </c>
      <c r="P94" s="11">
        <f t="shared" si="9"/>
        <v>12</v>
      </c>
      <c r="Q94" s="11">
        <f t="shared" si="10"/>
        <v>12</v>
      </c>
      <c r="R94" s="11">
        <f t="shared" si="11"/>
        <v>0</v>
      </c>
    </row>
    <row r="95" spans="1:18" x14ac:dyDescent="0.3">
      <c r="A95" s="11">
        <v>94</v>
      </c>
      <c r="B95" s="12" t="s">
        <v>422</v>
      </c>
      <c r="C95" s="11" t="s">
        <v>75</v>
      </c>
      <c r="D95" s="11" t="s">
        <v>394</v>
      </c>
      <c r="E95" s="11" t="s">
        <v>102</v>
      </c>
      <c r="F95" s="11" t="s">
        <v>787</v>
      </c>
      <c r="G95" s="73" t="str">
        <f t="shared" si="8"/>
        <v>U10 JK Rockets</v>
      </c>
      <c r="H95" s="11" t="s">
        <v>421</v>
      </c>
      <c r="I95" s="11"/>
      <c r="J95" s="11" t="s">
        <v>420</v>
      </c>
      <c r="K95" s="11">
        <v>3</v>
      </c>
      <c r="L95" s="11">
        <v>5</v>
      </c>
      <c r="M95" s="11">
        <v>0</v>
      </c>
      <c r="N95" s="11"/>
      <c r="O95" s="11" t="s">
        <v>824</v>
      </c>
      <c r="P95" s="11">
        <f t="shared" si="9"/>
        <v>9</v>
      </c>
      <c r="Q95" s="11">
        <f t="shared" si="10"/>
        <v>9</v>
      </c>
      <c r="R95" s="11">
        <f t="shared" si="11"/>
        <v>0</v>
      </c>
    </row>
    <row r="96" spans="1:18" x14ac:dyDescent="0.3">
      <c r="A96" s="11">
        <v>95</v>
      </c>
      <c r="B96" s="12" t="s">
        <v>419</v>
      </c>
      <c r="C96" s="11" t="s">
        <v>75</v>
      </c>
      <c r="D96" s="11" t="s">
        <v>394</v>
      </c>
      <c r="E96" s="11" t="s">
        <v>418</v>
      </c>
      <c r="F96" s="11" t="s">
        <v>787</v>
      </c>
      <c r="G96" s="73" t="str">
        <f t="shared" si="8"/>
        <v>U10 JK Sirens</v>
      </c>
      <c r="H96" s="11" t="s">
        <v>417</v>
      </c>
      <c r="I96" s="11"/>
      <c r="J96" s="11" t="s">
        <v>416</v>
      </c>
      <c r="K96" s="11">
        <v>2</v>
      </c>
      <c r="L96" s="11">
        <v>6</v>
      </c>
      <c r="M96" s="11">
        <v>0</v>
      </c>
      <c r="N96" s="11"/>
      <c r="O96" s="11" t="s">
        <v>824</v>
      </c>
      <c r="P96" s="11">
        <f t="shared" si="9"/>
        <v>6</v>
      </c>
      <c r="Q96" s="11">
        <f t="shared" si="10"/>
        <v>6</v>
      </c>
      <c r="R96" s="11">
        <f t="shared" si="11"/>
        <v>0</v>
      </c>
    </row>
    <row r="97" spans="1:18" x14ac:dyDescent="0.3">
      <c r="A97" s="9">
        <v>96</v>
      </c>
      <c r="B97" s="10" t="s">
        <v>415</v>
      </c>
      <c r="C97" s="9" t="s">
        <v>52</v>
      </c>
      <c r="D97" s="9" t="s">
        <v>394</v>
      </c>
      <c r="E97" s="73" t="s">
        <v>414</v>
      </c>
      <c r="F97" s="9" t="s">
        <v>781</v>
      </c>
      <c r="G97" s="73" t="str">
        <f t="shared" si="8"/>
        <v>U12 JK Leopards</v>
      </c>
      <c r="H97" s="9" t="s">
        <v>413</v>
      </c>
      <c r="I97" s="9"/>
      <c r="J97" s="9" t="s">
        <v>412</v>
      </c>
      <c r="K97" s="9">
        <v>5</v>
      </c>
      <c r="L97" s="9">
        <v>3</v>
      </c>
      <c r="M97" s="9">
        <v>0</v>
      </c>
      <c r="N97" s="9"/>
      <c r="O97" s="9" t="s">
        <v>820</v>
      </c>
      <c r="P97" s="9">
        <f t="shared" si="9"/>
        <v>15</v>
      </c>
      <c r="Q97" s="9">
        <f t="shared" si="10"/>
        <v>15</v>
      </c>
      <c r="R97" s="9">
        <f t="shared" si="11"/>
        <v>0</v>
      </c>
    </row>
    <row r="98" spans="1:18" x14ac:dyDescent="0.3">
      <c r="A98" s="9">
        <v>97</v>
      </c>
      <c r="B98" s="10" t="s">
        <v>411</v>
      </c>
      <c r="C98" s="9" t="s">
        <v>52</v>
      </c>
      <c r="D98" s="9" t="s">
        <v>394</v>
      </c>
      <c r="E98" s="73" t="s">
        <v>128</v>
      </c>
      <c r="F98" s="9" t="s">
        <v>781</v>
      </c>
      <c r="G98" s="73" t="str">
        <f t="shared" ref="G98:G129" si="12">F98&amp;" "&amp;D98&amp;" "&amp;E98</f>
        <v>U12 JK Panthers</v>
      </c>
      <c r="H98" s="9" t="s">
        <v>410</v>
      </c>
      <c r="I98" s="9"/>
      <c r="J98" s="9" t="s">
        <v>409</v>
      </c>
      <c r="K98" s="9">
        <v>5</v>
      </c>
      <c r="L98" s="9">
        <v>3</v>
      </c>
      <c r="M98" s="9">
        <v>0</v>
      </c>
      <c r="N98" s="9"/>
      <c r="O98" s="9" t="s">
        <v>820</v>
      </c>
      <c r="P98" s="9">
        <f t="shared" ref="P98:P129" si="13">Q98+R98</f>
        <v>15</v>
      </c>
      <c r="Q98" s="9">
        <f t="shared" ref="Q98:Q129" si="14">K98*3</f>
        <v>15</v>
      </c>
      <c r="R98" s="9">
        <f t="shared" ref="R98:R129" si="15">M98*1</f>
        <v>0</v>
      </c>
    </row>
    <row r="99" spans="1:18" x14ac:dyDescent="0.3">
      <c r="A99" s="6">
        <v>98</v>
      </c>
      <c r="B99" s="5" t="s">
        <v>408</v>
      </c>
      <c r="C99" s="6" t="s">
        <v>63</v>
      </c>
      <c r="D99" s="6" t="s">
        <v>394</v>
      </c>
      <c r="E99" s="6" t="s">
        <v>312</v>
      </c>
      <c r="F99" s="6" t="s">
        <v>781</v>
      </c>
      <c r="G99" s="73" t="str">
        <f t="shared" si="12"/>
        <v>U12 JK Phoenix</v>
      </c>
      <c r="H99" s="6" t="s">
        <v>407</v>
      </c>
      <c r="I99" s="6"/>
      <c r="J99" s="6" t="s">
        <v>406</v>
      </c>
      <c r="K99" s="6">
        <v>1</v>
      </c>
      <c r="L99" s="6">
        <v>7</v>
      </c>
      <c r="M99" s="6">
        <v>0</v>
      </c>
      <c r="N99" s="6"/>
      <c r="O99" s="6" t="s">
        <v>818</v>
      </c>
      <c r="P99" s="6">
        <f t="shared" si="13"/>
        <v>3</v>
      </c>
      <c r="Q99" s="6">
        <f t="shared" si="14"/>
        <v>3</v>
      </c>
      <c r="R99" s="6">
        <f t="shared" si="15"/>
        <v>0</v>
      </c>
    </row>
    <row r="100" spans="1:18" x14ac:dyDescent="0.3">
      <c r="A100" s="9">
        <v>99</v>
      </c>
      <c r="B100" s="10" t="s">
        <v>405</v>
      </c>
      <c r="C100" s="9" t="s">
        <v>12</v>
      </c>
      <c r="D100" s="9" t="s">
        <v>394</v>
      </c>
      <c r="E100" s="9" t="s">
        <v>404</v>
      </c>
      <c r="F100" s="9" t="s">
        <v>773</v>
      </c>
      <c r="G100" s="73" t="str">
        <f t="shared" si="12"/>
        <v>U14 JK Lynx</v>
      </c>
      <c r="H100" s="9" t="s">
        <v>403</v>
      </c>
      <c r="I100" s="9"/>
      <c r="J100" s="9" t="s">
        <v>402</v>
      </c>
      <c r="K100" s="9">
        <v>4</v>
      </c>
      <c r="L100" s="9">
        <v>4</v>
      </c>
      <c r="M100" s="9">
        <v>0</v>
      </c>
      <c r="N100" s="9"/>
      <c r="O100" s="9" t="s">
        <v>816</v>
      </c>
      <c r="P100" s="9">
        <f t="shared" si="13"/>
        <v>12</v>
      </c>
      <c r="Q100" s="9">
        <f t="shared" si="14"/>
        <v>12</v>
      </c>
      <c r="R100" s="9">
        <f t="shared" si="15"/>
        <v>0</v>
      </c>
    </row>
    <row r="101" spans="1:18" x14ac:dyDescent="0.3">
      <c r="A101" s="11">
        <v>100</v>
      </c>
      <c r="B101" s="12" t="s">
        <v>401</v>
      </c>
      <c r="C101" s="11" t="s">
        <v>12</v>
      </c>
      <c r="D101" s="11" t="s">
        <v>394</v>
      </c>
      <c r="E101" s="11" t="s">
        <v>400</v>
      </c>
      <c r="F101" s="11" t="s">
        <v>773</v>
      </c>
      <c r="G101" s="73" t="str">
        <f t="shared" si="12"/>
        <v>U14 JK Wolves</v>
      </c>
      <c r="H101" s="11" t="s">
        <v>399</v>
      </c>
      <c r="I101" s="11"/>
      <c r="J101" s="11" t="s">
        <v>398</v>
      </c>
      <c r="K101" s="11">
        <v>4</v>
      </c>
      <c r="L101" s="11">
        <v>4</v>
      </c>
      <c r="M101" s="11">
        <v>0</v>
      </c>
      <c r="N101" s="11"/>
      <c r="O101" s="9" t="s">
        <v>816</v>
      </c>
      <c r="P101" s="11">
        <f t="shared" si="13"/>
        <v>12</v>
      </c>
      <c r="Q101" s="11">
        <f t="shared" si="14"/>
        <v>12</v>
      </c>
      <c r="R101" s="11">
        <f t="shared" si="15"/>
        <v>0</v>
      </c>
    </row>
    <row r="102" spans="1:18" x14ac:dyDescent="0.3">
      <c r="A102" s="9">
        <v>101</v>
      </c>
      <c r="B102" s="10" t="s">
        <v>397</v>
      </c>
      <c r="C102" s="9" t="s">
        <v>46</v>
      </c>
      <c r="D102" s="9" t="s">
        <v>394</v>
      </c>
      <c r="E102" s="9" t="s">
        <v>396</v>
      </c>
      <c r="F102" s="9" t="s">
        <v>773</v>
      </c>
      <c r="G102" s="73" t="str">
        <f t="shared" si="12"/>
        <v>U14 JK Valkyries 1</v>
      </c>
      <c r="H102" s="9" t="s">
        <v>392</v>
      </c>
      <c r="I102" s="9"/>
      <c r="J102" s="9" t="s">
        <v>391</v>
      </c>
      <c r="K102" s="9">
        <v>7</v>
      </c>
      <c r="L102" s="9">
        <v>1</v>
      </c>
      <c r="M102" s="9">
        <v>0</v>
      </c>
      <c r="N102" s="9"/>
      <c r="O102" s="9" t="s">
        <v>815</v>
      </c>
      <c r="P102" s="9">
        <f t="shared" si="13"/>
        <v>21</v>
      </c>
      <c r="Q102" s="9">
        <f t="shared" si="14"/>
        <v>21</v>
      </c>
      <c r="R102" s="9">
        <f t="shared" si="15"/>
        <v>0</v>
      </c>
    </row>
    <row r="103" spans="1:18" x14ac:dyDescent="0.3">
      <c r="A103" s="9">
        <v>102</v>
      </c>
      <c r="B103" s="10" t="s">
        <v>395</v>
      </c>
      <c r="C103" s="9" t="s">
        <v>46</v>
      </c>
      <c r="D103" s="9" t="s">
        <v>394</v>
      </c>
      <c r="E103" s="9" t="s">
        <v>393</v>
      </c>
      <c r="F103" s="9" t="s">
        <v>773</v>
      </c>
      <c r="G103" s="73" t="str">
        <f t="shared" si="12"/>
        <v>U14 JK Valkyries 2</v>
      </c>
      <c r="H103" s="9" t="s">
        <v>392</v>
      </c>
      <c r="I103" s="9"/>
      <c r="J103" s="9" t="s">
        <v>391</v>
      </c>
      <c r="K103" s="9">
        <v>4</v>
      </c>
      <c r="L103" s="9">
        <v>3</v>
      </c>
      <c r="M103" s="9">
        <v>1</v>
      </c>
      <c r="N103" s="9"/>
      <c r="O103" s="9" t="s">
        <v>815</v>
      </c>
      <c r="P103" s="9">
        <f t="shared" si="13"/>
        <v>13</v>
      </c>
      <c r="Q103" s="9">
        <f t="shared" si="14"/>
        <v>12</v>
      </c>
      <c r="R103" s="9">
        <f t="shared" si="15"/>
        <v>1</v>
      </c>
    </row>
    <row r="104" spans="1:18" x14ac:dyDescent="0.3">
      <c r="A104" s="11">
        <v>103</v>
      </c>
      <c r="B104" s="12" t="s">
        <v>500</v>
      </c>
      <c r="C104" s="11" t="s">
        <v>107</v>
      </c>
      <c r="D104" s="11" t="s">
        <v>465</v>
      </c>
      <c r="E104" s="11" t="s">
        <v>128</v>
      </c>
      <c r="F104" s="11" t="s">
        <v>107</v>
      </c>
      <c r="G104" s="73" t="str">
        <f t="shared" si="12"/>
        <v>U-7 HU Panthers</v>
      </c>
      <c r="H104" s="11" t="s">
        <v>499</v>
      </c>
      <c r="I104" s="11" t="s">
        <v>498</v>
      </c>
      <c r="J104" s="11" t="s">
        <v>497</v>
      </c>
      <c r="K104" s="11">
        <v>5</v>
      </c>
      <c r="L104" s="11">
        <v>2</v>
      </c>
      <c r="M104" s="11">
        <v>1</v>
      </c>
      <c r="N104" s="11"/>
      <c r="O104" s="11" t="s">
        <v>759</v>
      </c>
      <c r="P104" s="11">
        <f t="shared" si="13"/>
        <v>16</v>
      </c>
      <c r="Q104" s="11">
        <f t="shared" si="14"/>
        <v>15</v>
      </c>
      <c r="R104" s="11">
        <f t="shared" si="15"/>
        <v>1</v>
      </c>
    </row>
    <row r="105" spans="1:18" x14ac:dyDescent="0.3">
      <c r="A105" s="15">
        <v>104</v>
      </c>
      <c r="B105" s="16" t="s">
        <v>496</v>
      </c>
      <c r="C105" s="15" t="s">
        <v>107</v>
      </c>
      <c r="D105" s="15" t="s">
        <v>465</v>
      </c>
      <c r="E105" s="15" t="s">
        <v>53</v>
      </c>
      <c r="F105" s="15" t="s">
        <v>107</v>
      </c>
      <c r="G105" s="73" t="str">
        <f t="shared" si="12"/>
        <v>U-7 HU Vipers</v>
      </c>
      <c r="H105" s="15" t="s">
        <v>495</v>
      </c>
      <c r="I105" s="15" t="s">
        <v>494</v>
      </c>
      <c r="J105" s="15" t="s">
        <v>493</v>
      </c>
      <c r="K105" s="15">
        <v>2</v>
      </c>
      <c r="L105" s="15">
        <v>6</v>
      </c>
      <c r="M105" s="15">
        <v>0</v>
      </c>
      <c r="N105" s="15"/>
      <c r="O105" s="73" t="s">
        <v>761</v>
      </c>
      <c r="P105" s="15">
        <f t="shared" si="13"/>
        <v>6</v>
      </c>
      <c r="Q105" s="15">
        <f t="shared" si="14"/>
        <v>6</v>
      </c>
      <c r="R105" s="15">
        <f t="shared" si="15"/>
        <v>0</v>
      </c>
    </row>
    <row r="106" spans="1:18" x14ac:dyDescent="0.3">
      <c r="A106" s="11">
        <v>105</v>
      </c>
      <c r="B106" s="12" t="s">
        <v>492</v>
      </c>
      <c r="C106" s="11" t="s">
        <v>142</v>
      </c>
      <c r="D106" s="11" t="s">
        <v>465</v>
      </c>
      <c r="E106" s="11" t="s">
        <v>76</v>
      </c>
      <c r="F106" s="11" t="s">
        <v>142</v>
      </c>
      <c r="G106" s="73" t="str">
        <f t="shared" si="12"/>
        <v>U-8 HU Lightning</v>
      </c>
      <c r="H106" s="11" t="s">
        <v>491</v>
      </c>
      <c r="I106" s="11" t="s">
        <v>490</v>
      </c>
      <c r="J106" s="20" t="s">
        <v>489</v>
      </c>
      <c r="K106" s="20">
        <v>6</v>
      </c>
      <c r="L106" s="20">
        <v>2</v>
      </c>
      <c r="M106" s="20">
        <v>0</v>
      </c>
      <c r="N106" s="20"/>
      <c r="O106" s="11" t="s">
        <v>763</v>
      </c>
      <c r="P106" s="20">
        <f t="shared" si="13"/>
        <v>18</v>
      </c>
      <c r="Q106" s="20">
        <f t="shared" si="14"/>
        <v>18</v>
      </c>
      <c r="R106" s="20">
        <f t="shared" si="15"/>
        <v>0</v>
      </c>
    </row>
    <row r="107" spans="1:18" x14ac:dyDescent="0.3">
      <c r="A107" s="9">
        <v>106</v>
      </c>
      <c r="B107" s="10" t="s">
        <v>488</v>
      </c>
      <c r="C107" s="9" t="s">
        <v>19</v>
      </c>
      <c r="D107" s="9" t="s">
        <v>465</v>
      </c>
      <c r="E107" s="9" t="s">
        <v>487</v>
      </c>
      <c r="F107" s="9" t="s">
        <v>19</v>
      </c>
      <c r="G107" s="73" t="str">
        <f t="shared" si="12"/>
        <v>U-9 HU Cougars</v>
      </c>
      <c r="H107" s="9" t="s">
        <v>486</v>
      </c>
      <c r="I107" s="9" t="s">
        <v>485</v>
      </c>
      <c r="J107" s="9" t="s">
        <v>484</v>
      </c>
      <c r="K107" s="9">
        <v>5</v>
      </c>
      <c r="L107" s="9">
        <v>3</v>
      </c>
      <c r="M107" s="9">
        <v>0</v>
      </c>
      <c r="N107" s="21"/>
      <c r="O107" s="9" t="s">
        <v>825</v>
      </c>
      <c r="P107" s="9">
        <f t="shared" si="13"/>
        <v>15</v>
      </c>
      <c r="Q107" s="9">
        <f t="shared" si="14"/>
        <v>15</v>
      </c>
      <c r="R107" s="11">
        <f t="shared" si="15"/>
        <v>0</v>
      </c>
    </row>
    <row r="108" spans="1:18" x14ac:dyDescent="0.3">
      <c r="A108" s="9">
        <v>107</v>
      </c>
      <c r="B108" s="10" t="s">
        <v>483</v>
      </c>
      <c r="C108" s="9" t="s">
        <v>75</v>
      </c>
      <c r="D108" s="9" t="s">
        <v>465</v>
      </c>
      <c r="E108" s="9" t="s">
        <v>482</v>
      </c>
      <c r="F108" s="9" t="s">
        <v>787</v>
      </c>
      <c r="G108" s="73" t="str">
        <f t="shared" si="12"/>
        <v>U10 HU Cobras</v>
      </c>
      <c r="H108" s="9" t="s">
        <v>481</v>
      </c>
      <c r="I108" s="9" t="s">
        <v>480</v>
      </c>
      <c r="J108" s="9" t="s">
        <v>479</v>
      </c>
      <c r="K108" s="9">
        <v>6</v>
      </c>
      <c r="L108" s="9">
        <v>0</v>
      </c>
      <c r="M108" s="9">
        <v>2</v>
      </c>
      <c r="N108" s="21"/>
      <c r="O108" s="9" t="s">
        <v>823</v>
      </c>
      <c r="P108" s="9">
        <f t="shared" si="13"/>
        <v>20</v>
      </c>
      <c r="Q108" s="9">
        <f t="shared" si="14"/>
        <v>18</v>
      </c>
      <c r="R108" s="9">
        <f t="shared" si="15"/>
        <v>2</v>
      </c>
    </row>
    <row r="109" spans="1:18" x14ac:dyDescent="0.3">
      <c r="A109" s="9">
        <v>108</v>
      </c>
      <c r="B109" s="10" t="s">
        <v>478</v>
      </c>
      <c r="C109" s="9" t="s">
        <v>96</v>
      </c>
      <c r="D109" s="9" t="s">
        <v>465</v>
      </c>
      <c r="E109" s="9" t="s">
        <v>202</v>
      </c>
      <c r="F109" s="9" t="s">
        <v>787</v>
      </c>
      <c r="G109" s="73" t="str">
        <f t="shared" si="12"/>
        <v>U10 HU Thunder</v>
      </c>
      <c r="H109" s="9" t="s">
        <v>477</v>
      </c>
      <c r="I109" s="9" t="s">
        <v>476</v>
      </c>
      <c r="J109" s="9" t="s">
        <v>475</v>
      </c>
      <c r="K109" s="9">
        <v>2</v>
      </c>
      <c r="L109" s="9">
        <v>1</v>
      </c>
      <c r="M109" s="9">
        <v>5</v>
      </c>
      <c r="N109" s="21"/>
      <c r="O109" s="9" t="s">
        <v>822</v>
      </c>
      <c r="P109" s="9">
        <f t="shared" si="13"/>
        <v>11</v>
      </c>
      <c r="Q109" s="9">
        <f t="shared" si="14"/>
        <v>6</v>
      </c>
      <c r="R109" s="9">
        <f t="shared" si="15"/>
        <v>5</v>
      </c>
    </row>
    <row r="110" spans="1:18" x14ac:dyDescent="0.3">
      <c r="A110" s="13">
        <v>109</v>
      </c>
      <c r="B110" s="14" t="s">
        <v>474</v>
      </c>
      <c r="C110" s="13" t="s">
        <v>52</v>
      </c>
      <c r="D110" s="13" t="s">
        <v>465</v>
      </c>
      <c r="E110" s="73" t="s">
        <v>212</v>
      </c>
      <c r="F110" s="13" t="s">
        <v>781</v>
      </c>
      <c r="G110" s="73" t="str">
        <f t="shared" si="12"/>
        <v>U12 HU Cyclones</v>
      </c>
      <c r="H110" s="13" t="s">
        <v>473</v>
      </c>
      <c r="I110" s="13" t="s">
        <v>472</v>
      </c>
      <c r="J110" s="13" t="s">
        <v>471</v>
      </c>
      <c r="K110" s="13">
        <v>2</v>
      </c>
      <c r="L110" s="13">
        <v>5</v>
      </c>
      <c r="M110" s="13">
        <v>1</v>
      </c>
      <c r="N110" s="22"/>
      <c r="O110" s="11" t="s">
        <v>821</v>
      </c>
      <c r="P110" s="13">
        <f t="shared" si="13"/>
        <v>7</v>
      </c>
      <c r="Q110" s="13">
        <f t="shared" si="14"/>
        <v>6</v>
      </c>
      <c r="R110" s="13">
        <f t="shared" si="15"/>
        <v>1</v>
      </c>
    </row>
    <row r="111" spans="1:18" x14ac:dyDescent="0.3">
      <c r="A111" s="6">
        <v>110</v>
      </c>
      <c r="B111" s="5" t="s">
        <v>470</v>
      </c>
      <c r="C111" s="6" t="s">
        <v>63</v>
      </c>
      <c r="D111" s="6" t="s">
        <v>465</v>
      </c>
      <c r="E111" s="6" t="s">
        <v>148</v>
      </c>
      <c r="F111" s="6" t="s">
        <v>781</v>
      </c>
      <c r="G111" s="73" t="str">
        <f t="shared" si="12"/>
        <v>U12 HU Avengers</v>
      </c>
      <c r="H111" s="6" t="s">
        <v>469</v>
      </c>
      <c r="I111" s="6" t="s">
        <v>468</v>
      </c>
      <c r="J111" s="6" t="s">
        <v>467</v>
      </c>
      <c r="K111" s="6">
        <v>1</v>
      </c>
      <c r="L111" s="6">
        <v>7</v>
      </c>
      <c r="M111" s="6">
        <v>0</v>
      </c>
      <c r="O111" s="6" t="s">
        <v>818</v>
      </c>
      <c r="P111" s="6">
        <f t="shared" si="13"/>
        <v>3</v>
      </c>
      <c r="Q111" s="6">
        <f t="shared" si="14"/>
        <v>3</v>
      </c>
      <c r="R111" s="6">
        <f t="shared" si="15"/>
        <v>0</v>
      </c>
    </row>
    <row r="112" spans="1:18" x14ac:dyDescent="0.3">
      <c r="A112" s="11">
        <v>111</v>
      </c>
      <c r="B112" s="12" t="s">
        <v>466</v>
      </c>
      <c r="C112" s="11" t="s">
        <v>12</v>
      </c>
      <c r="D112" s="11" t="s">
        <v>465</v>
      </c>
      <c r="E112" s="11" t="s">
        <v>464</v>
      </c>
      <c r="F112" s="11" t="s">
        <v>773</v>
      </c>
      <c r="G112" s="73" t="str">
        <f t="shared" si="12"/>
        <v>U14 HU Renegades</v>
      </c>
      <c r="H112" s="11" t="s">
        <v>463</v>
      </c>
      <c r="I112" s="11" t="s">
        <v>462</v>
      </c>
      <c r="J112" s="114" t="s">
        <v>461</v>
      </c>
      <c r="K112" s="114">
        <v>1</v>
      </c>
      <c r="L112" s="114">
        <v>6</v>
      </c>
      <c r="M112" s="114">
        <v>1</v>
      </c>
      <c r="N112" s="18"/>
      <c r="O112" s="9" t="s">
        <v>816</v>
      </c>
      <c r="P112" s="114">
        <f t="shared" si="13"/>
        <v>4</v>
      </c>
      <c r="Q112" s="114">
        <f t="shared" si="14"/>
        <v>3</v>
      </c>
      <c r="R112" s="114">
        <f t="shared" si="15"/>
        <v>1</v>
      </c>
    </row>
    <row r="113" spans="1:18" x14ac:dyDescent="0.3">
      <c r="A113" s="13">
        <v>112</v>
      </c>
      <c r="B113" s="13" t="s">
        <v>622</v>
      </c>
      <c r="C113" s="13" t="s">
        <v>107</v>
      </c>
      <c r="D113" s="13" t="s">
        <v>504</v>
      </c>
      <c r="E113" s="13" t="s">
        <v>279</v>
      </c>
      <c r="F113" s="13" t="s">
        <v>107</v>
      </c>
      <c r="G113" s="73" t="str">
        <f t="shared" si="12"/>
        <v>U-7 HT Cheetahs</v>
      </c>
      <c r="H113" s="13" t="s">
        <v>621</v>
      </c>
      <c r="I113" s="13" t="s">
        <v>620</v>
      </c>
      <c r="J113" s="13" t="s">
        <v>619</v>
      </c>
      <c r="K113" s="13">
        <v>4</v>
      </c>
      <c r="L113" s="13">
        <v>4</v>
      </c>
      <c r="M113" s="13">
        <v>0</v>
      </c>
      <c r="N113" s="13"/>
      <c r="O113" s="13" t="s">
        <v>760</v>
      </c>
      <c r="P113" s="13">
        <f t="shared" si="13"/>
        <v>12</v>
      </c>
      <c r="Q113" s="13">
        <f t="shared" si="14"/>
        <v>12</v>
      </c>
      <c r="R113" s="13">
        <f t="shared" si="15"/>
        <v>0</v>
      </c>
    </row>
    <row r="114" spans="1:18" x14ac:dyDescent="0.3">
      <c r="A114" s="26">
        <v>113</v>
      </c>
      <c r="B114" s="27" t="s">
        <v>618</v>
      </c>
      <c r="C114" s="26" t="s">
        <v>107</v>
      </c>
      <c r="D114" s="26" t="s">
        <v>504</v>
      </c>
      <c r="E114" s="26" t="s">
        <v>617</v>
      </c>
      <c r="F114" s="26" t="s">
        <v>107</v>
      </c>
      <c r="G114" s="73" t="str">
        <f t="shared" si="12"/>
        <v>U-7 HT Falcons</v>
      </c>
      <c r="H114" s="26" t="s">
        <v>616</v>
      </c>
      <c r="I114" s="26" t="s">
        <v>615</v>
      </c>
      <c r="J114" s="26" t="s">
        <v>614</v>
      </c>
      <c r="K114" s="26">
        <v>1</v>
      </c>
      <c r="L114" s="26">
        <v>5</v>
      </c>
      <c r="M114" s="26">
        <v>2</v>
      </c>
      <c r="N114" s="26"/>
      <c r="O114" s="73" t="s">
        <v>761</v>
      </c>
      <c r="P114" s="26">
        <f t="shared" si="13"/>
        <v>5</v>
      </c>
      <c r="Q114" s="26">
        <f t="shared" si="14"/>
        <v>3</v>
      </c>
      <c r="R114" s="26">
        <f t="shared" si="15"/>
        <v>2</v>
      </c>
    </row>
    <row r="115" spans="1:18" x14ac:dyDescent="0.3">
      <c r="A115" s="9">
        <v>114</v>
      </c>
      <c r="B115" s="10" t="s">
        <v>613</v>
      </c>
      <c r="C115" s="9" t="s">
        <v>107</v>
      </c>
      <c r="D115" s="9" t="s">
        <v>504</v>
      </c>
      <c r="E115" s="9" t="s">
        <v>366</v>
      </c>
      <c r="F115" s="9" t="s">
        <v>107</v>
      </c>
      <c r="G115" s="73" t="str">
        <f t="shared" si="12"/>
        <v>U-7 HT Hurricanes</v>
      </c>
      <c r="H115" s="9" t="s">
        <v>612</v>
      </c>
      <c r="I115" s="9" t="s">
        <v>611</v>
      </c>
      <c r="J115" s="9" t="s">
        <v>610</v>
      </c>
      <c r="K115" s="9">
        <v>7</v>
      </c>
      <c r="L115" s="9">
        <v>0</v>
      </c>
      <c r="M115" s="9">
        <v>1</v>
      </c>
      <c r="N115" s="9"/>
      <c r="O115" s="9" t="s">
        <v>758</v>
      </c>
      <c r="P115" s="9">
        <f t="shared" si="13"/>
        <v>22</v>
      </c>
      <c r="Q115" s="9">
        <f t="shared" si="14"/>
        <v>21</v>
      </c>
      <c r="R115" s="9">
        <f t="shared" si="15"/>
        <v>1</v>
      </c>
    </row>
    <row r="116" spans="1:18" x14ac:dyDescent="0.3">
      <c r="A116" s="26">
        <v>115</v>
      </c>
      <c r="B116" s="27" t="s">
        <v>609</v>
      </c>
      <c r="C116" s="26" t="s">
        <v>107</v>
      </c>
      <c r="D116" s="26" t="s">
        <v>504</v>
      </c>
      <c r="E116" s="26" t="s">
        <v>518</v>
      </c>
      <c r="F116" s="26" t="s">
        <v>107</v>
      </c>
      <c r="G116" s="73" t="str">
        <f t="shared" si="12"/>
        <v>U-7 HT Orioles</v>
      </c>
      <c r="H116" s="26" t="s">
        <v>608</v>
      </c>
      <c r="I116" s="26" t="s">
        <v>607</v>
      </c>
      <c r="J116" s="26" t="s">
        <v>606</v>
      </c>
      <c r="K116" s="26">
        <v>0</v>
      </c>
      <c r="L116" s="26">
        <v>8</v>
      </c>
      <c r="M116" s="26">
        <v>0</v>
      </c>
      <c r="N116" s="26"/>
      <c r="O116" s="73" t="s">
        <v>761</v>
      </c>
      <c r="P116" s="26">
        <f t="shared" si="13"/>
        <v>0</v>
      </c>
      <c r="Q116" s="26">
        <f t="shared" si="14"/>
        <v>0</v>
      </c>
      <c r="R116" s="26">
        <f t="shared" si="15"/>
        <v>0</v>
      </c>
    </row>
    <row r="117" spans="1:18" x14ac:dyDescent="0.3">
      <c r="A117" s="13">
        <v>116</v>
      </c>
      <c r="B117" s="13" t="s">
        <v>605</v>
      </c>
      <c r="C117" s="13" t="s">
        <v>107</v>
      </c>
      <c r="D117" s="13" t="s">
        <v>504</v>
      </c>
      <c r="E117" s="13" t="s">
        <v>604</v>
      </c>
      <c r="F117" s="13" t="s">
        <v>107</v>
      </c>
      <c r="G117" s="73" t="str">
        <f t="shared" si="12"/>
        <v>U-7 HT Strykers</v>
      </c>
      <c r="H117" s="13" t="s">
        <v>603</v>
      </c>
      <c r="I117" s="13" t="s">
        <v>602</v>
      </c>
      <c r="J117" s="13" t="s">
        <v>601</v>
      </c>
      <c r="K117" s="13">
        <v>4</v>
      </c>
      <c r="L117" s="13">
        <v>4</v>
      </c>
      <c r="M117" s="13">
        <v>0</v>
      </c>
      <c r="N117" s="13"/>
      <c r="O117" s="13" t="s">
        <v>760</v>
      </c>
      <c r="P117" s="13">
        <f t="shared" si="13"/>
        <v>12</v>
      </c>
      <c r="Q117" s="13">
        <f t="shared" si="14"/>
        <v>12</v>
      </c>
      <c r="R117" s="13">
        <f t="shared" si="15"/>
        <v>0</v>
      </c>
    </row>
    <row r="118" spans="1:18" x14ac:dyDescent="0.3">
      <c r="A118" s="15">
        <v>117</v>
      </c>
      <c r="B118" s="15" t="s">
        <v>600</v>
      </c>
      <c r="C118" s="15" t="s">
        <v>142</v>
      </c>
      <c r="D118" s="15" t="s">
        <v>504</v>
      </c>
      <c r="E118" s="15" t="s">
        <v>599</v>
      </c>
      <c r="F118" s="15" t="s">
        <v>142</v>
      </c>
      <c r="G118" s="73" t="str">
        <f t="shared" si="12"/>
        <v>U-8 HT Bolts</v>
      </c>
      <c r="H118" s="15" t="s">
        <v>598</v>
      </c>
      <c r="I118" s="15" t="s">
        <v>597</v>
      </c>
      <c r="J118" s="105" t="s">
        <v>596</v>
      </c>
      <c r="K118" s="105">
        <v>1</v>
      </c>
      <c r="L118" s="105">
        <v>7</v>
      </c>
      <c r="M118" s="105">
        <v>0</v>
      </c>
      <c r="N118" s="17"/>
      <c r="O118" s="105" t="s">
        <v>827</v>
      </c>
      <c r="P118" s="105">
        <f t="shared" si="13"/>
        <v>3</v>
      </c>
      <c r="Q118" s="105">
        <f t="shared" si="14"/>
        <v>3</v>
      </c>
      <c r="R118" s="105">
        <f t="shared" si="15"/>
        <v>0</v>
      </c>
    </row>
    <row r="119" spans="1:18" x14ac:dyDescent="0.3">
      <c r="A119" s="9">
        <v>118</v>
      </c>
      <c r="B119" s="10" t="s">
        <v>595</v>
      </c>
      <c r="C119" s="9" t="s">
        <v>142</v>
      </c>
      <c r="D119" s="9" t="s">
        <v>504</v>
      </c>
      <c r="E119" s="9" t="s">
        <v>594</v>
      </c>
      <c r="F119" s="9" t="s">
        <v>142</v>
      </c>
      <c r="G119" s="73" t="str">
        <f t="shared" si="12"/>
        <v>U-8 HT Dragons</v>
      </c>
      <c r="H119" s="9" t="s">
        <v>593</v>
      </c>
      <c r="I119" s="9" t="s">
        <v>592</v>
      </c>
      <c r="J119" s="9" t="s">
        <v>591</v>
      </c>
      <c r="K119" s="9">
        <v>8</v>
      </c>
      <c r="L119" s="9">
        <v>0</v>
      </c>
      <c r="M119" s="9">
        <v>0</v>
      </c>
      <c r="N119" s="21"/>
      <c r="O119" s="9" t="s">
        <v>762</v>
      </c>
      <c r="P119" s="9">
        <f t="shared" si="13"/>
        <v>24</v>
      </c>
      <c r="Q119" s="9">
        <f t="shared" si="14"/>
        <v>24</v>
      </c>
      <c r="R119" s="9">
        <f t="shared" si="15"/>
        <v>0</v>
      </c>
    </row>
    <row r="120" spans="1:18" x14ac:dyDescent="0.3">
      <c r="A120" s="11">
        <v>119</v>
      </c>
      <c r="B120" s="12" t="s">
        <v>590</v>
      </c>
      <c r="C120" s="11" t="s">
        <v>142</v>
      </c>
      <c r="D120" s="11" t="s">
        <v>504</v>
      </c>
      <c r="E120" s="11" t="s">
        <v>589</v>
      </c>
      <c r="F120" s="11" t="s">
        <v>142</v>
      </c>
      <c r="G120" s="73" t="str">
        <f t="shared" si="12"/>
        <v>U-8 HT Firehawks</v>
      </c>
      <c r="H120" s="11" t="s">
        <v>588</v>
      </c>
      <c r="I120" s="11" t="s">
        <v>587</v>
      </c>
      <c r="J120" s="11" t="s">
        <v>586</v>
      </c>
      <c r="K120" s="11">
        <v>6</v>
      </c>
      <c r="L120" s="11">
        <v>2</v>
      </c>
      <c r="M120" s="11">
        <v>0</v>
      </c>
      <c r="N120" s="18"/>
      <c r="O120" s="11" t="s">
        <v>763</v>
      </c>
      <c r="P120" s="11">
        <f t="shared" si="13"/>
        <v>18</v>
      </c>
      <c r="Q120" s="11">
        <f t="shared" si="14"/>
        <v>18</v>
      </c>
      <c r="R120" s="11">
        <f t="shared" si="15"/>
        <v>0</v>
      </c>
    </row>
    <row r="121" spans="1:18" x14ac:dyDescent="0.3">
      <c r="A121" s="23">
        <v>120</v>
      </c>
      <c r="B121" s="24" t="s">
        <v>585</v>
      </c>
      <c r="C121" s="23" t="s">
        <v>142</v>
      </c>
      <c r="D121" s="23" t="s">
        <v>504</v>
      </c>
      <c r="E121" s="23" t="s">
        <v>584</v>
      </c>
      <c r="F121" s="23" t="s">
        <v>142</v>
      </c>
      <c r="G121" s="73" t="str">
        <f t="shared" si="12"/>
        <v>U-8 HT Mustangs</v>
      </c>
      <c r="H121" s="23" t="s">
        <v>583</v>
      </c>
      <c r="I121" s="23" t="s">
        <v>582</v>
      </c>
      <c r="J121" s="23" t="s">
        <v>581</v>
      </c>
      <c r="K121" s="23">
        <v>1</v>
      </c>
      <c r="L121" s="23">
        <v>7</v>
      </c>
      <c r="M121" s="23">
        <v>0</v>
      </c>
      <c r="N121" s="25"/>
      <c r="O121" s="15" t="s">
        <v>827</v>
      </c>
      <c r="P121" s="23">
        <f t="shared" si="13"/>
        <v>3</v>
      </c>
      <c r="Q121" s="23">
        <f t="shared" si="14"/>
        <v>3</v>
      </c>
      <c r="R121" s="23">
        <f t="shared" si="15"/>
        <v>0</v>
      </c>
    </row>
    <row r="122" spans="1:18" x14ac:dyDescent="0.3">
      <c r="A122" s="11">
        <v>121</v>
      </c>
      <c r="B122" s="11" t="s">
        <v>580</v>
      </c>
      <c r="C122" s="11" t="s">
        <v>142</v>
      </c>
      <c r="D122" s="11" t="s">
        <v>504</v>
      </c>
      <c r="E122" s="11" t="s">
        <v>579</v>
      </c>
      <c r="F122" s="11" t="s">
        <v>142</v>
      </c>
      <c r="G122" s="73" t="str">
        <f t="shared" si="12"/>
        <v>U-8 HT Pirates</v>
      </c>
      <c r="H122" s="11" t="s">
        <v>578</v>
      </c>
      <c r="I122" s="11" t="s">
        <v>577</v>
      </c>
      <c r="J122" s="11" t="s">
        <v>576</v>
      </c>
      <c r="K122" s="11">
        <v>3</v>
      </c>
      <c r="L122" s="11">
        <v>2</v>
      </c>
      <c r="M122" s="11">
        <v>3</v>
      </c>
      <c r="N122" s="18"/>
      <c r="O122" s="11" t="s">
        <v>763</v>
      </c>
      <c r="P122" s="11">
        <f t="shared" si="13"/>
        <v>12</v>
      </c>
      <c r="Q122" s="11">
        <f t="shared" si="14"/>
        <v>9</v>
      </c>
      <c r="R122" s="11">
        <f t="shared" si="15"/>
        <v>3</v>
      </c>
    </row>
    <row r="123" spans="1:18" x14ac:dyDescent="0.3">
      <c r="A123" s="9">
        <v>122</v>
      </c>
      <c r="B123" s="10" t="s">
        <v>575</v>
      </c>
      <c r="C123" s="9" t="s">
        <v>75</v>
      </c>
      <c r="D123" s="9" t="s">
        <v>504</v>
      </c>
      <c r="E123" s="9" t="s">
        <v>482</v>
      </c>
      <c r="F123" s="9" t="s">
        <v>787</v>
      </c>
      <c r="G123" s="73" t="str">
        <f t="shared" si="12"/>
        <v>U10 HT Cobras</v>
      </c>
      <c r="H123" s="9" t="s">
        <v>574</v>
      </c>
      <c r="I123" s="9" t="s">
        <v>573</v>
      </c>
      <c r="J123" s="9" t="s">
        <v>572</v>
      </c>
      <c r="K123" s="9">
        <v>8</v>
      </c>
      <c r="L123" s="9">
        <v>0</v>
      </c>
      <c r="M123" s="9">
        <v>0</v>
      </c>
      <c r="N123" s="21"/>
      <c r="O123" s="9" t="s">
        <v>823</v>
      </c>
      <c r="P123" s="9">
        <f t="shared" si="13"/>
        <v>24</v>
      </c>
      <c r="Q123" s="9">
        <f t="shared" si="14"/>
        <v>24</v>
      </c>
      <c r="R123" s="9">
        <f t="shared" si="15"/>
        <v>0</v>
      </c>
    </row>
    <row r="124" spans="1:18" x14ac:dyDescent="0.3">
      <c r="A124" s="11">
        <v>123</v>
      </c>
      <c r="B124" s="12" t="s">
        <v>571</v>
      </c>
      <c r="C124" s="11" t="s">
        <v>19</v>
      </c>
      <c r="D124" s="11" t="s">
        <v>504</v>
      </c>
      <c r="E124" s="11" t="s">
        <v>178</v>
      </c>
      <c r="F124" s="11" t="s">
        <v>19</v>
      </c>
      <c r="G124" s="73" t="str">
        <f t="shared" si="12"/>
        <v>U-9 HT Lions</v>
      </c>
      <c r="H124" s="11" t="s">
        <v>570</v>
      </c>
      <c r="I124" s="11" t="s">
        <v>569</v>
      </c>
      <c r="J124" s="11" t="s">
        <v>568</v>
      </c>
      <c r="K124" s="11">
        <v>4</v>
      </c>
      <c r="L124" s="11">
        <v>4</v>
      </c>
      <c r="M124" s="11">
        <v>0</v>
      </c>
      <c r="N124" s="18"/>
      <c r="O124" s="11" t="s">
        <v>826</v>
      </c>
      <c r="P124" s="11">
        <f t="shared" si="13"/>
        <v>12</v>
      </c>
      <c r="Q124" s="11">
        <f t="shared" si="14"/>
        <v>12</v>
      </c>
      <c r="R124" s="11">
        <f t="shared" si="15"/>
        <v>0</v>
      </c>
    </row>
    <row r="125" spans="1:18" x14ac:dyDescent="0.3">
      <c r="A125" s="13">
        <v>124</v>
      </c>
      <c r="B125" s="14" t="s">
        <v>567</v>
      </c>
      <c r="C125" s="13" t="s">
        <v>19</v>
      </c>
      <c r="D125" s="13" t="s">
        <v>504</v>
      </c>
      <c r="E125" s="13" t="s">
        <v>566</v>
      </c>
      <c r="F125" s="13" t="s">
        <v>19</v>
      </c>
      <c r="G125" s="73" t="str">
        <f t="shared" si="12"/>
        <v>U-9 HT Peaches</v>
      </c>
      <c r="H125" s="13" t="s">
        <v>565</v>
      </c>
      <c r="I125" s="13" t="s">
        <v>564</v>
      </c>
      <c r="J125" s="13" t="s">
        <v>563</v>
      </c>
      <c r="K125" s="13">
        <v>0</v>
      </c>
      <c r="L125" s="13">
        <v>8</v>
      </c>
      <c r="M125" s="13">
        <v>0</v>
      </c>
      <c r="N125" s="22"/>
      <c r="O125" s="11" t="s">
        <v>826</v>
      </c>
      <c r="P125" s="13">
        <f t="shared" si="13"/>
        <v>0</v>
      </c>
      <c r="Q125" s="13">
        <f t="shared" si="14"/>
        <v>0</v>
      </c>
      <c r="R125" s="13">
        <f t="shared" si="15"/>
        <v>0</v>
      </c>
    </row>
    <row r="126" spans="1:18" x14ac:dyDescent="0.3">
      <c r="A126" s="9">
        <v>125</v>
      </c>
      <c r="B126" s="10" t="s">
        <v>562</v>
      </c>
      <c r="C126" s="9" t="s">
        <v>19</v>
      </c>
      <c r="D126" s="9" t="s">
        <v>504</v>
      </c>
      <c r="E126" s="9" t="s">
        <v>561</v>
      </c>
      <c r="F126" s="9" t="s">
        <v>19</v>
      </c>
      <c r="G126" s="73" t="str">
        <f t="shared" si="12"/>
        <v>U-9 HT SC Hartford</v>
      </c>
      <c r="H126" s="9" t="s">
        <v>560</v>
      </c>
      <c r="I126" s="9" t="s">
        <v>559</v>
      </c>
      <c r="J126" s="9" t="s">
        <v>558</v>
      </c>
      <c r="K126" s="9">
        <v>7</v>
      </c>
      <c r="L126" s="9">
        <v>0</v>
      </c>
      <c r="M126" s="9">
        <v>1</v>
      </c>
      <c r="N126" s="21"/>
      <c r="O126" s="9" t="s">
        <v>825</v>
      </c>
      <c r="P126" s="9">
        <f t="shared" si="13"/>
        <v>22</v>
      </c>
      <c r="Q126" s="9">
        <f t="shared" si="14"/>
        <v>21</v>
      </c>
      <c r="R126" s="13">
        <f t="shared" si="15"/>
        <v>1</v>
      </c>
    </row>
    <row r="127" spans="1:18" x14ac:dyDescent="0.3">
      <c r="A127" s="11">
        <v>126</v>
      </c>
      <c r="B127" s="12" t="s">
        <v>557</v>
      </c>
      <c r="C127" s="11" t="s">
        <v>75</v>
      </c>
      <c r="D127" s="11" t="s">
        <v>504</v>
      </c>
      <c r="E127" s="11" t="s">
        <v>556</v>
      </c>
      <c r="F127" s="11" t="s">
        <v>787</v>
      </c>
      <c r="G127" s="73" t="str">
        <f t="shared" si="12"/>
        <v>U10 HT Hornets</v>
      </c>
      <c r="H127" s="11" t="s">
        <v>555</v>
      </c>
      <c r="I127" s="11" t="s">
        <v>554</v>
      </c>
      <c r="J127" s="11" t="s">
        <v>553</v>
      </c>
      <c r="K127" s="11">
        <v>4</v>
      </c>
      <c r="L127" s="11">
        <v>4</v>
      </c>
      <c r="M127" s="11">
        <v>0</v>
      </c>
      <c r="N127" s="11"/>
      <c r="O127" s="11" t="s">
        <v>824</v>
      </c>
      <c r="P127" s="11">
        <f t="shared" si="13"/>
        <v>12</v>
      </c>
      <c r="Q127" s="11">
        <f t="shared" si="14"/>
        <v>12</v>
      </c>
      <c r="R127" s="11">
        <f t="shared" si="15"/>
        <v>0</v>
      </c>
    </row>
    <row r="128" spans="1:18" x14ac:dyDescent="0.3">
      <c r="A128" s="9">
        <v>127</v>
      </c>
      <c r="B128" s="10" t="s">
        <v>552</v>
      </c>
      <c r="C128" s="9" t="s">
        <v>75</v>
      </c>
      <c r="D128" s="9" t="s">
        <v>504</v>
      </c>
      <c r="E128" s="9" t="s">
        <v>551</v>
      </c>
      <c r="F128" s="9" t="s">
        <v>787</v>
      </c>
      <c r="G128" s="73" t="str">
        <f t="shared" si="12"/>
        <v>U10 HT Rhinos</v>
      </c>
      <c r="H128" s="9" t="s">
        <v>550</v>
      </c>
      <c r="I128" s="9" t="s">
        <v>549</v>
      </c>
      <c r="J128" s="9" t="s">
        <v>548</v>
      </c>
      <c r="K128" s="9">
        <v>6</v>
      </c>
      <c r="L128" s="9">
        <v>1</v>
      </c>
      <c r="M128" s="9">
        <v>1</v>
      </c>
      <c r="N128" s="21"/>
      <c r="O128" s="9" t="s">
        <v>823</v>
      </c>
      <c r="P128" s="9">
        <f t="shared" si="13"/>
        <v>19</v>
      </c>
      <c r="Q128" s="9">
        <f t="shared" si="14"/>
        <v>18</v>
      </c>
      <c r="R128" s="9">
        <f t="shared" si="15"/>
        <v>1</v>
      </c>
    </row>
    <row r="129" spans="1:18" x14ac:dyDescent="0.3">
      <c r="A129" s="9">
        <v>128</v>
      </c>
      <c r="B129" s="10" t="s">
        <v>547</v>
      </c>
      <c r="C129" s="9" t="s">
        <v>96</v>
      </c>
      <c r="D129" s="9" t="s">
        <v>504</v>
      </c>
      <c r="E129" s="9" t="s">
        <v>546</v>
      </c>
      <c r="F129" s="9" t="s">
        <v>787</v>
      </c>
      <c r="G129" s="73" t="str">
        <f t="shared" si="12"/>
        <v>U10 HT Hartford Soccer Club</v>
      </c>
      <c r="H129" s="9" t="s">
        <v>545</v>
      </c>
      <c r="I129" s="9" t="s">
        <v>544</v>
      </c>
      <c r="J129" s="9" t="s">
        <v>543</v>
      </c>
      <c r="K129" s="9">
        <v>2</v>
      </c>
      <c r="L129" s="9">
        <v>3</v>
      </c>
      <c r="M129" s="9">
        <v>2</v>
      </c>
      <c r="N129" s="9"/>
      <c r="O129" s="9" t="s">
        <v>822</v>
      </c>
      <c r="P129" s="9">
        <f t="shared" si="13"/>
        <v>8</v>
      </c>
      <c r="Q129" s="9">
        <f t="shared" si="14"/>
        <v>6</v>
      </c>
      <c r="R129" s="9">
        <f t="shared" si="15"/>
        <v>2</v>
      </c>
    </row>
    <row r="130" spans="1:18" x14ac:dyDescent="0.3">
      <c r="A130" s="9">
        <v>129</v>
      </c>
      <c r="B130" s="10" t="s">
        <v>542</v>
      </c>
      <c r="C130" s="9" t="s">
        <v>96</v>
      </c>
      <c r="D130" s="9" t="s">
        <v>504</v>
      </c>
      <c r="E130" s="9" t="s">
        <v>312</v>
      </c>
      <c r="F130" s="9" t="s">
        <v>787</v>
      </c>
      <c r="G130" s="29" t="str">
        <f t="shared" ref="G130:G161" si="16">F130&amp;" "&amp;D130&amp;" "&amp;E130</f>
        <v>U10 HT Phoenix</v>
      </c>
      <c r="H130" s="9" t="s">
        <v>541</v>
      </c>
      <c r="I130" s="9" t="s">
        <v>540</v>
      </c>
      <c r="J130" s="9" t="s">
        <v>539</v>
      </c>
      <c r="K130" s="9">
        <v>2</v>
      </c>
      <c r="L130" s="9">
        <v>4</v>
      </c>
      <c r="M130" s="9">
        <v>2</v>
      </c>
      <c r="N130" s="9"/>
      <c r="O130" s="9" t="s">
        <v>822</v>
      </c>
      <c r="P130" s="9">
        <f t="shared" ref="P130:P161" si="17">Q130+R130</f>
        <v>8</v>
      </c>
      <c r="Q130" s="9">
        <f t="shared" ref="Q130:Q161" si="18">K130*3</f>
        <v>6</v>
      </c>
      <c r="R130" s="9">
        <f t="shared" ref="R130:R161" si="19">M130*1</f>
        <v>2</v>
      </c>
    </row>
    <row r="131" spans="1:18" x14ac:dyDescent="0.3">
      <c r="A131" s="9">
        <v>130</v>
      </c>
      <c r="B131" s="10" t="s">
        <v>538</v>
      </c>
      <c r="C131" s="9" t="s">
        <v>96</v>
      </c>
      <c r="D131" s="9" t="s">
        <v>504</v>
      </c>
      <c r="E131" s="9" t="s">
        <v>400</v>
      </c>
      <c r="F131" s="9" t="s">
        <v>787</v>
      </c>
      <c r="G131" s="73" t="str">
        <f t="shared" si="16"/>
        <v>U10 HT Wolves</v>
      </c>
      <c r="H131" s="9" t="s">
        <v>537</v>
      </c>
      <c r="I131" s="9" t="s">
        <v>536</v>
      </c>
      <c r="J131" s="9" t="s">
        <v>535</v>
      </c>
      <c r="K131" s="9">
        <v>8</v>
      </c>
      <c r="L131" s="9">
        <v>0</v>
      </c>
      <c r="M131" s="9">
        <v>0</v>
      </c>
      <c r="N131" s="21"/>
      <c r="O131" s="9" t="s">
        <v>822</v>
      </c>
      <c r="P131" s="9">
        <f t="shared" si="17"/>
        <v>24</v>
      </c>
      <c r="Q131" s="9">
        <f t="shared" si="18"/>
        <v>24</v>
      </c>
      <c r="R131" s="9">
        <f t="shared" si="19"/>
        <v>0</v>
      </c>
    </row>
    <row r="132" spans="1:18" x14ac:dyDescent="0.3">
      <c r="A132" s="11">
        <v>131</v>
      </c>
      <c r="B132" s="12" t="s">
        <v>534</v>
      </c>
      <c r="C132" s="11" t="s">
        <v>52</v>
      </c>
      <c r="D132" s="11" t="s">
        <v>504</v>
      </c>
      <c r="E132" s="73" t="s">
        <v>533</v>
      </c>
      <c r="F132" s="11" t="s">
        <v>781</v>
      </c>
      <c r="G132" s="73" t="str">
        <f t="shared" si="16"/>
        <v>U12 HT Hartford Soccer Club Orange</v>
      </c>
      <c r="H132" s="11" t="s">
        <v>532</v>
      </c>
      <c r="I132" s="11" t="s">
        <v>531</v>
      </c>
      <c r="J132" s="11" t="s">
        <v>530</v>
      </c>
      <c r="K132" s="11">
        <v>2</v>
      </c>
      <c r="L132" s="11">
        <v>3</v>
      </c>
      <c r="M132" s="11">
        <v>2</v>
      </c>
      <c r="N132" s="11"/>
      <c r="O132" s="11" t="s">
        <v>821</v>
      </c>
      <c r="P132" s="11">
        <f t="shared" si="17"/>
        <v>8</v>
      </c>
      <c r="Q132" s="11">
        <f t="shared" si="18"/>
        <v>6</v>
      </c>
      <c r="R132" s="11">
        <f t="shared" si="19"/>
        <v>2</v>
      </c>
    </row>
    <row r="133" spans="1:18" x14ac:dyDescent="0.3">
      <c r="A133" s="9">
        <v>132</v>
      </c>
      <c r="B133" s="10" t="s">
        <v>529</v>
      </c>
      <c r="C133" s="9" t="s">
        <v>52</v>
      </c>
      <c r="D133" s="9" t="s">
        <v>504</v>
      </c>
      <c r="E133" s="73" t="s">
        <v>76</v>
      </c>
      <c r="F133" s="9" t="s">
        <v>781</v>
      </c>
      <c r="G133" s="73" t="str">
        <f t="shared" si="16"/>
        <v>U12 HT Lightning</v>
      </c>
      <c r="H133" s="9" t="s">
        <v>503</v>
      </c>
      <c r="I133" s="9" t="s">
        <v>502</v>
      </c>
      <c r="J133" s="9" t="s">
        <v>501</v>
      </c>
      <c r="K133" s="9">
        <v>7</v>
      </c>
      <c r="L133" s="9">
        <v>0</v>
      </c>
      <c r="M133" s="9">
        <v>1</v>
      </c>
      <c r="N133" s="21"/>
      <c r="O133" s="9" t="s">
        <v>820</v>
      </c>
      <c r="P133" s="9">
        <f t="shared" si="17"/>
        <v>22</v>
      </c>
      <c r="Q133" s="9">
        <f t="shared" si="18"/>
        <v>21</v>
      </c>
      <c r="R133" s="9">
        <f t="shared" si="19"/>
        <v>1</v>
      </c>
    </row>
    <row r="134" spans="1:18" x14ac:dyDescent="0.3">
      <c r="A134" s="13">
        <v>133</v>
      </c>
      <c r="B134" s="14" t="s">
        <v>528</v>
      </c>
      <c r="C134" s="13" t="s">
        <v>52</v>
      </c>
      <c r="D134" s="13" t="s">
        <v>504</v>
      </c>
      <c r="E134" s="73" t="s">
        <v>133</v>
      </c>
      <c r="F134" s="13" t="s">
        <v>781</v>
      </c>
      <c r="G134" s="73" t="str">
        <f t="shared" si="16"/>
        <v>U12 HT Raptors</v>
      </c>
      <c r="H134" s="13" t="s">
        <v>527</v>
      </c>
      <c r="I134" s="13" t="s">
        <v>526</v>
      </c>
      <c r="J134" s="13" t="s">
        <v>525</v>
      </c>
      <c r="K134" s="13">
        <v>1</v>
      </c>
      <c r="L134" s="13">
        <v>6</v>
      </c>
      <c r="M134" s="13">
        <v>1</v>
      </c>
      <c r="N134" s="22"/>
      <c r="O134" s="11" t="s">
        <v>821</v>
      </c>
      <c r="P134" s="13">
        <f t="shared" si="17"/>
        <v>4</v>
      </c>
      <c r="Q134" s="13">
        <f t="shared" si="18"/>
        <v>3</v>
      </c>
      <c r="R134" s="13">
        <f t="shared" si="19"/>
        <v>1</v>
      </c>
    </row>
    <row r="135" spans="1:18" x14ac:dyDescent="0.3">
      <c r="A135" s="6">
        <v>134</v>
      </c>
      <c r="B135" s="5" t="s">
        <v>524</v>
      </c>
      <c r="C135" s="6" t="s">
        <v>63</v>
      </c>
      <c r="D135" s="6" t="s">
        <v>504</v>
      </c>
      <c r="E135" s="6" t="s">
        <v>523</v>
      </c>
      <c r="F135" s="6" t="s">
        <v>781</v>
      </c>
      <c r="G135" s="73" t="str">
        <f t="shared" si="16"/>
        <v>U12 HT Blaze</v>
      </c>
      <c r="H135" s="6" t="s">
        <v>522</v>
      </c>
      <c r="I135" s="6" t="s">
        <v>521</v>
      </c>
      <c r="J135" s="6" t="s">
        <v>520</v>
      </c>
      <c r="K135" s="6">
        <v>5</v>
      </c>
      <c r="L135" s="6">
        <v>3</v>
      </c>
      <c r="M135" s="6">
        <v>0</v>
      </c>
      <c r="O135" s="6" t="s">
        <v>818</v>
      </c>
      <c r="P135" s="6">
        <f t="shared" si="17"/>
        <v>15</v>
      </c>
      <c r="Q135" s="6">
        <f t="shared" si="18"/>
        <v>15</v>
      </c>
      <c r="R135" s="6">
        <f t="shared" si="19"/>
        <v>0</v>
      </c>
    </row>
    <row r="136" spans="1:18" x14ac:dyDescent="0.3">
      <c r="A136" s="6">
        <v>135</v>
      </c>
      <c r="B136" s="5" t="s">
        <v>519</v>
      </c>
      <c r="C136" s="6" t="s">
        <v>63</v>
      </c>
      <c r="D136" s="6" t="s">
        <v>504</v>
      </c>
      <c r="E136" s="6" t="s">
        <v>518</v>
      </c>
      <c r="F136" s="6" t="s">
        <v>781</v>
      </c>
      <c r="G136" s="73" t="str">
        <f t="shared" si="16"/>
        <v>U12 HT Orioles</v>
      </c>
      <c r="H136" s="6" t="s">
        <v>517</v>
      </c>
      <c r="I136" s="6" t="s">
        <v>516</v>
      </c>
      <c r="J136" s="6" t="s">
        <v>515</v>
      </c>
      <c r="K136" s="6">
        <v>5</v>
      </c>
      <c r="L136" s="6">
        <v>2</v>
      </c>
      <c r="M136" s="6">
        <v>1</v>
      </c>
      <c r="N136" s="6"/>
      <c r="O136" s="6" t="s">
        <v>818</v>
      </c>
      <c r="P136" s="6">
        <f t="shared" si="17"/>
        <v>16</v>
      </c>
      <c r="Q136" s="6">
        <f t="shared" si="18"/>
        <v>15</v>
      </c>
      <c r="R136" s="6">
        <f t="shared" si="19"/>
        <v>1</v>
      </c>
    </row>
    <row r="137" spans="1:18" x14ac:dyDescent="0.3">
      <c r="A137" s="9">
        <v>136</v>
      </c>
      <c r="B137" s="10" t="s">
        <v>514</v>
      </c>
      <c r="C137" s="9" t="s">
        <v>12</v>
      </c>
      <c r="D137" s="9" t="s">
        <v>504</v>
      </c>
      <c r="E137" s="9" t="s">
        <v>513</v>
      </c>
      <c r="F137" s="9" t="s">
        <v>773</v>
      </c>
      <c r="G137" s="73" t="str">
        <f t="shared" si="16"/>
        <v>U14 HT Spurs</v>
      </c>
      <c r="H137" s="9" t="s">
        <v>512</v>
      </c>
      <c r="I137" s="9" t="s">
        <v>511</v>
      </c>
      <c r="J137" s="9" t="s">
        <v>510</v>
      </c>
      <c r="K137" s="9">
        <v>4</v>
      </c>
      <c r="L137" s="9">
        <v>1</v>
      </c>
      <c r="M137" s="9">
        <v>2</v>
      </c>
      <c r="N137" s="21"/>
      <c r="O137" s="9" t="s">
        <v>816</v>
      </c>
      <c r="P137" s="9">
        <f t="shared" si="17"/>
        <v>14</v>
      </c>
      <c r="Q137" s="9">
        <f t="shared" si="18"/>
        <v>12</v>
      </c>
      <c r="R137" s="9">
        <f t="shared" si="19"/>
        <v>2</v>
      </c>
    </row>
    <row r="138" spans="1:18" x14ac:dyDescent="0.3">
      <c r="A138" s="9">
        <v>137</v>
      </c>
      <c r="B138" s="10" t="s">
        <v>509</v>
      </c>
      <c r="C138" s="9" t="s">
        <v>46</v>
      </c>
      <c r="D138" s="9" t="s">
        <v>504</v>
      </c>
      <c r="E138" s="9" t="s">
        <v>366</v>
      </c>
      <c r="F138" s="9" t="s">
        <v>773</v>
      </c>
      <c r="G138" s="73" t="str">
        <f t="shared" si="16"/>
        <v>U14 HT Hurricanes</v>
      </c>
      <c r="H138" s="9" t="s">
        <v>508</v>
      </c>
      <c r="I138" s="9" t="s">
        <v>507</v>
      </c>
      <c r="J138" s="9" t="s">
        <v>506</v>
      </c>
      <c r="K138" s="9">
        <v>3</v>
      </c>
      <c r="L138" s="9">
        <v>2</v>
      </c>
      <c r="M138" s="9">
        <v>3</v>
      </c>
      <c r="N138" s="21"/>
      <c r="O138" s="9" t="s">
        <v>815</v>
      </c>
      <c r="P138" s="9">
        <f t="shared" si="17"/>
        <v>12</v>
      </c>
      <c r="Q138" s="9">
        <f t="shared" si="18"/>
        <v>9</v>
      </c>
      <c r="R138" s="9">
        <f t="shared" si="19"/>
        <v>3</v>
      </c>
    </row>
    <row r="139" spans="1:18" x14ac:dyDescent="0.3">
      <c r="A139" s="9">
        <v>138</v>
      </c>
      <c r="B139" s="10" t="s">
        <v>505</v>
      </c>
      <c r="C139" s="9" t="s">
        <v>46</v>
      </c>
      <c r="D139" s="9" t="s">
        <v>504</v>
      </c>
      <c r="E139" s="9" t="s">
        <v>202</v>
      </c>
      <c r="F139" s="9" t="s">
        <v>773</v>
      </c>
      <c r="G139" s="73" t="str">
        <f t="shared" si="16"/>
        <v>U14 HT Thunder</v>
      </c>
      <c r="H139" s="9" t="s">
        <v>503</v>
      </c>
      <c r="I139" s="9" t="s">
        <v>502</v>
      </c>
      <c r="J139" s="9" t="s">
        <v>501</v>
      </c>
      <c r="K139" s="9">
        <v>8</v>
      </c>
      <c r="L139" s="9">
        <v>0</v>
      </c>
      <c r="M139" s="9">
        <v>0</v>
      </c>
      <c r="N139" s="21"/>
      <c r="O139" s="9" t="s">
        <v>815</v>
      </c>
      <c r="P139" s="9">
        <f t="shared" si="17"/>
        <v>24</v>
      </c>
      <c r="Q139" s="9">
        <f t="shared" si="18"/>
        <v>24</v>
      </c>
      <c r="R139" s="9">
        <f t="shared" si="19"/>
        <v>0</v>
      </c>
    </row>
    <row r="140" spans="1:18" x14ac:dyDescent="0.3">
      <c r="A140" s="9">
        <v>139</v>
      </c>
      <c r="B140" s="10" t="s">
        <v>680</v>
      </c>
      <c r="C140" s="9" t="s">
        <v>52</v>
      </c>
      <c r="D140" s="9" t="s">
        <v>627</v>
      </c>
      <c r="E140" s="73" t="s">
        <v>679</v>
      </c>
      <c r="F140" s="9" t="s">
        <v>781</v>
      </c>
      <c r="G140" s="73" t="str">
        <f t="shared" si="16"/>
        <v>U12 EW Kiel U12a</v>
      </c>
      <c r="H140" s="9" t="s">
        <v>678</v>
      </c>
      <c r="I140" s="9" t="s">
        <v>677</v>
      </c>
      <c r="J140" s="9" t="s">
        <v>676</v>
      </c>
      <c r="K140" s="9">
        <v>0</v>
      </c>
      <c r="L140" s="9">
        <v>0</v>
      </c>
      <c r="M140" s="9">
        <v>0</v>
      </c>
      <c r="N140" s="21"/>
      <c r="O140" s="9" t="s">
        <v>820</v>
      </c>
      <c r="P140" s="9">
        <f t="shared" si="17"/>
        <v>0</v>
      </c>
      <c r="Q140" s="9">
        <f t="shared" si="18"/>
        <v>0</v>
      </c>
      <c r="R140" s="9">
        <f t="shared" si="19"/>
        <v>0</v>
      </c>
    </row>
    <row r="141" spans="1:18" x14ac:dyDescent="0.3">
      <c r="A141" s="11">
        <v>140</v>
      </c>
      <c r="B141" s="12" t="s">
        <v>675</v>
      </c>
      <c r="C141" s="11" t="s">
        <v>52</v>
      </c>
      <c r="D141" s="11" t="s">
        <v>627</v>
      </c>
      <c r="E141" s="73" t="s">
        <v>674</v>
      </c>
      <c r="F141" s="11" t="s">
        <v>781</v>
      </c>
      <c r="G141" s="73" t="str">
        <f t="shared" si="16"/>
        <v>U12 EW Kiel U12b</v>
      </c>
      <c r="H141" s="11" t="s">
        <v>673</v>
      </c>
      <c r="I141" s="11" t="s">
        <v>672</v>
      </c>
      <c r="J141" s="11" t="s">
        <v>671</v>
      </c>
      <c r="K141" s="11">
        <v>0</v>
      </c>
      <c r="L141" s="11">
        <v>0</v>
      </c>
      <c r="M141" s="11">
        <v>0</v>
      </c>
      <c r="N141" s="18"/>
      <c r="O141" s="11" t="s">
        <v>821</v>
      </c>
      <c r="P141" s="11">
        <f t="shared" si="17"/>
        <v>0</v>
      </c>
      <c r="Q141" s="11">
        <f t="shared" si="18"/>
        <v>0</v>
      </c>
      <c r="R141" s="11">
        <f t="shared" si="19"/>
        <v>0</v>
      </c>
    </row>
    <row r="142" spans="1:18" x14ac:dyDescent="0.3">
      <c r="A142" s="9">
        <v>141</v>
      </c>
      <c r="B142" s="10" t="s">
        <v>670</v>
      </c>
      <c r="C142" s="9" t="s">
        <v>52</v>
      </c>
      <c r="D142" s="9" t="s">
        <v>627</v>
      </c>
      <c r="E142" s="73" t="s">
        <v>669</v>
      </c>
      <c r="F142" s="9" t="s">
        <v>781</v>
      </c>
      <c r="G142" s="73" t="str">
        <f t="shared" si="16"/>
        <v>U12 EW Random Lake U12</v>
      </c>
      <c r="H142" s="9" t="s">
        <v>668</v>
      </c>
      <c r="I142" s="9" t="s">
        <v>667</v>
      </c>
      <c r="J142" s="9" t="s">
        <v>666</v>
      </c>
      <c r="K142" s="9">
        <v>2</v>
      </c>
      <c r="L142" s="9">
        <v>1</v>
      </c>
      <c r="M142" s="9">
        <v>1</v>
      </c>
      <c r="N142" s="21"/>
      <c r="O142" s="9" t="s">
        <v>820</v>
      </c>
      <c r="P142" s="9">
        <f t="shared" si="17"/>
        <v>7</v>
      </c>
      <c r="Q142" s="9">
        <f t="shared" si="18"/>
        <v>6</v>
      </c>
      <c r="R142" s="9">
        <f t="shared" si="19"/>
        <v>1</v>
      </c>
    </row>
    <row r="143" spans="1:18" x14ac:dyDescent="0.3">
      <c r="A143" s="11">
        <v>142</v>
      </c>
      <c r="B143" s="12" t="s">
        <v>665</v>
      </c>
      <c r="C143" s="11" t="s">
        <v>52</v>
      </c>
      <c r="D143" s="11" t="s">
        <v>627</v>
      </c>
      <c r="E143" s="73" t="s">
        <v>664</v>
      </c>
      <c r="F143" s="11" t="s">
        <v>781</v>
      </c>
      <c r="G143" s="73" t="str">
        <f t="shared" si="16"/>
        <v>U12 EW Waubedonia U12</v>
      </c>
      <c r="H143" s="11" t="s">
        <v>663</v>
      </c>
      <c r="I143" s="11" t="s">
        <v>662</v>
      </c>
      <c r="J143" s="11" t="s">
        <v>661</v>
      </c>
      <c r="K143" s="11">
        <v>0</v>
      </c>
      <c r="L143" s="11">
        <v>0</v>
      </c>
      <c r="M143" s="11">
        <v>0</v>
      </c>
      <c r="N143" s="11"/>
      <c r="O143" s="11" t="s">
        <v>821</v>
      </c>
      <c r="P143" s="11">
        <f t="shared" si="17"/>
        <v>0</v>
      </c>
      <c r="Q143" s="11">
        <f t="shared" si="18"/>
        <v>0</v>
      </c>
      <c r="R143" s="11">
        <f t="shared" si="19"/>
        <v>0</v>
      </c>
    </row>
    <row r="144" spans="1:18" x14ac:dyDescent="0.3">
      <c r="A144" s="6">
        <v>143</v>
      </c>
      <c r="B144" s="5" t="s">
        <v>660</v>
      </c>
      <c r="C144" s="6" t="s">
        <v>63</v>
      </c>
      <c r="D144" s="6" t="s">
        <v>627</v>
      </c>
      <c r="E144" s="6" t="s">
        <v>659</v>
      </c>
      <c r="F144" s="6" t="s">
        <v>781</v>
      </c>
      <c r="G144" s="73" t="str">
        <f t="shared" si="16"/>
        <v>U12 EW Kiel U12G</v>
      </c>
      <c r="H144" s="6" t="s">
        <v>658</v>
      </c>
      <c r="I144" s="6" t="s">
        <v>657</v>
      </c>
      <c r="J144" s="6" t="s">
        <v>656</v>
      </c>
      <c r="K144" s="6">
        <v>0</v>
      </c>
      <c r="L144" s="6">
        <v>0</v>
      </c>
      <c r="M144" s="6">
        <v>0</v>
      </c>
      <c r="O144" s="6" t="s">
        <v>819</v>
      </c>
      <c r="P144" s="6">
        <f t="shared" si="17"/>
        <v>0</v>
      </c>
      <c r="Q144" s="6">
        <f t="shared" si="18"/>
        <v>0</v>
      </c>
      <c r="R144" s="6">
        <f t="shared" si="19"/>
        <v>0</v>
      </c>
    </row>
    <row r="145" spans="1:18" x14ac:dyDescent="0.3">
      <c r="A145" s="6">
        <v>144</v>
      </c>
      <c r="B145" s="5" t="s">
        <v>655</v>
      </c>
      <c r="C145" s="6" t="s">
        <v>63</v>
      </c>
      <c r="D145" s="6" t="s">
        <v>627</v>
      </c>
      <c r="E145" s="6" t="s">
        <v>654</v>
      </c>
      <c r="F145" s="6" t="s">
        <v>781</v>
      </c>
      <c r="G145" s="73" t="str">
        <f t="shared" si="16"/>
        <v>U12 EW Random Lake U12G</v>
      </c>
      <c r="H145" s="6" t="s">
        <v>653</v>
      </c>
      <c r="I145" s="6" t="s">
        <v>652</v>
      </c>
      <c r="J145" s="6" t="s">
        <v>651</v>
      </c>
      <c r="K145" s="6">
        <v>1</v>
      </c>
      <c r="L145" s="6">
        <v>3</v>
      </c>
      <c r="M145" s="6">
        <v>0</v>
      </c>
      <c r="O145" s="6" t="s">
        <v>819</v>
      </c>
      <c r="P145" s="6">
        <f t="shared" si="17"/>
        <v>3</v>
      </c>
      <c r="Q145" s="6">
        <f t="shared" si="18"/>
        <v>3</v>
      </c>
      <c r="R145" s="6">
        <f t="shared" si="19"/>
        <v>0</v>
      </c>
    </row>
    <row r="146" spans="1:18" x14ac:dyDescent="0.3">
      <c r="A146" s="6">
        <v>145</v>
      </c>
      <c r="B146" s="5" t="s">
        <v>650</v>
      </c>
      <c r="C146" s="6" t="s">
        <v>63</v>
      </c>
      <c r="D146" s="6" t="s">
        <v>627</v>
      </c>
      <c r="E146" s="6" t="s">
        <v>649</v>
      </c>
      <c r="F146" s="6" t="s">
        <v>781</v>
      </c>
      <c r="G146" s="73" t="str">
        <f t="shared" si="16"/>
        <v>U12 EW Waubedonia U12G</v>
      </c>
      <c r="H146" s="6" t="s">
        <v>648</v>
      </c>
      <c r="I146" s="6" t="s">
        <v>647</v>
      </c>
      <c r="J146" s="6" t="s">
        <v>646</v>
      </c>
      <c r="K146" s="6">
        <v>0</v>
      </c>
      <c r="L146" s="6">
        <v>0</v>
      </c>
      <c r="M146" s="6">
        <v>0</v>
      </c>
      <c r="O146" s="6" t="s">
        <v>819</v>
      </c>
      <c r="P146" s="6">
        <f t="shared" si="17"/>
        <v>0</v>
      </c>
      <c r="Q146" s="6">
        <f t="shared" si="18"/>
        <v>0</v>
      </c>
      <c r="R146" s="6">
        <f t="shared" si="19"/>
        <v>0</v>
      </c>
    </row>
    <row r="147" spans="1:18" x14ac:dyDescent="0.3">
      <c r="A147" s="9">
        <v>146</v>
      </c>
      <c r="B147" s="10" t="s">
        <v>645</v>
      </c>
      <c r="C147" s="9" t="s">
        <v>12</v>
      </c>
      <c r="D147" s="9" t="s">
        <v>627</v>
      </c>
      <c r="E147" s="9" t="s">
        <v>644</v>
      </c>
      <c r="F147" s="9" t="s">
        <v>773</v>
      </c>
      <c r="G147" s="73" t="str">
        <f t="shared" si="16"/>
        <v>U14 EW Kiel U14</v>
      </c>
      <c r="H147" s="9" t="s">
        <v>643</v>
      </c>
      <c r="I147" s="9" t="s">
        <v>642</v>
      </c>
      <c r="J147" s="9" t="s">
        <v>641</v>
      </c>
      <c r="K147" s="9">
        <v>0</v>
      </c>
      <c r="L147" s="9">
        <v>0</v>
      </c>
      <c r="M147" s="9">
        <v>0</v>
      </c>
      <c r="N147" s="21"/>
      <c r="O147" s="11" t="s">
        <v>817</v>
      </c>
      <c r="P147" s="9">
        <f t="shared" si="17"/>
        <v>0</v>
      </c>
      <c r="Q147" s="9">
        <f t="shared" si="18"/>
        <v>0</v>
      </c>
      <c r="R147" s="9">
        <f t="shared" si="19"/>
        <v>0</v>
      </c>
    </row>
    <row r="148" spans="1:18" x14ac:dyDescent="0.3">
      <c r="A148" s="9">
        <v>147</v>
      </c>
      <c r="B148" s="10" t="s">
        <v>640</v>
      </c>
      <c r="C148" s="9" t="s">
        <v>12</v>
      </c>
      <c r="D148" s="9" t="s">
        <v>627</v>
      </c>
      <c r="E148" s="9" t="s">
        <v>639</v>
      </c>
      <c r="F148" s="9" t="s">
        <v>773</v>
      </c>
      <c r="G148" s="73" t="str">
        <f t="shared" si="16"/>
        <v>U14 EW Random Lake U14</v>
      </c>
      <c r="H148" s="9" t="s">
        <v>638</v>
      </c>
      <c r="I148" s="9" t="s">
        <v>637</v>
      </c>
      <c r="J148" s="9" t="s">
        <v>636</v>
      </c>
      <c r="K148" s="9">
        <v>3</v>
      </c>
      <c r="L148" s="9">
        <v>0</v>
      </c>
      <c r="M148" s="9">
        <v>1</v>
      </c>
      <c r="N148" s="21"/>
      <c r="O148" s="11" t="s">
        <v>817</v>
      </c>
      <c r="P148" s="9">
        <f t="shared" si="17"/>
        <v>10</v>
      </c>
      <c r="Q148" s="9">
        <f t="shared" si="18"/>
        <v>9</v>
      </c>
      <c r="R148" s="9">
        <f t="shared" si="19"/>
        <v>1</v>
      </c>
    </row>
    <row r="149" spans="1:18" x14ac:dyDescent="0.3">
      <c r="A149" s="11">
        <v>148</v>
      </c>
      <c r="B149" s="12" t="s">
        <v>635</v>
      </c>
      <c r="C149" s="11" t="s">
        <v>12</v>
      </c>
      <c r="D149" s="11" t="s">
        <v>627</v>
      </c>
      <c r="E149" s="11" t="s">
        <v>634</v>
      </c>
      <c r="F149" s="11" t="s">
        <v>773</v>
      </c>
      <c r="G149" s="73" t="str">
        <f t="shared" si="16"/>
        <v>U14 EW Waubedonia U14</v>
      </c>
      <c r="H149" s="11" t="s">
        <v>625</v>
      </c>
      <c r="I149" s="11" t="s">
        <v>624</v>
      </c>
      <c r="J149" s="11" t="s">
        <v>623</v>
      </c>
      <c r="K149" s="11">
        <v>0</v>
      </c>
      <c r="L149" s="11">
        <v>0</v>
      </c>
      <c r="M149" s="11">
        <v>0</v>
      </c>
      <c r="N149" s="18"/>
      <c r="O149" s="11" t="s">
        <v>817</v>
      </c>
      <c r="P149" s="11">
        <f t="shared" si="17"/>
        <v>0</v>
      </c>
      <c r="Q149" s="11">
        <f t="shared" si="18"/>
        <v>0</v>
      </c>
      <c r="R149" s="11">
        <f t="shared" si="19"/>
        <v>0</v>
      </c>
    </row>
    <row r="150" spans="1:18" x14ac:dyDescent="0.3">
      <c r="A150" s="9">
        <v>149</v>
      </c>
      <c r="B150" s="10" t="s">
        <v>633</v>
      </c>
      <c r="C150" s="9" t="s">
        <v>46</v>
      </c>
      <c r="D150" s="9" t="s">
        <v>627</v>
      </c>
      <c r="E150" s="9" t="s">
        <v>632</v>
      </c>
      <c r="F150" s="9" t="s">
        <v>773</v>
      </c>
      <c r="G150" s="73" t="str">
        <f t="shared" si="16"/>
        <v>U14 EW Random Lake U14G</v>
      </c>
      <c r="H150" s="9" t="s">
        <v>631</v>
      </c>
      <c r="I150" s="9" t="s">
        <v>630</v>
      </c>
      <c r="J150" s="9" t="s">
        <v>629</v>
      </c>
      <c r="K150" s="9">
        <v>2</v>
      </c>
      <c r="L150" s="9">
        <v>2</v>
      </c>
      <c r="M150" s="9">
        <v>0</v>
      </c>
      <c r="N150" s="21"/>
      <c r="O150" s="9" t="s">
        <v>815</v>
      </c>
      <c r="P150" s="9">
        <f t="shared" si="17"/>
        <v>6</v>
      </c>
      <c r="Q150" s="9">
        <f t="shared" si="18"/>
        <v>6</v>
      </c>
      <c r="R150" s="9">
        <f t="shared" si="19"/>
        <v>0</v>
      </c>
    </row>
    <row r="151" spans="1:18" x14ac:dyDescent="0.3">
      <c r="A151" s="26">
        <v>151</v>
      </c>
      <c r="B151" s="27" t="s">
        <v>689</v>
      </c>
      <c r="C151" s="26" t="s">
        <v>107</v>
      </c>
      <c r="D151" s="26" t="s">
        <v>684</v>
      </c>
      <c r="E151" s="26" t="s">
        <v>240</v>
      </c>
      <c r="F151" s="26" t="s">
        <v>107</v>
      </c>
      <c r="G151" s="73" t="str">
        <f t="shared" si="16"/>
        <v>U-7 WB Storm</v>
      </c>
      <c r="H151" s="26" t="s">
        <v>683</v>
      </c>
      <c r="I151" s="26" t="s">
        <v>682</v>
      </c>
      <c r="J151" s="128" t="s">
        <v>681</v>
      </c>
      <c r="K151" s="128">
        <v>0</v>
      </c>
      <c r="L151" s="128">
        <v>8</v>
      </c>
      <c r="M151" s="128">
        <v>0</v>
      </c>
      <c r="N151" s="28"/>
      <c r="O151" s="73" t="s">
        <v>761</v>
      </c>
      <c r="P151" s="128">
        <f t="shared" si="17"/>
        <v>0</v>
      </c>
      <c r="Q151" s="128">
        <f t="shared" si="18"/>
        <v>0</v>
      </c>
      <c r="R151" s="128">
        <f t="shared" si="19"/>
        <v>0</v>
      </c>
    </row>
    <row r="152" spans="1:18" x14ac:dyDescent="0.3">
      <c r="A152" s="26">
        <v>152</v>
      </c>
      <c r="B152" s="26" t="s">
        <v>688</v>
      </c>
      <c r="C152" s="26" t="s">
        <v>107</v>
      </c>
      <c r="D152" s="26" t="s">
        <v>684</v>
      </c>
      <c r="E152" s="26" t="s">
        <v>202</v>
      </c>
      <c r="F152" s="26" t="s">
        <v>107</v>
      </c>
      <c r="G152" s="73" t="str">
        <f t="shared" si="16"/>
        <v>U-7 WB Thunder</v>
      </c>
      <c r="H152" s="26" t="s">
        <v>683</v>
      </c>
      <c r="I152" s="26" t="s">
        <v>682</v>
      </c>
      <c r="J152" s="128" t="s">
        <v>681</v>
      </c>
      <c r="K152" s="128">
        <v>1</v>
      </c>
      <c r="L152" s="128">
        <v>6</v>
      </c>
      <c r="M152" s="128">
        <v>1</v>
      </c>
      <c r="N152" s="28"/>
      <c r="O152" s="13" t="s">
        <v>760</v>
      </c>
      <c r="P152" s="128">
        <f t="shared" si="17"/>
        <v>4</v>
      </c>
      <c r="Q152" s="128">
        <f t="shared" si="18"/>
        <v>3</v>
      </c>
      <c r="R152" s="128">
        <f t="shared" si="19"/>
        <v>1</v>
      </c>
    </row>
    <row r="153" spans="1:18" x14ac:dyDescent="0.3">
      <c r="A153" s="15">
        <v>153</v>
      </c>
      <c r="B153" s="16" t="s">
        <v>687</v>
      </c>
      <c r="C153" s="15" t="s">
        <v>142</v>
      </c>
      <c r="D153" s="15" t="s">
        <v>684</v>
      </c>
      <c r="E153" s="15" t="s">
        <v>47</v>
      </c>
      <c r="F153" s="15" t="s">
        <v>142</v>
      </c>
      <c r="G153" s="73" t="str">
        <f t="shared" si="16"/>
        <v>U-8 WB Fire</v>
      </c>
      <c r="H153" s="15" t="s">
        <v>683</v>
      </c>
      <c r="I153" s="15" t="s">
        <v>682</v>
      </c>
      <c r="J153" s="115" t="s">
        <v>681</v>
      </c>
      <c r="K153" s="115">
        <v>2</v>
      </c>
      <c r="L153" s="115">
        <v>6</v>
      </c>
      <c r="M153" s="115">
        <v>0</v>
      </c>
      <c r="N153" s="17"/>
      <c r="O153" s="15" t="s">
        <v>827</v>
      </c>
      <c r="P153" s="115">
        <f t="shared" si="17"/>
        <v>6</v>
      </c>
      <c r="Q153" s="115">
        <f t="shared" si="18"/>
        <v>6</v>
      </c>
      <c r="R153" s="115">
        <f t="shared" si="19"/>
        <v>0</v>
      </c>
    </row>
    <row r="154" spans="1:18" x14ac:dyDescent="0.3">
      <c r="A154" s="23">
        <v>154</v>
      </c>
      <c r="B154" s="24" t="s">
        <v>686</v>
      </c>
      <c r="C154" s="23" t="s">
        <v>142</v>
      </c>
      <c r="D154" s="23" t="s">
        <v>684</v>
      </c>
      <c r="E154" s="23" t="s">
        <v>140</v>
      </c>
      <c r="F154" s="23" t="s">
        <v>142</v>
      </c>
      <c r="G154" s="73" t="str">
        <f t="shared" si="16"/>
        <v>U-8 WB Sharks</v>
      </c>
      <c r="H154" s="23" t="s">
        <v>683</v>
      </c>
      <c r="I154" s="23" t="s">
        <v>682</v>
      </c>
      <c r="J154" s="23" t="s">
        <v>681</v>
      </c>
      <c r="K154" s="23">
        <v>0</v>
      </c>
      <c r="L154" s="23">
        <v>8</v>
      </c>
      <c r="M154" s="23">
        <v>0</v>
      </c>
      <c r="N154" s="23"/>
      <c r="O154" s="15" t="s">
        <v>827</v>
      </c>
      <c r="P154" s="23">
        <f t="shared" si="17"/>
        <v>0</v>
      </c>
      <c r="Q154" s="23">
        <f t="shared" si="18"/>
        <v>0</v>
      </c>
      <c r="R154" s="23">
        <f t="shared" si="19"/>
        <v>0</v>
      </c>
    </row>
    <row r="155" spans="1:18" x14ac:dyDescent="0.3">
      <c r="A155" s="23">
        <v>155</v>
      </c>
      <c r="B155" s="24" t="s">
        <v>685</v>
      </c>
      <c r="C155" s="23" t="s">
        <v>142</v>
      </c>
      <c r="D155" s="23" t="s">
        <v>684</v>
      </c>
      <c r="E155" s="23" t="s">
        <v>342</v>
      </c>
      <c r="F155" s="23" t="s">
        <v>142</v>
      </c>
      <c r="G155" s="73" t="str">
        <f t="shared" si="16"/>
        <v>U-8 WB Stars</v>
      </c>
      <c r="H155" s="23" t="s">
        <v>683</v>
      </c>
      <c r="I155" s="23" t="s">
        <v>682</v>
      </c>
      <c r="J155" s="23" t="s">
        <v>681</v>
      </c>
      <c r="K155" s="23">
        <v>1</v>
      </c>
      <c r="L155" s="23">
        <v>7</v>
      </c>
      <c r="M155" s="23">
        <v>0</v>
      </c>
      <c r="N155" s="23"/>
      <c r="O155" s="15" t="s">
        <v>827</v>
      </c>
      <c r="P155" s="23">
        <f t="shared" si="17"/>
        <v>3</v>
      </c>
      <c r="Q155" s="23">
        <f t="shared" si="18"/>
        <v>3</v>
      </c>
      <c r="R155" s="23">
        <f t="shared" si="19"/>
        <v>0</v>
      </c>
    </row>
    <row r="156" spans="1:18" x14ac:dyDescent="0.3">
      <c r="A156" s="9">
        <v>156</v>
      </c>
      <c r="B156" s="10" t="s">
        <v>700</v>
      </c>
      <c r="C156" s="9" t="s">
        <v>52</v>
      </c>
      <c r="D156" s="9" t="s">
        <v>694</v>
      </c>
      <c r="E156" s="73" t="s">
        <v>699</v>
      </c>
      <c r="F156" s="9" t="s">
        <v>781</v>
      </c>
      <c r="G156" s="73" t="str">
        <f t="shared" si="16"/>
        <v>U12 BR Brownsville U12</v>
      </c>
      <c r="H156" s="9" t="s">
        <v>698</v>
      </c>
      <c r="I156" s="9" t="s">
        <v>697</v>
      </c>
      <c r="J156" s="127" t="s">
        <v>696</v>
      </c>
      <c r="K156" s="127">
        <v>4</v>
      </c>
      <c r="L156" s="127">
        <v>2</v>
      </c>
      <c r="M156" s="127">
        <v>2</v>
      </c>
      <c r="N156" s="21"/>
      <c r="O156" s="9" t="s">
        <v>820</v>
      </c>
      <c r="P156" s="127">
        <f t="shared" si="17"/>
        <v>14</v>
      </c>
      <c r="Q156" s="127">
        <f t="shared" si="18"/>
        <v>12</v>
      </c>
      <c r="R156" s="127">
        <f t="shared" si="19"/>
        <v>2</v>
      </c>
    </row>
    <row r="157" spans="1:18" x14ac:dyDescent="0.3">
      <c r="A157" s="11">
        <v>157</v>
      </c>
      <c r="B157" s="12" t="s">
        <v>695</v>
      </c>
      <c r="C157" s="11" t="s">
        <v>12</v>
      </c>
      <c r="D157" s="11" t="s">
        <v>694</v>
      </c>
      <c r="E157" s="11" t="s">
        <v>693</v>
      </c>
      <c r="F157" s="11" t="s">
        <v>773</v>
      </c>
      <c r="G157" s="73" t="str">
        <f t="shared" si="16"/>
        <v>U14 BR Brownsville U14</v>
      </c>
      <c r="H157" s="11" t="s">
        <v>692</v>
      </c>
      <c r="I157" s="11" t="s">
        <v>691</v>
      </c>
      <c r="J157" s="11" t="s">
        <v>690</v>
      </c>
      <c r="K157" s="11">
        <v>0</v>
      </c>
      <c r="L157" s="11">
        <v>0</v>
      </c>
      <c r="M157" s="11">
        <v>0</v>
      </c>
      <c r="N157" s="18"/>
      <c r="O157" s="11" t="s">
        <v>817</v>
      </c>
      <c r="P157" s="11">
        <f t="shared" si="17"/>
        <v>0</v>
      </c>
      <c r="Q157" s="11">
        <f t="shared" si="18"/>
        <v>0</v>
      </c>
      <c r="R157" s="11">
        <f t="shared" si="19"/>
        <v>0</v>
      </c>
    </row>
    <row r="158" spans="1:18" x14ac:dyDescent="0.3">
      <c r="A158" s="15">
        <v>158</v>
      </c>
      <c r="B158" s="16" t="s">
        <v>748</v>
      </c>
      <c r="C158" s="15" t="s">
        <v>107</v>
      </c>
      <c r="D158" s="15" t="s">
        <v>705</v>
      </c>
      <c r="E158" s="15" t="s">
        <v>747</v>
      </c>
      <c r="F158" s="15" t="s">
        <v>107</v>
      </c>
      <c r="G158" s="73" t="str">
        <f t="shared" si="16"/>
        <v>U-7 ER Celtics</v>
      </c>
      <c r="H158" s="15" t="s">
        <v>746</v>
      </c>
      <c r="I158" s="15" t="s">
        <v>727</v>
      </c>
      <c r="J158" s="15" t="s">
        <v>726</v>
      </c>
      <c r="K158" s="15">
        <v>2</v>
      </c>
      <c r="L158" s="15">
        <v>6</v>
      </c>
      <c r="M158" s="15">
        <v>0</v>
      </c>
      <c r="N158" s="17"/>
      <c r="O158" s="73" t="s">
        <v>761</v>
      </c>
      <c r="P158" s="15">
        <f t="shared" si="17"/>
        <v>6</v>
      </c>
      <c r="Q158" s="15">
        <f t="shared" si="18"/>
        <v>6</v>
      </c>
      <c r="R158" s="15">
        <f t="shared" si="19"/>
        <v>0</v>
      </c>
    </row>
    <row r="159" spans="1:18" x14ac:dyDescent="0.3">
      <c r="A159" s="15">
        <v>159</v>
      </c>
      <c r="B159" s="15" t="s">
        <v>745</v>
      </c>
      <c r="C159" s="15" t="s">
        <v>107</v>
      </c>
      <c r="D159" s="15" t="s">
        <v>705</v>
      </c>
      <c r="E159" s="15" t="s">
        <v>744</v>
      </c>
      <c r="F159" s="15" t="s">
        <v>107</v>
      </c>
      <c r="G159" s="73" t="str">
        <f t="shared" si="16"/>
        <v>U-7 ER Clovers</v>
      </c>
      <c r="H159" s="15" t="s">
        <v>743</v>
      </c>
      <c r="I159" s="15" t="s">
        <v>742</v>
      </c>
      <c r="J159" s="15" t="s">
        <v>741</v>
      </c>
      <c r="K159" s="15">
        <v>2</v>
      </c>
      <c r="L159" s="15">
        <v>5</v>
      </c>
      <c r="M159" s="15">
        <v>1</v>
      </c>
      <c r="N159" s="17"/>
      <c r="O159" s="73" t="s">
        <v>761</v>
      </c>
      <c r="P159" s="15">
        <f t="shared" si="17"/>
        <v>7</v>
      </c>
      <c r="Q159" s="15">
        <f t="shared" si="18"/>
        <v>6</v>
      </c>
      <c r="R159" s="15">
        <f t="shared" si="19"/>
        <v>1</v>
      </c>
    </row>
    <row r="160" spans="1:18" x14ac:dyDescent="0.3">
      <c r="A160" s="26">
        <v>160</v>
      </c>
      <c r="B160" s="27" t="s">
        <v>740</v>
      </c>
      <c r="C160" s="26" t="s">
        <v>107</v>
      </c>
      <c r="D160" s="26" t="s">
        <v>705</v>
      </c>
      <c r="E160" s="26" t="s">
        <v>739</v>
      </c>
      <c r="F160" s="26" t="s">
        <v>107</v>
      </c>
      <c r="G160" s="73" t="str">
        <f t="shared" si="16"/>
        <v>U-7 ER Emeralds</v>
      </c>
      <c r="H160" s="26" t="s">
        <v>738</v>
      </c>
      <c r="I160" s="26" t="s">
        <v>737</v>
      </c>
      <c r="J160" s="128" t="s">
        <v>736</v>
      </c>
      <c r="K160" s="128">
        <v>0</v>
      </c>
      <c r="L160" s="128">
        <v>8</v>
      </c>
      <c r="M160" s="128">
        <v>0</v>
      </c>
      <c r="N160" s="28"/>
      <c r="O160" s="73" t="s">
        <v>761</v>
      </c>
      <c r="P160" s="128">
        <f t="shared" si="17"/>
        <v>0</v>
      </c>
      <c r="Q160" s="128">
        <f t="shared" si="18"/>
        <v>0</v>
      </c>
      <c r="R160" s="128">
        <f t="shared" si="19"/>
        <v>0</v>
      </c>
    </row>
    <row r="161" spans="1:18" x14ac:dyDescent="0.3">
      <c r="A161" s="13">
        <v>161</v>
      </c>
      <c r="B161" s="14" t="s">
        <v>735</v>
      </c>
      <c r="C161" s="13" t="s">
        <v>142</v>
      </c>
      <c r="D161" s="13" t="s">
        <v>705</v>
      </c>
      <c r="E161" s="13" t="s">
        <v>734</v>
      </c>
      <c r="F161" s="13" t="s">
        <v>142</v>
      </c>
      <c r="G161" s="73" t="str">
        <f t="shared" si="16"/>
        <v>U-8 ER Leprechauns</v>
      </c>
      <c r="H161" s="13" t="s">
        <v>733</v>
      </c>
      <c r="I161" s="13" t="s">
        <v>732</v>
      </c>
      <c r="J161" s="13" t="s">
        <v>731</v>
      </c>
      <c r="K161" s="13">
        <v>3</v>
      </c>
      <c r="L161" s="13">
        <v>5</v>
      </c>
      <c r="M161" s="13">
        <v>0</v>
      </c>
      <c r="N161" s="13"/>
      <c r="O161" s="13" t="s">
        <v>764</v>
      </c>
      <c r="P161" s="13">
        <f t="shared" si="17"/>
        <v>9</v>
      </c>
      <c r="Q161" s="13">
        <f t="shared" si="18"/>
        <v>9</v>
      </c>
      <c r="R161" s="13">
        <f t="shared" si="19"/>
        <v>0</v>
      </c>
    </row>
    <row r="162" spans="1:18" x14ac:dyDescent="0.3">
      <c r="A162" s="15">
        <v>162</v>
      </c>
      <c r="B162" s="16" t="s">
        <v>730</v>
      </c>
      <c r="C162" s="15" t="s">
        <v>142</v>
      </c>
      <c r="D162" s="15" t="s">
        <v>705</v>
      </c>
      <c r="E162" s="15" t="s">
        <v>729</v>
      </c>
      <c r="F162" s="15" t="s">
        <v>142</v>
      </c>
      <c r="G162" s="73" t="str">
        <f t="shared" ref="G162:G172" si="20">F162&amp;" "&amp;D162&amp;" "&amp;E162</f>
        <v>U-8 ER Shamrocks</v>
      </c>
      <c r="H162" s="15" t="s">
        <v>728</v>
      </c>
      <c r="I162" s="15" t="s">
        <v>727</v>
      </c>
      <c r="J162" s="15" t="s">
        <v>726</v>
      </c>
      <c r="K162" s="15">
        <v>3</v>
      </c>
      <c r="L162" s="15">
        <v>5</v>
      </c>
      <c r="M162" s="15">
        <v>0</v>
      </c>
      <c r="N162" s="15"/>
      <c r="O162" s="15" t="s">
        <v>827</v>
      </c>
      <c r="P162" s="15">
        <f t="shared" ref="P162:P167" si="21">Q162+R162</f>
        <v>9</v>
      </c>
      <c r="Q162" s="15">
        <f t="shared" ref="Q162:Q167" si="22">K162*3</f>
        <v>9</v>
      </c>
      <c r="R162" s="15">
        <f t="shared" ref="R162:R167" si="23">M162*1</f>
        <v>0</v>
      </c>
    </row>
    <row r="163" spans="1:18" x14ac:dyDescent="0.3">
      <c r="A163" s="9">
        <v>163</v>
      </c>
      <c r="B163" s="10" t="s">
        <v>725</v>
      </c>
      <c r="C163" s="9" t="s">
        <v>19</v>
      </c>
      <c r="D163" s="9" t="s">
        <v>705</v>
      </c>
      <c r="E163" s="9" t="s">
        <v>212</v>
      </c>
      <c r="F163" s="9" t="s">
        <v>19</v>
      </c>
      <c r="G163" s="73" t="str">
        <f t="shared" si="20"/>
        <v>U-9 ER Cyclones</v>
      </c>
      <c r="H163" s="9" t="s">
        <v>724</v>
      </c>
      <c r="I163" s="9" t="s">
        <v>723</v>
      </c>
      <c r="J163" s="9" t="s">
        <v>722</v>
      </c>
      <c r="K163" s="9">
        <v>5</v>
      </c>
      <c r="L163" s="9">
        <v>3</v>
      </c>
      <c r="M163" s="9">
        <v>0</v>
      </c>
      <c r="N163" s="9"/>
      <c r="O163" s="9" t="s">
        <v>825</v>
      </c>
      <c r="P163" s="9">
        <f t="shared" si="21"/>
        <v>15</v>
      </c>
      <c r="Q163" s="9">
        <f t="shared" si="22"/>
        <v>15</v>
      </c>
      <c r="R163" s="11">
        <f t="shared" si="23"/>
        <v>0</v>
      </c>
    </row>
    <row r="164" spans="1:18" x14ac:dyDescent="0.3">
      <c r="A164" s="9">
        <v>164</v>
      </c>
      <c r="B164" s="10" t="s">
        <v>721</v>
      </c>
      <c r="C164" s="9" t="s">
        <v>96</v>
      </c>
      <c r="D164" s="9" t="s">
        <v>705</v>
      </c>
      <c r="E164" s="9" t="s">
        <v>720</v>
      </c>
      <c r="F164" s="9" t="s">
        <v>787</v>
      </c>
      <c r="G164" s="73" t="str">
        <f t="shared" si="20"/>
        <v>U10 ER Unicorns</v>
      </c>
      <c r="H164" s="9" t="s">
        <v>719</v>
      </c>
      <c r="I164" s="9" t="s">
        <v>718</v>
      </c>
      <c r="J164" s="127" t="s">
        <v>717</v>
      </c>
      <c r="K164" s="127">
        <v>3</v>
      </c>
      <c r="L164" s="127">
        <v>5</v>
      </c>
      <c r="M164" s="127">
        <v>0</v>
      </c>
      <c r="N164" s="21"/>
      <c r="O164" s="9" t="s">
        <v>822</v>
      </c>
      <c r="P164" s="127">
        <f t="shared" si="21"/>
        <v>9</v>
      </c>
      <c r="Q164" s="127">
        <f t="shared" si="22"/>
        <v>9</v>
      </c>
      <c r="R164" s="127">
        <f t="shared" si="23"/>
        <v>0</v>
      </c>
    </row>
    <row r="165" spans="1:18" x14ac:dyDescent="0.3">
      <c r="A165" s="13">
        <v>165</v>
      </c>
      <c r="B165" s="14" t="s">
        <v>716</v>
      </c>
      <c r="C165" s="13" t="s">
        <v>52</v>
      </c>
      <c r="D165" s="13" t="s">
        <v>705</v>
      </c>
      <c r="E165" s="73" t="s">
        <v>715</v>
      </c>
      <c r="F165" s="13" t="s">
        <v>781</v>
      </c>
      <c r="G165" s="73" t="str">
        <f t="shared" si="20"/>
        <v>U12 ER Hooligans</v>
      </c>
      <c r="H165" s="13" t="s">
        <v>714</v>
      </c>
      <c r="I165" s="13" t="s">
        <v>713</v>
      </c>
      <c r="J165" s="13" t="s">
        <v>712</v>
      </c>
      <c r="K165" s="13">
        <v>1</v>
      </c>
      <c r="L165" s="13">
        <v>7</v>
      </c>
      <c r="M165" s="13">
        <v>0</v>
      </c>
      <c r="N165" s="22"/>
      <c r="O165" s="11" t="s">
        <v>821</v>
      </c>
      <c r="P165" s="13">
        <f t="shared" si="21"/>
        <v>3</v>
      </c>
      <c r="Q165" s="13">
        <f t="shared" si="22"/>
        <v>3</v>
      </c>
      <c r="R165" s="13">
        <f t="shared" si="23"/>
        <v>0</v>
      </c>
    </row>
    <row r="166" spans="1:18" x14ac:dyDescent="0.3">
      <c r="A166" s="11">
        <v>166</v>
      </c>
      <c r="B166" s="12" t="s">
        <v>711</v>
      </c>
      <c r="C166" s="11" t="s">
        <v>52</v>
      </c>
      <c r="D166" s="11" t="s">
        <v>705</v>
      </c>
      <c r="E166" s="73" t="s">
        <v>710</v>
      </c>
      <c r="F166" s="11" t="s">
        <v>781</v>
      </c>
      <c r="G166" s="73" t="str">
        <f t="shared" si="20"/>
        <v>U12 ER Lucky Charms</v>
      </c>
      <c r="H166" s="11" t="s">
        <v>709</v>
      </c>
      <c r="I166" s="11" t="s">
        <v>708</v>
      </c>
      <c r="J166" s="11" t="s">
        <v>707</v>
      </c>
      <c r="K166" s="11">
        <v>4</v>
      </c>
      <c r="L166" s="11">
        <v>4</v>
      </c>
      <c r="M166" s="11">
        <v>0</v>
      </c>
      <c r="N166" s="18"/>
      <c r="O166" s="11" t="s">
        <v>821</v>
      </c>
      <c r="P166" s="11">
        <f t="shared" si="21"/>
        <v>12</v>
      </c>
      <c r="Q166" s="11">
        <f t="shared" si="22"/>
        <v>12</v>
      </c>
      <c r="R166" s="11">
        <f t="shared" si="23"/>
        <v>0</v>
      </c>
    </row>
    <row r="167" spans="1:18" x14ac:dyDescent="0.3">
      <c r="A167" s="9">
        <v>167</v>
      </c>
      <c r="B167" s="10" t="s">
        <v>706</v>
      </c>
      <c r="C167" s="9" t="s">
        <v>12</v>
      </c>
      <c r="D167" s="9" t="s">
        <v>705</v>
      </c>
      <c r="E167" s="9" t="s">
        <v>704</v>
      </c>
      <c r="F167" s="9" t="s">
        <v>773</v>
      </c>
      <c r="G167" s="73" t="str">
        <f t="shared" si="20"/>
        <v>U14 ER Wolfhounds</v>
      </c>
      <c r="H167" s="9" t="s">
        <v>703</v>
      </c>
      <c r="I167" s="9" t="s">
        <v>702</v>
      </c>
      <c r="J167" s="9" t="s">
        <v>701</v>
      </c>
      <c r="K167" s="9">
        <v>5</v>
      </c>
      <c r="L167" s="9">
        <v>2</v>
      </c>
      <c r="M167" s="9">
        <v>1</v>
      </c>
      <c r="N167" s="21"/>
      <c r="O167" s="9" t="s">
        <v>816</v>
      </c>
      <c r="P167" s="9">
        <f t="shared" si="21"/>
        <v>16</v>
      </c>
      <c r="Q167" s="9">
        <f t="shared" si="22"/>
        <v>15</v>
      </c>
      <c r="R167" s="9">
        <f t="shared" si="23"/>
        <v>1</v>
      </c>
    </row>
    <row r="168" spans="1:18" x14ac:dyDescent="0.3">
      <c r="A168" s="15" t="s">
        <v>832</v>
      </c>
      <c r="B168" s="16" t="s">
        <v>832</v>
      </c>
      <c r="C168" s="15" t="s">
        <v>52</v>
      </c>
      <c r="D168" s="15" t="s">
        <v>13</v>
      </c>
      <c r="E168" s="73" t="s">
        <v>312</v>
      </c>
      <c r="F168" s="15" t="s">
        <v>781</v>
      </c>
      <c r="G168" s="73" t="str">
        <f t="shared" si="20"/>
        <v>U12 SL Phoenix</v>
      </c>
      <c r="H168" s="15" t="s">
        <v>833</v>
      </c>
      <c r="I168" s="15" t="s">
        <v>835</v>
      </c>
      <c r="J168" s="15" t="s">
        <v>834</v>
      </c>
      <c r="K168" s="15"/>
      <c r="L168" s="15"/>
      <c r="M168" s="15"/>
      <c r="N168" s="17"/>
      <c r="O168" s="11" t="s">
        <v>821</v>
      </c>
      <c r="P168" s="15"/>
      <c r="Q168" s="15"/>
      <c r="R168" s="15"/>
    </row>
    <row r="169" spans="1:18" x14ac:dyDescent="0.3">
      <c r="A169" s="15" t="s">
        <v>832</v>
      </c>
      <c r="B169" s="16" t="s">
        <v>832</v>
      </c>
      <c r="C169" s="15" t="s">
        <v>107</v>
      </c>
      <c r="D169" s="15" t="s">
        <v>13</v>
      </c>
      <c r="E169" s="15" t="s">
        <v>828</v>
      </c>
      <c r="F169" s="15" t="s">
        <v>107</v>
      </c>
      <c r="G169" s="73" t="str">
        <f t="shared" si="20"/>
        <v>U-7 SL Piranhas</v>
      </c>
      <c r="H169" s="15" t="s">
        <v>829</v>
      </c>
      <c r="I169" s="15" t="s">
        <v>830</v>
      </c>
      <c r="J169" s="15" t="s">
        <v>831</v>
      </c>
      <c r="K169" s="15"/>
      <c r="L169" s="15"/>
      <c r="M169" s="15"/>
      <c r="N169" s="17"/>
      <c r="O169" s="73" t="s">
        <v>761</v>
      </c>
      <c r="P169" s="15"/>
      <c r="Q169" s="15"/>
      <c r="R169" s="15"/>
    </row>
    <row r="170" spans="1:18" x14ac:dyDescent="0.3">
      <c r="A170" s="9" t="s">
        <v>844</v>
      </c>
      <c r="B170" s="9" t="s">
        <v>844</v>
      </c>
      <c r="C170" s="9" t="s">
        <v>75</v>
      </c>
      <c r="D170" s="9" t="s">
        <v>836</v>
      </c>
      <c r="E170" s="9" t="s">
        <v>837</v>
      </c>
      <c r="F170" s="9" t="s">
        <v>787</v>
      </c>
      <c r="G170" s="73" t="str">
        <f t="shared" si="20"/>
        <v>U10 WA WSC Infinity</v>
      </c>
      <c r="H170" s="9" t="s">
        <v>839</v>
      </c>
      <c r="I170" s="9" t="s">
        <v>840</v>
      </c>
      <c r="J170" s="9" t="s">
        <v>843</v>
      </c>
      <c r="K170" s="9"/>
      <c r="L170" s="9"/>
      <c r="M170" s="9"/>
      <c r="N170" s="21"/>
      <c r="O170" s="9" t="s">
        <v>823</v>
      </c>
      <c r="P170" s="9"/>
      <c r="Q170" s="9"/>
      <c r="R170" s="9"/>
    </row>
    <row r="171" spans="1:18" x14ac:dyDescent="0.3">
      <c r="A171" s="21" t="s">
        <v>844</v>
      </c>
      <c r="B171" s="126" t="s">
        <v>844</v>
      </c>
      <c r="C171" s="21" t="s">
        <v>96</v>
      </c>
      <c r="D171" s="21" t="s">
        <v>836</v>
      </c>
      <c r="E171" s="21" t="s">
        <v>837</v>
      </c>
      <c r="F171" s="21" t="s">
        <v>787</v>
      </c>
      <c r="G171" s="34" t="str">
        <f t="shared" si="20"/>
        <v>U10 WA WSC Infinity</v>
      </c>
      <c r="H171" s="21" t="s">
        <v>838</v>
      </c>
      <c r="I171" s="21" t="s">
        <v>841</v>
      </c>
      <c r="J171" s="21" t="s">
        <v>842</v>
      </c>
      <c r="K171" s="21"/>
      <c r="L171" s="21"/>
      <c r="M171" s="21"/>
      <c r="N171" s="21"/>
      <c r="O171" s="9" t="s">
        <v>822</v>
      </c>
      <c r="P171" s="21"/>
      <c r="Q171" s="21"/>
      <c r="R171" s="21"/>
    </row>
    <row r="172" spans="1:18" x14ac:dyDescent="0.3">
      <c r="A172" s="21"/>
      <c r="B172" s="126"/>
      <c r="C172" s="9" t="s">
        <v>12</v>
      </c>
      <c r="D172" s="21" t="s">
        <v>284</v>
      </c>
      <c r="E172" s="21" t="s">
        <v>128</v>
      </c>
      <c r="F172" s="21" t="s">
        <v>773</v>
      </c>
      <c r="G172" s="34" t="str">
        <f t="shared" si="20"/>
        <v>U14 KW Panthers</v>
      </c>
      <c r="H172" s="21" t="s">
        <v>1170</v>
      </c>
      <c r="I172" s="21" t="s">
        <v>1171</v>
      </c>
      <c r="J172" s="66"/>
      <c r="K172" s="21"/>
      <c r="L172" s="21"/>
      <c r="M172" s="21"/>
      <c r="N172" s="21"/>
      <c r="O172" s="9" t="s">
        <v>816</v>
      </c>
      <c r="P172" s="21"/>
      <c r="Q172" s="21"/>
      <c r="R172" s="21"/>
    </row>
  </sheetData>
  <autoFilter ref="A1:S172" xr:uid="{00000000-0009-0000-0000-000005000000}">
    <sortState xmlns:xlrd2="http://schemas.microsoft.com/office/spreadsheetml/2017/richdata2" ref="A2:S172">
      <sortCondition ref="A1:A172"/>
    </sortState>
  </autoFilter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1FD41-A846-4491-AABA-7BA46C6AD7B9}">
  <sheetPr codeName="Sheet10">
    <tabColor theme="0" tint="-0.14999847407452621"/>
  </sheetPr>
  <dimension ref="A1:K165"/>
  <sheetViews>
    <sheetView zoomScale="84" workbookViewId="0">
      <selection activeCell="A77" sqref="A77"/>
    </sheetView>
  </sheetViews>
  <sheetFormatPr defaultRowHeight="14.4" x14ac:dyDescent="0.3"/>
  <cols>
    <col min="1" max="1" width="36.5546875" bestFit="1" customWidth="1"/>
    <col min="2" max="2" width="11.6640625" bestFit="1" customWidth="1"/>
    <col min="5" max="5" width="36.5546875" bestFit="1" customWidth="1"/>
    <col min="6" max="6" width="11.6640625" bestFit="1" customWidth="1"/>
    <col min="9" max="9" width="28.88671875" bestFit="1" customWidth="1"/>
  </cols>
  <sheetData>
    <row r="1" spans="1:10" x14ac:dyDescent="0.3">
      <c r="A1" s="164" t="s">
        <v>1149</v>
      </c>
      <c r="B1" t="s">
        <v>1957</v>
      </c>
      <c r="E1" s="164" t="s">
        <v>1149</v>
      </c>
      <c r="F1" t="s">
        <v>1957</v>
      </c>
    </row>
    <row r="2" spans="1:10" x14ac:dyDescent="0.3">
      <c r="A2" t="s">
        <v>909</v>
      </c>
      <c r="E2" t="s">
        <v>910</v>
      </c>
    </row>
    <row r="3" spans="1:10" x14ac:dyDescent="0.3">
      <c r="A3" s="164" t="s">
        <v>1318</v>
      </c>
      <c r="B3" t="s">
        <v>1380</v>
      </c>
      <c r="E3" s="164" t="s">
        <v>1318</v>
      </c>
      <c r="F3" t="s">
        <v>1380</v>
      </c>
      <c r="I3" t="str">
        <f t="shared" ref="I3:I26" si="0">A3</f>
        <v>Row Labels</v>
      </c>
      <c r="J3" t="s">
        <v>1380</v>
      </c>
    </row>
    <row r="4" spans="1:10" x14ac:dyDescent="0.3">
      <c r="A4" s="76" t="s">
        <v>1387</v>
      </c>
      <c r="B4">
        <v>4</v>
      </c>
      <c r="C4">
        <f t="shared" ref="C4:C68" si="1">B4</f>
        <v>4</v>
      </c>
      <c r="E4" s="76" t="s">
        <v>1387</v>
      </c>
      <c r="F4">
        <v>4</v>
      </c>
      <c r="G4">
        <f t="shared" ref="G4:G68" si="2">F4</f>
        <v>4</v>
      </c>
      <c r="I4" t="str">
        <f t="shared" si="0"/>
        <v>U-9 WB Magic</v>
      </c>
      <c r="J4">
        <f t="shared" ref="J4:J26" si="3">B4+F4</f>
        <v>8</v>
      </c>
    </row>
    <row r="5" spans="1:10" x14ac:dyDescent="0.3">
      <c r="A5" s="76" t="s">
        <v>1874</v>
      </c>
      <c r="B5">
        <v>4</v>
      </c>
      <c r="C5">
        <f t="shared" si="1"/>
        <v>4</v>
      </c>
      <c r="E5" s="76" t="s">
        <v>1874</v>
      </c>
      <c r="F5">
        <v>4</v>
      </c>
      <c r="G5">
        <f t="shared" si="2"/>
        <v>4</v>
      </c>
      <c r="I5" t="str">
        <f t="shared" si="0"/>
        <v>U-9 SL Raptors</v>
      </c>
      <c r="J5">
        <f t="shared" si="3"/>
        <v>8</v>
      </c>
    </row>
    <row r="6" spans="1:10" x14ac:dyDescent="0.3">
      <c r="A6" s="76" t="s">
        <v>1990</v>
      </c>
      <c r="B6">
        <v>4</v>
      </c>
      <c r="C6">
        <f t="shared" si="1"/>
        <v>4</v>
      </c>
      <c r="E6" s="76" t="s">
        <v>1990</v>
      </c>
      <c r="F6">
        <v>4</v>
      </c>
      <c r="G6">
        <f t="shared" si="2"/>
        <v>4</v>
      </c>
      <c r="I6" t="str">
        <f t="shared" si="0"/>
        <v>U-9 SL Cowboys (Bulldogs)</v>
      </c>
      <c r="J6">
        <f t="shared" si="3"/>
        <v>8</v>
      </c>
    </row>
    <row r="7" spans="1:10" x14ac:dyDescent="0.3">
      <c r="A7" s="76" t="s">
        <v>1991</v>
      </c>
      <c r="B7">
        <v>4</v>
      </c>
      <c r="C7">
        <f>B7</f>
        <v>4</v>
      </c>
      <c r="E7" s="76" t="s">
        <v>1991</v>
      </c>
      <c r="F7">
        <v>4</v>
      </c>
      <c r="G7">
        <f t="shared" si="2"/>
        <v>4</v>
      </c>
      <c r="I7" t="str">
        <f t="shared" si="0"/>
        <v>U-9 SL Chelsea (Anacondas)</v>
      </c>
      <c r="J7">
        <f t="shared" si="3"/>
        <v>8</v>
      </c>
    </row>
    <row r="8" spans="1:10" x14ac:dyDescent="0.3">
      <c r="A8" s="76" t="s">
        <v>1992</v>
      </c>
      <c r="B8">
        <v>4</v>
      </c>
      <c r="C8">
        <f t="shared" si="1"/>
        <v>4</v>
      </c>
      <c r="E8" s="76" t="s">
        <v>1992</v>
      </c>
      <c r="F8">
        <v>4</v>
      </c>
      <c r="G8">
        <f t="shared" si="2"/>
        <v>4</v>
      </c>
      <c r="I8" t="str">
        <f t="shared" si="0"/>
        <v>U-9 SL Barcelona (Flames)</v>
      </c>
      <c r="J8">
        <f t="shared" si="3"/>
        <v>8</v>
      </c>
    </row>
    <row r="9" spans="1:10" x14ac:dyDescent="0.3">
      <c r="A9" s="76" t="s">
        <v>1875</v>
      </c>
      <c r="B9">
        <v>4</v>
      </c>
      <c r="C9">
        <f t="shared" si="1"/>
        <v>4</v>
      </c>
      <c r="E9" s="76" t="s">
        <v>1875</v>
      </c>
      <c r="F9">
        <v>4</v>
      </c>
      <c r="G9">
        <f t="shared" si="2"/>
        <v>4</v>
      </c>
      <c r="I9" t="str">
        <f t="shared" si="0"/>
        <v>U-9 RF Timberwolves</v>
      </c>
      <c r="J9">
        <f t="shared" si="3"/>
        <v>8</v>
      </c>
    </row>
    <row r="10" spans="1:10" x14ac:dyDescent="0.3">
      <c r="A10" s="76" t="s">
        <v>1876</v>
      </c>
      <c r="B10">
        <v>4</v>
      </c>
      <c r="C10">
        <f t="shared" si="1"/>
        <v>4</v>
      </c>
      <c r="E10" s="76" t="s">
        <v>1876</v>
      </c>
      <c r="F10">
        <v>4</v>
      </c>
      <c r="G10">
        <f t="shared" si="2"/>
        <v>4</v>
      </c>
      <c r="I10" t="str">
        <f t="shared" si="0"/>
        <v>U-9 RF Gladiators</v>
      </c>
      <c r="J10">
        <f t="shared" si="3"/>
        <v>8</v>
      </c>
    </row>
    <row r="11" spans="1:10" x14ac:dyDescent="0.3">
      <c r="A11" s="76" t="s">
        <v>1882</v>
      </c>
      <c r="B11">
        <v>4</v>
      </c>
      <c r="C11">
        <f t="shared" si="1"/>
        <v>4</v>
      </c>
      <c r="E11" s="76" t="s">
        <v>1882</v>
      </c>
      <c r="F11">
        <v>4</v>
      </c>
      <c r="G11">
        <f t="shared" si="2"/>
        <v>4</v>
      </c>
      <c r="I11" t="str">
        <f t="shared" si="0"/>
        <v>U-9 RF Eagles</v>
      </c>
      <c r="J11">
        <f t="shared" si="3"/>
        <v>8</v>
      </c>
    </row>
    <row r="12" spans="1:10" x14ac:dyDescent="0.3">
      <c r="A12" s="76" t="s">
        <v>1883</v>
      </c>
      <c r="B12">
        <v>4</v>
      </c>
      <c r="C12">
        <f t="shared" si="1"/>
        <v>4</v>
      </c>
      <c r="E12" s="76" t="s">
        <v>1883</v>
      </c>
      <c r="F12">
        <v>4</v>
      </c>
      <c r="G12">
        <f t="shared" si="2"/>
        <v>4</v>
      </c>
      <c r="I12" t="str">
        <f t="shared" si="0"/>
        <v>U-9 RF Cheetahs</v>
      </c>
      <c r="J12">
        <f t="shared" si="3"/>
        <v>8</v>
      </c>
    </row>
    <row r="13" spans="1:10" x14ac:dyDescent="0.3">
      <c r="A13" s="76" t="s">
        <v>1877</v>
      </c>
      <c r="B13">
        <v>4</v>
      </c>
      <c r="C13">
        <f t="shared" si="1"/>
        <v>4</v>
      </c>
      <c r="E13" s="76" t="s">
        <v>1877</v>
      </c>
      <c r="F13">
        <v>4</v>
      </c>
      <c r="G13">
        <f t="shared" si="2"/>
        <v>4</v>
      </c>
      <c r="I13" t="str">
        <f t="shared" si="0"/>
        <v>U-9 KW Twisters</v>
      </c>
      <c r="J13">
        <f t="shared" si="3"/>
        <v>8</v>
      </c>
    </row>
    <row r="14" spans="1:10" x14ac:dyDescent="0.3">
      <c r="A14" s="76" t="s">
        <v>1878</v>
      </c>
      <c r="B14">
        <v>4</v>
      </c>
      <c r="C14">
        <f t="shared" si="1"/>
        <v>4</v>
      </c>
      <c r="E14" s="76" t="s">
        <v>1878</v>
      </c>
      <c r="F14">
        <v>4</v>
      </c>
      <c r="G14">
        <f t="shared" si="2"/>
        <v>4</v>
      </c>
      <c r="I14" t="str">
        <f t="shared" si="0"/>
        <v>U-9 KW Thunder</v>
      </c>
      <c r="J14">
        <f t="shared" si="3"/>
        <v>8</v>
      </c>
    </row>
    <row r="15" spans="1:10" x14ac:dyDescent="0.3">
      <c r="A15" s="76" t="s">
        <v>1884</v>
      </c>
      <c r="B15">
        <v>4</v>
      </c>
      <c r="C15">
        <f t="shared" si="1"/>
        <v>4</v>
      </c>
      <c r="E15" s="76" t="s">
        <v>1884</v>
      </c>
      <c r="F15">
        <v>4</v>
      </c>
      <c r="G15">
        <f t="shared" si="2"/>
        <v>4</v>
      </c>
      <c r="I15" t="str">
        <f t="shared" si="0"/>
        <v>U-9 KW Lightning</v>
      </c>
      <c r="J15">
        <f t="shared" si="3"/>
        <v>8</v>
      </c>
    </row>
    <row r="16" spans="1:10" x14ac:dyDescent="0.3">
      <c r="A16" s="76" t="s">
        <v>1885</v>
      </c>
      <c r="B16">
        <v>4</v>
      </c>
      <c r="C16">
        <f t="shared" si="1"/>
        <v>4</v>
      </c>
      <c r="E16" s="76" t="s">
        <v>1885</v>
      </c>
      <c r="F16">
        <v>4</v>
      </c>
      <c r="G16">
        <f t="shared" si="2"/>
        <v>4</v>
      </c>
      <c r="I16" t="str">
        <f t="shared" si="0"/>
        <v>U-9 KW Cyclones</v>
      </c>
      <c r="J16">
        <f t="shared" si="3"/>
        <v>8</v>
      </c>
    </row>
    <row r="17" spans="1:10" x14ac:dyDescent="0.3">
      <c r="A17" s="76" t="s">
        <v>1879</v>
      </c>
      <c r="B17">
        <v>4</v>
      </c>
      <c r="C17">
        <f t="shared" si="1"/>
        <v>4</v>
      </c>
      <c r="E17" s="76" t="s">
        <v>1879</v>
      </c>
      <c r="F17">
        <v>4</v>
      </c>
      <c r="G17">
        <f t="shared" si="2"/>
        <v>4</v>
      </c>
      <c r="I17" t="str">
        <f t="shared" si="0"/>
        <v>U-9 JU Juneau Rage U9</v>
      </c>
      <c r="J17">
        <f t="shared" si="3"/>
        <v>8</v>
      </c>
    </row>
    <row r="18" spans="1:10" x14ac:dyDescent="0.3">
      <c r="A18" s="76" t="s">
        <v>1880</v>
      </c>
      <c r="B18">
        <v>4</v>
      </c>
      <c r="C18">
        <f t="shared" si="1"/>
        <v>4</v>
      </c>
      <c r="E18" s="76" t="s">
        <v>1880</v>
      </c>
      <c r="F18">
        <v>4</v>
      </c>
      <c r="G18">
        <f t="shared" si="2"/>
        <v>4</v>
      </c>
      <c r="I18" t="str">
        <f t="shared" si="0"/>
        <v>U-9 JK Rattlesnakes</v>
      </c>
      <c r="J18">
        <f t="shared" si="3"/>
        <v>8</v>
      </c>
    </row>
    <row r="19" spans="1:10" x14ac:dyDescent="0.3">
      <c r="A19" s="76" t="s">
        <v>1886</v>
      </c>
      <c r="B19">
        <v>4</v>
      </c>
      <c r="C19">
        <f t="shared" si="1"/>
        <v>4</v>
      </c>
      <c r="E19" s="76" t="s">
        <v>1886</v>
      </c>
      <c r="F19">
        <v>4</v>
      </c>
      <c r="G19">
        <f t="shared" si="2"/>
        <v>4</v>
      </c>
      <c r="I19" t="str">
        <f t="shared" si="0"/>
        <v>U-9 JK Avalanche</v>
      </c>
      <c r="J19">
        <f t="shared" si="3"/>
        <v>8</v>
      </c>
    </row>
    <row r="20" spans="1:10" x14ac:dyDescent="0.3">
      <c r="A20" s="76" t="s">
        <v>1887</v>
      </c>
      <c r="B20">
        <v>4</v>
      </c>
      <c r="C20">
        <f t="shared" si="1"/>
        <v>4</v>
      </c>
      <c r="E20" s="76" t="s">
        <v>1887</v>
      </c>
      <c r="F20">
        <v>4</v>
      </c>
      <c r="G20">
        <f t="shared" si="2"/>
        <v>4</v>
      </c>
      <c r="I20" t="str">
        <f t="shared" si="0"/>
        <v>U-9 HU Cyclones</v>
      </c>
      <c r="J20">
        <f t="shared" si="3"/>
        <v>8</v>
      </c>
    </row>
    <row r="21" spans="1:10" x14ac:dyDescent="0.3">
      <c r="A21" s="76" t="s">
        <v>1888</v>
      </c>
      <c r="B21">
        <v>4</v>
      </c>
      <c r="C21">
        <f t="shared" si="1"/>
        <v>4</v>
      </c>
      <c r="E21" s="76" t="s">
        <v>1888</v>
      </c>
      <c r="F21">
        <v>4</v>
      </c>
      <c r="G21">
        <f t="shared" si="2"/>
        <v>4</v>
      </c>
      <c r="I21" t="str">
        <f t="shared" si="0"/>
        <v>U-9 HT Warriors</v>
      </c>
      <c r="J21">
        <f t="shared" si="3"/>
        <v>8</v>
      </c>
    </row>
    <row r="22" spans="1:10" x14ac:dyDescent="0.3">
      <c r="A22" s="76" t="s">
        <v>1993</v>
      </c>
      <c r="B22">
        <v>4</v>
      </c>
      <c r="C22">
        <f t="shared" si="1"/>
        <v>4</v>
      </c>
      <c r="E22" s="76" t="s">
        <v>1993</v>
      </c>
      <c r="F22">
        <v>4</v>
      </c>
      <c r="G22">
        <f t="shared" si="2"/>
        <v>4</v>
      </c>
      <c r="I22" t="str">
        <f t="shared" si="0"/>
        <v>U-9 HT Tigers</v>
      </c>
      <c r="J22">
        <f t="shared" si="3"/>
        <v>8</v>
      </c>
    </row>
    <row r="23" spans="1:10" x14ac:dyDescent="0.3">
      <c r="A23" s="76" t="s">
        <v>1994</v>
      </c>
      <c r="B23">
        <v>4</v>
      </c>
      <c r="C23">
        <f t="shared" si="1"/>
        <v>4</v>
      </c>
      <c r="E23" s="76" t="s">
        <v>1994</v>
      </c>
      <c r="F23">
        <v>4</v>
      </c>
      <c r="G23">
        <f t="shared" si="2"/>
        <v>4</v>
      </c>
      <c r="I23" t="str">
        <f t="shared" si="0"/>
        <v>U-9 HT Lady Orioles (Orange Crush)</v>
      </c>
      <c r="J23">
        <f t="shared" si="3"/>
        <v>8</v>
      </c>
    </row>
    <row r="24" spans="1:10" x14ac:dyDescent="0.3">
      <c r="A24" s="76" t="s">
        <v>1881</v>
      </c>
      <c r="B24">
        <v>4</v>
      </c>
      <c r="C24">
        <f t="shared" si="1"/>
        <v>4</v>
      </c>
      <c r="E24" s="76" t="s">
        <v>1881</v>
      </c>
      <c r="F24">
        <v>4</v>
      </c>
      <c r="G24">
        <f t="shared" si="2"/>
        <v>4</v>
      </c>
      <c r="I24" t="str">
        <f t="shared" si="0"/>
        <v>U-9 ER Lucky Charms</v>
      </c>
      <c r="J24">
        <f t="shared" si="3"/>
        <v>8</v>
      </c>
    </row>
    <row r="25" spans="1:10" x14ac:dyDescent="0.3">
      <c r="A25" s="76" t="s">
        <v>1096</v>
      </c>
      <c r="B25">
        <v>4</v>
      </c>
      <c r="C25">
        <f t="shared" si="1"/>
        <v>4</v>
      </c>
      <c r="E25" s="76" t="s">
        <v>1096</v>
      </c>
      <c r="F25">
        <v>4</v>
      </c>
      <c r="G25">
        <f t="shared" si="2"/>
        <v>4</v>
      </c>
      <c r="I25" t="str">
        <f t="shared" si="0"/>
        <v>U-9 ER Cyclones</v>
      </c>
      <c r="J25">
        <f t="shared" si="3"/>
        <v>8</v>
      </c>
    </row>
    <row r="26" spans="1:10" x14ac:dyDescent="0.3">
      <c r="A26" s="76" t="s">
        <v>1108</v>
      </c>
      <c r="B26">
        <v>4</v>
      </c>
      <c r="C26">
        <f t="shared" si="1"/>
        <v>4</v>
      </c>
      <c r="E26" s="76" t="s">
        <v>1108</v>
      </c>
      <c r="F26">
        <v>4</v>
      </c>
      <c r="G26">
        <f t="shared" si="2"/>
        <v>4</v>
      </c>
      <c r="I26" t="str">
        <f t="shared" si="0"/>
        <v>U-8 WB Stars</v>
      </c>
      <c r="J26">
        <f t="shared" si="3"/>
        <v>8</v>
      </c>
    </row>
    <row r="27" spans="1:10" x14ac:dyDescent="0.3">
      <c r="A27" s="76" t="s">
        <v>1832</v>
      </c>
      <c r="B27">
        <v>4</v>
      </c>
      <c r="C27">
        <f t="shared" si="1"/>
        <v>4</v>
      </c>
      <c r="E27" s="76" t="s">
        <v>1832</v>
      </c>
      <c r="F27">
        <v>4</v>
      </c>
      <c r="G27">
        <f t="shared" si="2"/>
        <v>4</v>
      </c>
      <c r="I27" t="str">
        <f t="shared" ref="I27:I38" si="4">A27</f>
        <v>U-8 SL Volcanoes</v>
      </c>
      <c r="J27">
        <f t="shared" ref="J27:J38" si="5">B27+F27</f>
        <v>8</v>
      </c>
    </row>
    <row r="28" spans="1:10" x14ac:dyDescent="0.3">
      <c r="A28" s="76" t="s">
        <v>1995</v>
      </c>
      <c r="B28">
        <v>4</v>
      </c>
      <c r="C28">
        <f t="shared" si="1"/>
        <v>4</v>
      </c>
      <c r="E28" s="76" t="s">
        <v>1995</v>
      </c>
      <c r="F28">
        <v>4</v>
      </c>
      <c r="G28">
        <f t="shared" si="2"/>
        <v>4</v>
      </c>
      <c r="I28" t="str">
        <f t="shared" si="4"/>
        <v>U-8 SL Valencia (Bolts)</v>
      </c>
      <c r="J28">
        <f t="shared" si="5"/>
        <v>8</v>
      </c>
    </row>
    <row r="29" spans="1:10" x14ac:dyDescent="0.3">
      <c r="A29" s="76" t="s">
        <v>1833</v>
      </c>
      <c r="B29">
        <v>4</v>
      </c>
      <c r="C29">
        <f t="shared" si="1"/>
        <v>4</v>
      </c>
      <c r="E29" s="76" t="s">
        <v>1833</v>
      </c>
      <c r="F29">
        <v>4</v>
      </c>
      <c r="G29">
        <f t="shared" si="2"/>
        <v>4</v>
      </c>
      <c r="I29" t="str">
        <f t="shared" si="4"/>
        <v>U-8 SL TBD</v>
      </c>
      <c r="J29">
        <f t="shared" si="5"/>
        <v>8</v>
      </c>
    </row>
    <row r="30" spans="1:10" x14ac:dyDescent="0.3">
      <c r="A30" s="76" t="s">
        <v>1847</v>
      </c>
      <c r="B30">
        <v>4</v>
      </c>
      <c r="C30">
        <f t="shared" si="1"/>
        <v>4</v>
      </c>
      <c r="E30" s="76" t="s">
        <v>1847</v>
      </c>
      <c r="F30">
        <v>4</v>
      </c>
      <c r="G30">
        <f t="shared" si="2"/>
        <v>4</v>
      </c>
      <c r="I30" t="str">
        <f t="shared" si="4"/>
        <v>U-8 SL Hurricanes</v>
      </c>
      <c r="J30">
        <f t="shared" si="5"/>
        <v>8</v>
      </c>
    </row>
    <row r="31" spans="1:10" x14ac:dyDescent="0.3">
      <c r="A31" s="76" t="s">
        <v>1927</v>
      </c>
      <c r="B31">
        <v>4</v>
      </c>
      <c r="C31">
        <f t="shared" si="1"/>
        <v>4</v>
      </c>
      <c r="E31" s="76" t="s">
        <v>1927</v>
      </c>
      <c r="F31">
        <v>4</v>
      </c>
      <c r="G31">
        <f t="shared" si="2"/>
        <v>4</v>
      </c>
      <c r="I31" t="str">
        <f t="shared" si="4"/>
        <v>U-8 SL Earthquakes</v>
      </c>
      <c r="J31">
        <f t="shared" si="5"/>
        <v>8</v>
      </c>
    </row>
    <row r="32" spans="1:10" x14ac:dyDescent="0.3">
      <c r="A32" s="76" t="s">
        <v>1834</v>
      </c>
      <c r="B32">
        <v>4</v>
      </c>
      <c r="C32">
        <f t="shared" si="1"/>
        <v>4</v>
      </c>
      <c r="E32" s="76" t="s">
        <v>1834</v>
      </c>
      <c r="F32">
        <v>4</v>
      </c>
      <c r="G32">
        <f t="shared" si="2"/>
        <v>4</v>
      </c>
      <c r="I32" t="str">
        <f t="shared" si="4"/>
        <v>U-8 SL Cyclones</v>
      </c>
      <c r="J32">
        <f t="shared" si="5"/>
        <v>8</v>
      </c>
    </row>
    <row r="33" spans="1:10" x14ac:dyDescent="0.3">
      <c r="A33" s="76" t="s">
        <v>1848</v>
      </c>
      <c r="B33">
        <v>4</v>
      </c>
      <c r="C33">
        <f t="shared" si="1"/>
        <v>4</v>
      </c>
      <c r="E33" s="76" t="s">
        <v>1848</v>
      </c>
      <c r="F33">
        <v>4</v>
      </c>
      <c r="G33">
        <f t="shared" si="2"/>
        <v>4</v>
      </c>
      <c r="I33" t="str">
        <f t="shared" si="4"/>
        <v>U-8 SL Blizzards</v>
      </c>
      <c r="J33">
        <f t="shared" si="5"/>
        <v>8</v>
      </c>
    </row>
    <row r="34" spans="1:10" x14ac:dyDescent="0.3">
      <c r="A34" s="76" t="s">
        <v>1996</v>
      </c>
      <c r="B34">
        <v>4</v>
      </c>
      <c r="C34">
        <f t="shared" si="1"/>
        <v>4</v>
      </c>
      <c r="E34" s="76" t="s">
        <v>1996</v>
      </c>
      <c r="F34">
        <v>4</v>
      </c>
      <c r="G34">
        <f t="shared" si="2"/>
        <v>4</v>
      </c>
      <c r="I34" t="str">
        <f t="shared" si="4"/>
        <v>U-8 SL Bayern Munich (Asteroids)</v>
      </c>
      <c r="J34">
        <f t="shared" si="5"/>
        <v>8</v>
      </c>
    </row>
    <row r="35" spans="1:10" x14ac:dyDescent="0.3">
      <c r="A35" s="76" t="s">
        <v>1849</v>
      </c>
      <c r="B35">
        <v>4</v>
      </c>
      <c r="C35">
        <f t="shared" si="1"/>
        <v>4</v>
      </c>
      <c r="E35" s="76" t="s">
        <v>1849</v>
      </c>
      <c r="F35">
        <v>4</v>
      </c>
      <c r="G35">
        <f t="shared" si="2"/>
        <v>4</v>
      </c>
      <c r="I35" t="str">
        <f t="shared" si="4"/>
        <v>U-8 RF Rich City</v>
      </c>
      <c r="J35">
        <f t="shared" si="5"/>
        <v>8</v>
      </c>
    </row>
    <row r="36" spans="1:10" x14ac:dyDescent="0.3">
      <c r="A36" s="76" t="s">
        <v>1850</v>
      </c>
      <c r="B36">
        <v>4</v>
      </c>
      <c r="C36">
        <f t="shared" si="1"/>
        <v>4</v>
      </c>
      <c r="E36" s="76" t="s">
        <v>1850</v>
      </c>
      <c r="F36">
        <v>4</v>
      </c>
      <c r="G36">
        <f t="shared" si="2"/>
        <v>4</v>
      </c>
      <c r="I36" t="str">
        <f t="shared" si="4"/>
        <v>U-8 RF Hornets</v>
      </c>
      <c r="J36">
        <f t="shared" si="5"/>
        <v>8</v>
      </c>
    </row>
    <row r="37" spans="1:10" x14ac:dyDescent="0.3">
      <c r="A37" s="76" t="s">
        <v>1840</v>
      </c>
      <c r="B37">
        <v>4</v>
      </c>
      <c r="C37">
        <f t="shared" si="1"/>
        <v>4</v>
      </c>
      <c r="E37" s="76" t="s">
        <v>1840</v>
      </c>
      <c r="F37">
        <v>4</v>
      </c>
      <c r="G37">
        <f t="shared" si="2"/>
        <v>4</v>
      </c>
      <c r="I37" t="str">
        <f t="shared" si="4"/>
        <v>U-8 RF Dynamite</v>
      </c>
      <c r="J37">
        <f t="shared" si="5"/>
        <v>8</v>
      </c>
    </row>
    <row r="38" spans="1:10" x14ac:dyDescent="0.3">
      <c r="A38" s="76" t="s">
        <v>1835</v>
      </c>
      <c r="B38">
        <v>4</v>
      </c>
      <c r="C38">
        <f t="shared" si="1"/>
        <v>4</v>
      </c>
      <c r="E38" s="76" t="s">
        <v>1835</v>
      </c>
      <c r="F38">
        <v>4</v>
      </c>
      <c r="G38">
        <f t="shared" si="2"/>
        <v>4</v>
      </c>
      <c r="I38" t="str">
        <f t="shared" si="4"/>
        <v>U-8 RF Challengers</v>
      </c>
      <c r="J38">
        <f t="shared" si="5"/>
        <v>8</v>
      </c>
    </row>
    <row r="39" spans="1:10" x14ac:dyDescent="0.3">
      <c r="A39" s="76" t="s">
        <v>1928</v>
      </c>
      <c r="B39">
        <v>4</v>
      </c>
      <c r="C39">
        <f t="shared" si="1"/>
        <v>4</v>
      </c>
      <c r="E39" s="76" t="s">
        <v>1928</v>
      </c>
      <c r="F39">
        <v>4</v>
      </c>
      <c r="G39">
        <f t="shared" si="2"/>
        <v>4</v>
      </c>
      <c r="I39" t="str">
        <f t="shared" ref="I39:I58" si="6">A39</f>
        <v>U-8 RF Bullseyes</v>
      </c>
      <c r="J39">
        <f t="shared" ref="J39:J58" si="7">B39+F39</f>
        <v>8</v>
      </c>
    </row>
    <row r="40" spans="1:10" x14ac:dyDescent="0.3">
      <c r="A40" s="76" t="s">
        <v>1851</v>
      </c>
      <c r="B40">
        <v>4</v>
      </c>
      <c r="C40">
        <f t="shared" si="1"/>
        <v>4</v>
      </c>
      <c r="E40" s="76" t="s">
        <v>1851</v>
      </c>
      <c r="F40">
        <v>4</v>
      </c>
      <c r="G40">
        <f t="shared" si="2"/>
        <v>4</v>
      </c>
      <c r="I40" t="str">
        <f t="shared" si="6"/>
        <v>U-8 KW Vortex</v>
      </c>
      <c r="J40">
        <f t="shared" si="7"/>
        <v>8</v>
      </c>
    </row>
    <row r="41" spans="1:10" x14ac:dyDescent="0.3">
      <c r="A41" s="76" t="s">
        <v>1841</v>
      </c>
      <c r="B41">
        <v>4</v>
      </c>
      <c r="C41">
        <f t="shared" si="1"/>
        <v>4</v>
      </c>
      <c r="E41" s="76" t="s">
        <v>1841</v>
      </c>
      <c r="F41">
        <v>4</v>
      </c>
      <c r="G41">
        <f t="shared" si="2"/>
        <v>4</v>
      </c>
      <c r="I41" t="str">
        <f t="shared" si="6"/>
        <v>U-8 KW Thunderhawks</v>
      </c>
      <c r="J41">
        <f t="shared" si="7"/>
        <v>8</v>
      </c>
    </row>
    <row r="42" spans="1:10" x14ac:dyDescent="0.3">
      <c r="A42" s="76" t="s">
        <v>1842</v>
      </c>
      <c r="B42">
        <v>4</v>
      </c>
      <c r="C42">
        <f t="shared" si="1"/>
        <v>4</v>
      </c>
      <c r="E42" s="76" t="s">
        <v>1842</v>
      </c>
      <c r="F42">
        <v>4</v>
      </c>
      <c r="G42">
        <f t="shared" si="2"/>
        <v>4</v>
      </c>
      <c r="I42" t="str">
        <f t="shared" si="6"/>
        <v>U-8 KW Skyhawks</v>
      </c>
      <c r="J42">
        <f t="shared" si="7"/>
        <v>8</v>
      </c>
    </row>
    <row r="43" spans="1:10" x14ac:dyDescent="0.3">
      <c r="A43" s="76" t="s">
        <v>1836</v>
      </c>
      <c r="B43">
        <v>4</v>
      </c>
      <c r="C43">
        <f t="shared" si="1"/>
        <v>4</v>
      </c>
      <c r="E43" s="76" t="s">
        <v>1836</v>
      </c>
      <c r="F43">
        <v>4</v>
      </c>
      <c r="G43">
        <f t="shared" si="2"/>
        <v>4</v>
      </c>
      <c r="I43" t="str">
        <f t="shared" si="6"/>
        <v>U-8 KW Inferno</v>
      </c>
      <c r="J43">
        <f t="shared" si="7"/>
        <v>8</v>
      </c>
    </row>
    <row r="44" spans="1:10" x14ac:dyDescent="0.3">
      <c r="A44" s="76" t="s">
        <v>1929</v>
      </c>
      <c r="B44">
        <v>4</v>
      </c>
      <c r="C44">
        <f t="shared" si="1"/>
        <v>4</v>
      </c>
      <c r="E44" s="76" t="s">
        <v>1929</v>
      </c>
      <c r="F44">
        <v>4</v>
      </c>
      <c r="G44">
        <f t="shared" si="2"/>
        <v>4</v>
      </c>
      <c r="I44" t="str">
        <f t="shared" si="6"/>
        <v>U-8 KW Avalanche</v>
      </c>
      <c r="J44">
        <f t="shared" si="7"/>
        <v>8</v>
      </c>
    </row>
    <row r="45" spans="1:10" x14ac:dyDescent="0.3">
      <c r="A45" s="76" t="s">
        <v>1831</v>
      </c>
      <c r="B45">
        <v>4</v>
      </c>
      <c r="C45">
        <f t="shared" si="1"/>
        <v>4</v>
      </c>
      <c r="E45" s="76" t="s">
        <v>1831</v>
      </c>
      <c r="F45">
        <v>4</v>
      </c>
      <c r="G45">
        <f t="shared" si="2"/>
        <v>4</v>
      </c>
      <c r="I45" t="str">
        <f t="shared" si="6"/>
        <v>U-8 JU Juneau Rage U8 Purple</v>
      </c>
      <c r="J45">
        <f t="shared" si="7"/>
        <v>8</v>
      </c>
    </row>
    <row r="46" spans="1:10" x14ac:dyDescent="0.3">
      <c r="A46" s="76" t="s">
        <v>1930</v>
      </c>
      <c r="B46">
        <v>4</v>
      </c>
      <c r="C46">
        <f t="shared" si="1"/>
        <v>4</v>
      </c>
      <c r="E46" s="76" t="s">
        <v>1930</v>
      </c>
      <c r="F46">
        <v>4</v>
      </c>
      <c r="G46">
        <f t="shared" si="2"/>
        <v>4</v>
      </c>
      <c r="I46" t="str">
        <f t="shared" si="6"/>
        <v>U-8 JU Juneau Rage U8</v>
      </c>
      <c r="J46">
        <f t="shared" si="7"/>
        <v>8</v>
      </c>
    </row>
    <row r="47" spans="1:10" x14ac:dyDescent="0.3">
      <c r="A47" s="76" t="s">
        <v>1843</v>
      </c>
      <c r="B47">
        <v>4</v>
      </c>
      <c r="C47">
        <f t="shared" si="1"/>
        <v>4</v>
      </c>
      <c r="E47" s="76" t="s">
        <v>1843</v>
      </c>
      <c r="F47">
        <v>4</v>
      </c>
      <c r="G47">
        <f t="shared" si="2"/>
        <v>4</v>
      </c>
      <c r="I47" t="str">
        <f t="shared" si="6"/>
        <v>U-8 JK The Sky Blues</v>
      </c>
      <c r="J47">
        <f t="shared" si="7"/>
        <v>8</v>
      </c>
    </row>
    <row r="48" spans="1:10" x14ac:dyDescent="0.3">
      <c r="A48" s="76" t="s">
        <v>1844</v>
      </c>
      <c r="B48">
        <v>4</v>
      </c>
      <c r="C48">
        <f t="shared" si="1"/>
        <v>4</v>
      </c>
      <c r="E48" s="76" t="s">
        <v>1844</v>
      </c>
      <c r="F48">
        <v>4</v>
      </c>
      <c r="G48">
        <f t="shared" si="2"/>
        <v>4</v>
      </c>
      <c r="I48" t="str">
        <f t="shared" si="6"/>
        <v>U-8 JK The Reds</v>
      </c>
      <c r="J48">
        <f t="shared" si="7"/>
        <v>8</v>
      </c>
    </row>
    <row r="49" spans="1:10" x14ac:dyDescent="0.3">
      <c r="A49" s="76" t="s">
        <v>1837</v>
      </c>
      <c r="B49">
        <v>4</v>
      </c>
      <c r="C49">
        <f t="shared" si="1"/>
        <v>4</v>
      </c>
      <c r="E49" s="76" t="s">
        <v>1837</v>
      </c>
      <c r="F49">
        <v>4</v>
      </c>
      <c r="G49">
        <f t="shared" si="2"/>
        <v>4</v>
      </c>
      <c r="I49" t="str">
        <f t="shared" si="6"/>
        <v>U-8 JK Spurs</v>
      </c>
      <c r="J49">
        <f t="shared" si="7"/>
        <v>8</v>
      </c>
    </row>
    <row r="50" spans="1:10" x14ac:dyDescent="0.3">
      <c r="A50" s="76" t="s">
        <v>1931</v>
      </c>
      <c r="B50">
        <v>4</v>
      </c>
      <c r="C50">
        <f t="shared" si="1"/>
        <v>4</v>
      </c>
      <c r="E50" s="76" t="s">
        <v>1931</v>
      </c>
      <c r="F50">
        <v>4</v>
      </c>
      <c r="G50">
        <f t="shared" si="2"/>
        <v>4</v>
      </c>
      <c r="I50" t="str">
        <f t="shared" si="6"/>
        <v>U-8 JK Gunners</v>
      </c>
      <c r="J50">
        <f t="shared" si="7"/>
        <v>8</v>
      </c>
    </row>
    <row r="51" spans="1:10" x14ac:dyDescent="0.3">
      <c r="A51" s="76" t="s">
        <v>1852</v>
      </c>
      <c r="B51">
        <v>4</v>
      </c>
      <c r="C51">
        <f t="shared" si="1"/>
        <v>4</v>
      </c>
      <c r="E51" s="76" t="s">
        <v>1852</v>
      </c>
      <c r="F51">
        <v>4</v>
      </c>
      <c r="G51">
        <f t="shared" si="2"/>
        <v>4</v>
      </c>
      <c r="I51" t="str">
        <f t="shared" si="6"/>
        <v>U-8 JK Adrenaline</v>
      </c>
      <c r="J51">
        <f t="shared" si="7"/>
        <v>8</v>
      </c>
    </row>
    <row r="52" spans="1:10" x14ac:dyDescent="0.3">
      <c r="A52" s="76" t="s">
        <v>1932</v>
      </c>
      <c r="B52">
        <v>4</v>
      </c>
      <c r="C52">
        <f t="shared" si="1"/>
        <v>4</v>
      </c>
      <c r="E52" s="76" t="s">
        <v>1932</v>
      </c>
      <c r="F52">
        <v>4</v>
      </c>
      <c r="G52">
        <f t="shared" si="2"/>
        <v>4</v>
      </c>
      <c r="I52" t="str">
        <f t="shared" si="6"/>
        <v>U-8 HU Vipers</v>
      </c>
      <c r="J52">
        <f t="shared" si="7"/>
        <v>8</v>
      </c>
    </row>
    <row r="53" spans="1:10" x14ac:dyDescent="0.3">
      <c r="A53" s="76" t="s">
        <v>1838</v>
      </c>
      <c r="B53">
        <v>4</v>
      </c>
      <c r="C53">
        <f t="shared" si="1"/>
        <v>4</v>
      </c>
      <c r="E53" s="76" t="s">
        <v>1838</v>
      </c>
      <c r="F53">
        <v>4</v>
      </c>
      <c r="G53">
        <f t="shared" si="2"/>
        <v>4</v>
      </c>
      <c r="I53" t="str">
        <f t="shared" si="6"/>
        <v>U-8 HU Stingers</v>
      </c>
      <c r="J53">
        <f t="shared" si="7"/>
        <v>8</v>
      </c>
    </row>
    <row r="54" spans="1:10" x14ac:dyDescent="0.3">
      <c r="A54" s="76" t="s">
        <v>972</v>
      </c>
      <c r="B54">
        <v>4</v>
      </c>
      <c r="C54">
        <f t="shared" si="1"/>
        <v>4</v>
      </c>
      <c r="E54" s="76" t="s">
        <v>972</v>
      </c>
      <c r="F54">
        <v>4</v>
      </c>
      <c r="G54">
        <f t="shared" si="2"/>
        <v>4</v>
      </c>
      <c r="I54" t="str">
        <f t="shared" si="6"/>
        <v>U-8 HU Lightning</v>
      </c>
      <c r="J54">
        <f t="shared" si="7"/>
        <v>8</v>
      </c>
    </row>
    <row r="55" spans="1:10" x14ac:dyDescent="0.3">
      <c r="A55" s="76" t="s">
        <v>1933</v>
      </c>
      <c r="B55">
        <v>4</v>
      </c>
      <c r="C55">
        <f t="shared" si="1"/>
        <v>4</v>
      </c>
      <c r="E55" s="76" t="s">
        <v>1933</v>
      </c>
      <c r="F55">
        <v>4</v>
      </c>
      <c r="G55">
        <f t="shared" si="2"/>
        <v>4</v>
      </c>
      <c r="I55" t="str">
        <f t="shared" si="6"/>
        <v>U-8 HT Sharks</v>
      </c>
      <c r="J55">
        <f t="shared" si="7"/>
        <v>8</v>
      </c>
    </row>
    <row r="56" spans="1:10" x14ac:dyDescent="0.3">
      <c r="A56" s="76" t="s">
        <v>1853</v>
      </c>
      <c r="B56">
        <v>4</v>
      </c>
      <c r="C56">
        <f t="shared" si="1"/>
        <v>4</v>
      </c>
      <c r="E56" s="76" t="s">
        <v>1853</v>
      </c>
      <c r="F56">
        <v>4</v>
      </c>
      <c r="G56">
        <f t="shared" si="2"/>
        <v>4</v>
      </c>
      <c r="I56" t="str">
        <f t="shared" si="6"/>
        <v>U-8 HT Lions</v>
      </c>
      <c r="J56">
        <f t="shared" si="7"/>
        <v>8</v>
      </c>
    </row>
    <row r="57" spans="1:10" x14ac:dyDescent="0.3">
      <c r="A57" s="76" t="s">
        <v>1845</v>
      </c>
      <c r="B57">
        <v>4</v>
      </c>
      <c r="C57">
        <f t="shared" si="1"/>
        <v>4</v>
      </c>
      <c r="E57" s="76" t="s">
        <v>1845</v>
      </c>
      <c r="F57">
        <v>4</v>
      </c>
      <c r="G57">
        <f t="shared" si="2"/>
        <v>4</v>
      </c>
      <c r="I57" t="str">
        <f t="shared" si="6"/>
        <v>U-8 HT Heroes</v>
      </c>
      <c r="J57">
        <f t="shared" si="7"/>
        <v>8</v>
      </c>
    </row>
    <row r="58" spans="1:10" x14ac:dyDescent="0.3">
      <c r="A58" s="76" t="s">
        <v>1846</v>
      </c>
      <c r="B58">
        <v>4</v>
      </c>
      <c r="C58">
        <f t="shared" si="1"/>
        <v>4</v>
      </c>
      <c r="E58" s="76" t="s">
        <v>1846</v>
      </c>
      <c r="F58">
        <v>4</v>
      </c>
      <c r="G58">
        <f t="shared" si="2"/>
        <v>4</v>
      </c>
      <c r="I58" t="str">
        <f t="shared" si="6"/>
        <v>U-8 HT Goal Getters</v>
      </c>
      <c r="J58">
        <f t="shared" si="7"/>
        <v>8</v>
      </c>
    </row>
    <row r="59" spans="1:10" x14ac:dyDescent="0.3">
      <c r="A59" s="76" t="s">
        <v>1839</v>
      </c>
      <c r="B59">
        <v>4</v>
      </c>
      <c r="C59">
        <f t="shared" si="1"/>
        <v>4</v>
      </c>
      <c r="E59" s="76" t="s">
        <v>1839</v>
      </c>
      <c r="F59">
        <v>4</v>
      </c>
      <c r="G59">
        <f t="shared" si="2"/>
        <v>4</v>
      </c>
      <c r="I59" t="str">
        <f t="shared" ref="I59:I75" si="8">A59</f>
        <v>U-8 HT Goal Diggers</v>
      </c>
      <c r="J59">
        <f t="shared" ref="J59:J75" si="9">B59+F59</f>
        <v>8</v>
      </c>
    </row>
    <row r="60" spans="1:10" x14ac:dyDescent="0.3">
      <c r="A60" s="76" t="s">
        <v>1997</v>
      </c>
      <c r="B60">
        <v>4</v>
      </c>
      <c r="C60">
        <f t="shared" si="1"/>
        <v>4</v>
      </c>
      <c r="E60" s="76" t="s">
        <v>1997</v>
      </c>
      <c r="F60">
        <v>4</v>
      </c>
      <c r="G60">
        <f t="shared" si="2"/>
        <v>4</v>
      </c>
      <c r="I60" t="str">
        <f t="shared" si="8"/>
        <v>U-8 HT Baby Sharks</v>
      </c>
      <c r="J60">
        <f t="shared" si="9"/>
        <v>8</v>
      </c>
    </row>
    <row r="61" spans="1:10" x14ac:dyDescent="0.3">
      <c r="A61" s="76" t="s">
        <v>1102</v>
      </c>
      <c r="B61">
        <v>4</v>
      </c>
      <c r="C61">
        <f t="shared" si="1"/>
        <v>4</v>
      </c>
      <c r="E61" s="76" t="s">
        <v>1102</v>
      </c>
      <c r="F61">
        <v>4</v>
      </c>
      <c r="G61">
        <f t="shared" si="2"/>
        <v>4</v>
      </c>
      <c r="I61" t="str">
        <f t="shared" si="8"/>
        <v>U-8 ER Shamrocks</v>
      </c>
      <c r="J61">
        <f t="shared" si="9"/>
        <v>8</v>
      </c>
    </row>
    <row r="62" spans="1:10" x14ac:dyDescent="0.3">
      <c r="A62" s="76" t="s">
        <v>1078</v>
      </c>
      <c r="B62">
        <v>4</v>
      </c>
      <c r="C62">
        <f t="shared" si="1"/>
        <v>4</v>
      </c>
      <c r="E62" s="76" t="s">
        <v>1078</v>
      </c>
      <c r="F62">
        <v>4</v>
      </c>
      <c r="G62">
        <f t="shared" si="2"/>
        <v>4</v>
      </c>
      <c r="I62" t="str">
        <f t="shared" si="8"/>
        <v>U-7 WB Storm</v>
      </c>
      <c r="J62">
        <f t="shared" si="9"/>
        <v>8</v>
      </c>
    </row>
    <row r="63" spans="1:10" x14ac:dyDescent="0.3">
      <c r="A63" s="76" t="s">
        <v>1899</v>
      </c>
      <c r="B63">
        <v>4</v>
      </c>
      <c r="C63">
        <f t="shared" si="1"/>
        <v>4</v>
      </c>
      <c r="E63" s="76" t="s">
        <v>1899</v>
      </c>
      <c r="F63">
        <v>4</v>
      </c>
      <c r="G63">
        <f t="shared" si="2"/>
        <v>4</v>
      </c>
      <c r="I63" t="str">
        <f t="shared" si="8"/>
        <v>U-7 RF Rebels</v>
      </c>
      <c r="J63">
        <f t="shared" si="9"/>
        <v>8</v>
      </c>
    </row>
    <row r="64" spans="1:10" x14ac:dyDescent="0.3">
      <c r="A64" s="76" t="s">
        <v>1900</v>
      </c>
      <c r="B64">
        <v>4</v>
      </c>
      <c r="C64">
        <f t="shared" si="1"/>
        <v>4</v>
      </c>
      <c r="E64" s="76" t="s">
        <v>1900</v>
      </c>
      <c r="F64">
        <v>4</v>
      </c>
      <c r="G64">
        <f t="shared" si="2"/>
        <v>4</v>
      </c>
      <c r="I64" t="str">
        <f t="shared" si="8"/>
        <v>U-7 RF Power</v>
      </c>
      <c r="J64">
        <f t="shared" si="9"/>
        <v>8</v>
      </c>
    </row>
    <row r="65" spans="1:10" x14ac:dyDescent="0.3">
      <c r="A65" s="76" t="s">
        <v>1889</v>
      </c>
      <c r="B65">
        <v>4</v>
      </c>
      <c r="C65">
        <f t="shared" si="1"/>
        <v>4</v>
      </c>
      <c r="E65" s="76" t="s">
        <v>1889</v>
      </c>
      <c r="F65">
        <v>4</v>
      </c>
      <c r="G65">
        <f t="shared" si="2"/>
        <v>4</v>
      </c>
      <c r="I65" t="str">
        <f t="shared" si="8"/>
        <v>U-7 RF Lightning U7</v>
      </c>
      <c r="J65">
        <f t="shared" si="9"/>
        <v>8</v>
      </c>
    </row>
    <row r="66" spans="1:10" x14ac:dyDescent="0.3">
      <c r="A66" s="76" t="s">
        <v>1890</v>
      </c>
      <c r="B66">
        <v>4</v>
      </c>
      <c r="C66">
        <f t="shared" si="1"/>
        <v>4</v>
      </c>
      <c r="E66" s="76" t="s">
        <v>1890</v>
      </c>
      <c r="F66">
        <v>4</v>
      </c>
      <c r="G66">
        <f t="shared" si="2"/>
        <v>4</v>
      </c>
      <c r="I66" t="str">
        <f t="shared" si="8"/>
        <v>U-7 RF Kickers</v>
      </c>
      <c r="J66">
        <f t="shared" si="9"/>
        <v>8</v>
      </c>
    </row>
    <row r="67" spans="1:10" x14ac:dyDescent="0.3">
      <c r="A67" s="76" t="s">
        <v>1891</v>
      </c>
      <c r="B67">
        <v>4</v>
      </c>
      <c r="C67">
        <f t="shared" si="1"/>
        <v>4</v>
      </c>
      <c r="E67" s="76" t="s">
        <v>1891</v>
      </c>
      <c r="F67">
        <v>4</v>
      </c>
      <c r="G67">
        <f t="shared" si="2"/>
        <v>4</v>
      </c>
      <c r="I67" t="str">
        <f t="shared" si="8"/>
        <v>U-7 RF Hawks</v>
      </c>
      <c r="J67">
        <f t="shared" si="9"/>
        <v>8</v>
      </c>
    </row>
    <row r="68" spans="1:10" x14ac:dyDescent="0.3">
      <c r="A68" s="76" t="s">
        <v>1901</v>
      </c>
      <c r="B68">
        <v>4</v>
      </c>
      <c r="C68">
        <f t="shared" si="1"/>
        <v>4</v>
      </c>
      <c r="E68" s="76" t="s">
        <v>1901</v>
      </c>
      <c r="F68">
        <v>4</v>
      </c>
      <c r="G68">
        <f t="shared" si="2"/>
        <v>4</v>
      </c>
      <c r="I68" t="str">
        <f t="shared" si="8"/>
        <v>U-7 KW Starbursts</v>
      </c>
      <c r="J68">
        <f t="shared" si="9"/>
        <v>8</v>
      </c>
    </row>
    <row r="69" spans="1:10" x14ac:dyDescent="0.3">
      <c r="A69" s="76" t="s">
        <v>1902</v>
      </c>
      <c r="B69">
        <v>4</v>
      </c>
      <c r="C69">
        <f t="shared" ref="C69:C132" si="10">B69</f>
        <v>4</v>
      </c>
      <c r="E69" s="76" t="s">
        <v>1902</v>
      </c>
      <c r="F69">
        <v>4</v>
      </c>
      <c r="G69">
        <f t="shared" ref="G69:G132" si="11">F69</f>
        <v>4</v>
      </c>
      <c r="I69" t="str">
        <f t="shared" si="8"/>
        <v>U-7 KW Rockets</v>
      </c>
      <c r="J69">
        <f t="shared" si="9"/>
        <v>8</v>
      </c>
    </row>
    <row r="70" spans="1:10" x14ac:dyDescent="0.3">
      <c r="A70" s="76" t="s">
        <v>1903</v>
      </c>
      <c r="B70">
        <v>4</v>
      </c>
      <c r="C70">
        <f t="shared" si="10"/>
        <v>4</v>
      </c>
      <c r="E70" s="76" t="s">
        <v>1903</v>
      </c>
      <c r="F70">
        <v>4</v>
      </c>
      <c r="G70">
        <f t="shared" si="11"/>
        <v>4</v>
      </c>
      <c r="I70" t="str">
        <f t="shared" si="8"/>
        <v>U-7 KW Pioneers</v>
      </c>
      <c r="J70">
        <f t="shared" si="9"/>
        <v>8</v>
      </c>
    </row>
    <row r="71" spans="1:10" x14ac:dyDescent="0.3">
      <c r="A71" s="76" t="s">
        <v>1892</v>
      </c>
      <c r="B71">
        <v>4</v>
      </c>
      <c r="C71">
        <f t="shared" si="10"/>
        <v>4</v>
      </c>
      <c r="E71" s="76" t="s">
        <v>1892</v>
      </c>
      <c r="F71">
        <v>4</v>
      </c>
      <c r="G71">
        <f t="shared" si="11"/>
        <v>4</v>
      </c>
      <c r="I71" t="str">
        <f t="shared" si="8"/>
        <v>U-7 KW Blazers</v>
      </c>
      <c r="J71">
        <f t="shared" si="9"/>
        <v>8</v>
      </c>
    </row>
    <row r="72" spans="1:10" x14ac:dyDescent="0.3">
      <c r="A72" s="76" t="s">
        <v>1893</v>
      </c>
      <c r="B72">
        <v>4</v>
      </c>
      <c r="C72">
        <f t="shared" si="10"/>
        <v>4</v>
      </c>
      <c r="E72" s="76" t="s">
        <v>1893</v>
      </c>
      <c r="F72">
        <v>4</v>
      </c>
      <c r="G72">
        <f t="shared" si="11"/>
        <v>4</v>
      </c>
      <c r="I72" t="str">
        <f t="shared" si="8"/>
        <v>U-7 KW Astros</v>
      </c>
      <c r="J72">
        <f t="shared" si="9"/>
        <v>8</v>
      </c>
    </row>
    <row r="73" spans="1:10" x14ac:dyDescent="0.3">
      <c r="A73" s="76" t="s">
        <v>1904</v>
      </c>
      <c r="B73">
        <v>4</v>
      </c>
      <c r="C73">
        <f t="shared" si="10"/>
        <v>4</v>
      </c>
      <c r="E73" s="76" t="s">
        <v>1904</v>
      </c>
      <c r="F73">
        <v>4</v>
      </c>
      <c r="G73">
        <f t="shared" si="11"/>
        <v>4</v>
      </c>
      <c r="I73" t="str">
        <f t="shared" si="8"/>
        <v>U-7 JK Tigers</v>
      </c>
      <c r="J73">
        <f t="shared" si="9"/>
        <v>8</v>
      </c>
    </row>
    <row r="74" spans="1:10" x14ac:dyDescent="0.3">
      <c r="A74" s="76" t="s">
        <v>1894</v>
      </c>
      <c r="B74">
        <v>4</v>
      </c>
      <c r="C74">
        <f t="shared" si="10"/>
        <v>4</v>
      </c>
      <c r="E74" s="76" t="s">
        <v>1894</v>
      </c>
      <c r="F74">
        <v>4</v>
      </c>
      <c r="G74">
        <f t="shared" si="11"/>
        <v>4</v>
      </c>
      <c r="I74" t="str">
        <f t="shared" si="8"/>
        <v>U-7 JK Pumas</v>
      </c>
      <c r="J74">
        <f t="shared" si="9"/>
        <v>8</v>
      </c>
    </row>
    <row r="75" spans="1:10" x14ac:dyDescent="0.3">
      <c r="A75" s="76" t="s">
        <v>1905</v>
      </c>
      <c r="B75">
        <v>4</v>
      </c>
      <c r="C75">
        <f t="shared" si="10"/>
        <v>4</v>
      </c>
      <c r="E75" s="76" t="s">
        <v>1905</v>
      </c>
      <c r="F75">
        <v>4</v>
      </c>
      <c r="G75">
        <f t="shared" si="11"/>
        <v>4</v>
      </c>
      <c r="I75" t="str">
        <f t="shared" si="8"/>
        <v>U-7 JK Panthers</v>
      </c>
      <c r="J75">
        <f t="shared" si="9"/>
        <v>8</v>
      </c>
    </row>
    <row r="76" spans="1:10" x14ac:dyDescent="0.3">
      <c r="A76" s="76" t="s">
        <v>1906</v>
      </c>
      <c r="B76">
        <v>4</v>
      </c>
      <c r="C76">
        <f t="shared" si="10"/>
        <v>4</v>
      </c>
      <c r="E76" s="76" t="s">
        <v>1906</v>
      </c>
      <c r="F76">
        <v>4</v>
      </c>
      <c r="G76">
        <f t="shared" si="11"/>
        <v>4</v>
      </c>
      <c r="I76" t="str">
        <f t="shared" ref="I76:I86" si="12">A76</f>
        <v>U-7 JK Cougars</v>
      </c>
      <c r="J76">
        <f t="shared" ref="J76:J86" si="13">B76+F76</f>
        <v>8</v>
      </c>
    </row>
    <row r="77" spans="1:10" x14ac:dyDescent="0.3">
      <c r="A77" s="76" t="s">
        <v>1895</v>
      </c>
      <c r="B77">
        <v>4</v>
      </c>
      <c r="C77">
        <f t="shared" si="10"/>
        <v>4</v>
      </c>
      <c r="E77" s="76" t="s">
        <v>1895</v>
      </c>
      <c r="F77">
        <v>4</v>
      </c>
      <c r="G77">
        <f t="shared" si="11"/>
        <v>4</v>
      </c>
      <c r="I77" t="str">
        <f t="shared" si="12"/>
        <v>U-7 JK Cheetahs</v>
      </c>
      <c r="J77">
        <f t="shared" si="13"/>
        <v>8</v>
      </c>
    </row>
    <row r="78" spans="1:10" x14ac:dyDescent="0.3">
      <c r="A78" s="76" t="s">
        <v>1907</v>
      </c>
      <c r="B78">
        <v>4</v>
      </c>
      <c r="C78">
        <f t="shared" si="10"/>
        <v>4</v>
      </c>
      <c r="E78" s="76" t="s">
        <v>1907</v>
      </c>
      <c r="F78">
        <v>4</v>
      </c>
      <c r="G78">
        <f t="shared" si="11"/>
        <v>4</v>
      </c>
      <c r="I78" t="str">
        <f t="shared" si="12"/>
        <v>U-7 JK Bobcats</v>
      </c>
      <c r="J78">
        <f t="shared" si="13"/>
        <v>8</v>
      </c>
    </row>
    <row r="79" spans="1:10" x14ac:dyDescent="0.3">
      <c r="A79" s="76" t="s">
        <v>1908</v>
      </c>
      <c r="B79">
        <v>4</v>
      </c>
      <c r="C79">
        <f t="shared" si="10"/>
        <v>4</v>
      </c>
      <c r="E79" s="76" t="s">
        <v>1908</v>
      </c>
      <c r="F79">
        <v>4</v>
      </c>
      <c r="G79">
        <f t="shared" si="11"/>
        <v>4</v>
      </c>
      <c r="I79" t="str">
        <f t="shared" si="12"/>
        <v>U-7 HU Hurricanes</v>
      </c>
      <c r="J79">
        <f t="shared" si="13"/>
        <v>8</v>
      </c>
    </row>
    <row r="80" spans="1:10" x14ac:dyDescent="0.3">
      <c r="A80" s="76" t="s">
        <v>1896</v>
      </c>
      <c r="B80">
        <v>4</v>
      </c>
      <c r="C80">
        <f t="shared" si="10"/>
        <v>4</v>
      </c>
      <c r="E80" s="76" t="s">
        <v>1896</v>
      </c>
      <c r="F80">
        <v>4</v>
      </c>
      <c r="G80">
        <f t="shared" si="11"/>
        <v>4</v>
      </c>
      <c r="I80" t="str">
        <f t="shared" si="12"/>
        <v>U-7 HU Cobras</v>
      </c>
      <c r="J80">
        <f t="shared" si="13"/>
        <v>8</v>
      </c>
    </row>
    <row r="81" spans="1:10" x14ac:dyDescent="0.3">
      <c r="A81" s="76" t="s">
        <v>1998</v>
      </c>
      <c r="B81">
        <v>4</v>
      </c>
      <c r="C81">
        <f t="shared" si="10"/>
        <v>4</v>
      </c>
      <c r="E81" s="76" t="s">
        <v>1998</v>
      </c>
      <c r="F81">
        <v>4</v>
      </c>
      <c r="G81">
        <f t="shared" si="11"/>
        <v>4</v>
      </c>
      <c r="I81" t="str">
        <f t="shared" si="12"/>
        <v>U-7 HT Wolves</v>
      </c>
      <c r="J81">
        <f t="shared" si="13"/>
        <v>8</v>
      </c>
    </row>
    <row r="82" spans="1:10" x14ac:dyDescent="0.3">
      <c r="A82" s="76" t="s">
        <v>1897</v>
      </c>
      <c r="B82">
        <v>4</v>
      </c>
      <c r="C82">
        <f t="shared" si="10"/>
        <v>4</v>
      </c>
      <c r="E82" s="76" t="s">
        <v>1897</v>
      </c>
      <c r="F82">
        <v>4</v>
      </c>
      <c r="G82">
        <f t="shared" si="11"/>
        <v>4</v>
      </c>
      <c r="I82" t="str">
        <f t="shared" si="12"/>
        <v>U-7 HT Spicey Meatball Boys</v>
      </c>
      <c r="J82">
        <f t="shared" si="13"/>
        <v>8</v>
      </c>
    </row>
    <row r="83" spans="1:10" x14ac:dyDescent="0.3">
      <c r="A83" s="76" t="s">
        <v>1909</v>
      </c>
      <c r="B83">
        <v>4</v>
      </c>
      <c r="C83">
        <f t="shared" si="10"/>
        <v>4</v>
      </c>
      <c r="E83" s="76" t="s">
        <v>1909</v>
      </c>
      <c r="F83">
        <v>4</v>
      </c>
      <c r="G83">
        <f t="shared" si="11"/>
        <v>4</v>
      </c>
      <c r="I83" t="str">
        <f t="shared" si="12"/>
        <v>U-7 HT Power Rangers</v>
      </c>
      <c r="J83">
        <f t="shared" si="13"/>
        <v>8</v>
      </c>
    </row>
    <row r="84" spans="1:10" x14ac:dyDescent="0.3">
      <c r="A84" s="76" t="s">
        <v>1999</v>
      </c>
      <c r="B84">
        <v>4</v>
      </c>
      <c r="C84">
        <f t="shared" si="10"/>
        <v>4</v>
      </c>
      <c r="E84" s="76" t="s">
        <v>1999</v>
      </c>
      <c r="F84">
        <v>4</v>
      </c>
      <c r="G84">
        <f t="shared" si="11"/>
        <v>4</v>
      </c>
      <c r="I84" t="str">
        <f t="shared" si="12"/>
        <v>U-7 HT Panthers</v>
      </c>
      <c r="J84">
        <f t="shared" si="13"/>
        <v>8</v>
      </c>
    </row>
    <row r="85" spans="1:10" x14ac:dyDescent="0.3">
      <c r="A85" s="76" t="s">
        <v>1898</v>
      </c>
      <c r="B85">
        <v>4</v>
      </c>
      <c r="C85">
        <f t="shared" si="10"/>
        <v>4</v>
      </c>
      <c r="E85" s="76" t="s">
        <v>1898</v>
      </c>
      <c r="F85">
        <v>4</v>
      </c>
      <c r="G85">
        <f t="shared" si="11"/>
        <v>4</v>
      </c>
      <c r="I85" t="str">
        <f t="shared" si="12"/>
        <v>U-7 HT Honey Badgers</v>
      </c>
      <c r="J85">
        <f t="shared" si="13"/>
        <v>8</v>
      </c>
    </row>
    <row r="86" spans="1:10" x14ac:dyDescent="0.3">
      <c r="A86" s="76" t="s">
        <v>1910</v>
      </c>
      <c r="B86">
        <v>4</v>
      </c>
      <c r="C86">
        <f t="shared" si="10"/>
        <v>4</v>
      </c>
      <c r="E86" s="76" t="s">
        <v>1910</v>
      </c>
      <c r="F86">
        <v>4</v>
      </c>
      <c r="G86">
        <f t="shared" si="11"/>
        <v>4</v>
      </c>
      <c r="I86" t="str">
        <f t="shared" si="12"/>
        <v>U-7 ER Leprechauns</v>
      </c>
      <c r="J86">
        <f t="shared" si="13"/>
        <v>8</v>
      </c>
    </row>
    <row r="87" spans="1:10" x14ac:dyDescent="0.3">
      <c r="A87" s="76" t="s">
        <v>1077</v>
      </c>
      <c r="B87">
        <v>4</v>
      </c>
      <c r="C87">
        <f t="shared" si="10"/>
        <v>4</v>
      </c>
      <c r="E87" s="76" t="s">
        <v>1077</v>
      </c>
      <c r="F87">
        <v>4</v>
      </c>
      <c r="G87">
        <f t="shared" si="11"/>
        <v>4</v>
      </c>
      <c r="I87" t="str">
        <f t="shared" ref="I87:I99" si="14">A87</f>
        <v>U-7 ER Emeralds</v>
      </c>
      <c r="J87">
        <f t="shared" ref="J87:J99" si="15">B87+F87</f>
        <v>8</v>
      </c>
    </row>
    <row r="88" spans="1:10" x14ac:dyDescent="0.3">
      <c r="A88" s="76" t="s">
        <v>1082</v>
      </c>
      <c r="B88">
        <v>4</v>
      </c>
      <c r="C88">
        <f t="shared" si="10"/>
        <v>4</v>
      </c>
      <c r="E88" s="76" t="s">
        <v>1082</v>
      </c>
      <c r="F88">
        <v>4</v>
      </c>
      <c r="G88">
        <f t="shared" si="11"/>
        <v>4</v>
      </c>
      <c r="I88" t="str">
        <f t="shared" si="14"/>
        <v>U-7 ER Celtics</v>
      </c>
      <c r="J88">
        <f t="shared" si="15"/>
        <v>8</v>
      </c>
    </row>
    <row r="89" spans="1:10" x14ac:dyDescent="0.3">
      <c r="A89" s="76" t="s">
        <v>1412</v>
      </c>
      <c r="B89">
        <v>4</v>
      </c>
      <c r="C89">
        <f t="shared" si="10"/>
        <v>4</v>
      </c>
      <c r="E89" s="76" t="s">
        <v>1412</v>
      </c>
      <c r="F89">
        <v>4</v>
      </c>
      <c r="G89">
        <f t="shared" si="11"/>
        <v>4</v>
      </c>
      <c r="I89" t="str">
        <f t="shared" si="14"/>
        <v>U14G WA Waubedonia U14 Girls</v>
      </c>
      <c r="J89">
        <f t="shared" si="15"/>
        <v>8</v>
      </c>
    </row>
    <row r="90" spans="1:10" x14ac:dyDescent="0.3">
      <c r="A90" s="76" t="s">
        <v>2000</v>
      </c>
      <c r="B90">
        <v>4</v>
      </c>
      <c r="C90">
        <f t="shared" si="10"/>
        <v>4</v>
      </c>
      <c r="E90" s="76" t="s">
        <v>2000</v>
      </c>
      <c r="F90">
        <v>4</v>
      </c>
      <c r="G90">
        <f t="shared" si="11"/>
        <v>4</v>
      </c>
      <c r="I90" t="str">
        <f t="shared" si="14"/>
        <v>U14G SL Reign (Breeze)</v>
      </c>
      <c r="J90">
        <f t="shared" si="15"/>
        <v>8</v>
      </c>
    </row>
    <row r="91" spans="1:10" x14ac:dyDescent="0.3">
      <c r="A91" s="76" t="s">
        <v>1934</v>
      </c>
      <c r="B91">
        <v>4</v>
      </c>
      <c r="C91">
        <f t="shared" si="10"/>
        <v>4</v>
      </c>
      <c r="E91" s="76" t="s">
        <v>1934</v>
      </c>
      <c r="F91">
        <v>4</v>
      </c>
      <c r="G91">
        <f t="shared" si="11"/>
        <v>4</v>
      </c>
      <c r="I91" t="str">
        <f t="shared" si="14"/>
        <v>U14G RL Random Lake U14 Girls</v>
      </c>
      <c r="J91">
        <f t="shared" si="15"/>
        <v>8</v>
      </c>
    </row>
    <row r="92" spans="1:10" x14ac:dyDescent="0.3">
      <c r="A92" s="76" t="s">
        <v>1935</v>
      </c>
      <c r="B92">
        <v>4</v>
      </c>
      <c r="C92">
        <f t="shared" si="10"/>
        <v>4</v>
      </c>
      <c r="E92" s="76" t="s">
        <v>1935</v>
      </c>
      <c r="F92">
        <v>4</v>
      </c>
      <c r="G92">
        <f t="shared" si="11"/>
        <v>4</v>
      </c>
      <c r="I92" t="str">
        <f t="shared" si="14"/>
        <v>U14G KW Storm</v>
      </c>
      <c r="J92">
        <f t="shared" si="15"/>
        <v>8</v>
      </c>
    </row>
    <row r="93" spans="1:10" x14ac:dyDescent="0.3">
      <c r="A93" s="76" t="s">
        <v>1936</v>
      </c>
      <c r="B93">
        <v>4</v>
      </c>
      <c r="C93">
        <f t="shared" si="10"/>
        <v>4</v>
      </c>
      <c r="E93" s="76" t="s">
        <v>1936</v>
      </c>
      <c r="F93">
        <v>4</v>
      </c>
      <c r="G93">
        <f t="shared" si="11"/>
        <v>4</v>
      </c>
      <c r="I93" t="str">
        <f t="shared" si="14"/>
        <v>U14G KW Rebels</v>
      </c>
      <c r="J93">
        <f t="shared" si="15"/>
        <v>8</v>
      </c>
    </row>
    <row r="94" spans="1:10" x14ac:dyDescent="0.3">
      <c r="A94" s="76" t="s">
        <v>1937</v>
      </c>
      <c r="B94">
        <v>4</v>
      </c>
      <c r="C94">
        <f t="shared" si="10"/>
        <v>4</v>
      </c>
      <c r="E94" s="76" t="s">
        <v>1937</v>
      </c>
      <c r="F94">
        <v>4</v>
      </c>
      <c r="G94">
        <f t="shared" si="11"/>
        <v>4</v>
      </c>
      <c r="I94" t="str">
        <f t="shared" si="14"/>
        <v>U14G JK Phoenix</v>
      </c>
      <c r="J94">
        <f t="shared" si="15"/>
        <v>8</v>
      </c>
    </row>
    <row r="95" spans="1:10" x14ac:dyDescent="0.3">
      <c r="A95" s="76" t="s">
        <v>1371</v>
      </c>
      <c r="B95">
        <v>4</v>
      </c>
      <c r="C95">
        <f t="shared" si="10"/>
        <v>4</v>
      </c>
      <c r="E95" s="76" t="s">
        <v>1371</v>
      </c>
      <c r="F95">
        <v>4</v>
      </c>
      <c r="G95">
        <f t="shared" si="11"/>
        <v>4</v>
      </c>
      <c r="I95" t="str">
        <f t="shared" si="14"/>
        <v>U14G HT Orioles</v>
      </c>
      <c r="J95">
        <f t="shared" si="15"/>
        <v>8</v>
      </c>
    </row>
    <row r="96" spans="1:10" x14ac:dyDescent="0.3">
      <c r="A96" s="76" t="s">
        <v>1867</v>
      </c>
      <c r="B96">
        <v>4</v>
      </c>
      <c r="C96">
        <f t="shared" si="10"/>
        <v>4</v>
      </c>
      <c r="E96" s="76" t="s">
        <v>1867</v>
      </c>
      <c r="F96">
        <v>4</v>
      </c>
      <c r="G96">
        <f t="shared" si="11"/>
        <v>4</v>
      </c>
      <c r="I96" t="str">
        <f t="shared" si="14"/>
        <v>U14 WA Waubedonia U14 Coed</v>
      </c>
      <c r="J96">
        <f t="shared" si="15"/>
        <v>8</v>
      </c>
    </row>
    <row r="97" spans="1:10" x14ac:dyDescent="0.3">
      <c r="A97" s="76" t="s">
        <v>2001</v>
      </c>
      <c r="B97">
        <v>4</v>
      </c>
      <c r="C97">
        <f t="shared" si="10"/>
        <v>4</v>
      </c>
      <c r="E97" s="76" t="s">
        <v>2001</v>
      </c>
      <c r="F97">
        <v>4</v>
      </c>
      <c r="G97">
        <f t="shared" si="11"/>
        <v>4</v>
      </c>
      <c r="I97" t="str">
        <f t="shared" si="14"/>
        <v>U14 SL Wolfsburg (Vipers)</v>
      </c>
      <c r="J97">
        <f t="shared" si="15"/>
        <v>8</v>
      </c>
    </row>
    <row r="98" spans="1:10" x14ac:dyDescent="0.3">
      <c r="A98" s="76" t="s">
        <v>1868</v>
      </c>
      <c r="B98">
        <v>4</v>
      </c>
      <c r="C98">
        <f t="shared" si="10"/>
        <v>4</v>
      </c>
      <c r="E98" s="76" t="s">
        <v>1868</v>
      </c>
      <c r="F98">
        <v>4</v>
      </c>
      <c r="G98">
        <f t="shared" si="11"/>
        <v>4</v>
      </c>
      <c r="I98" t="str">
        <f t="shared" si="14"/>
        <v>U14 RF Raptors</v>
      </c>
      <c r="J98">
        <f t="shared" si="15"/>
        <v>8</v>
      </c>
    </row>
    <row r="99" spans="1:10" x14ac:dyDescent="0.3">
      <c r="A99" s="76" t="s">
        <v>1869</v>
      </c>
      <c r="B99">
        <v>4</v>
      </c>
      <c r="C99">
        <f t="shared" si="10"/>
        <v>4</v>
      </c>
      <c r="E99" s="76" t="s">
        <v>1869</v>
      </c>
      <c r="F99">
        <v>4</v>
      </c>
      <c r="G99">
        <f t="shared" si="11"/>
        <v>4</v>
      </c>
      <c r="I99" t="str">
        <f t="shared" si="14"/>
        <v>U14 RF Cyclones</v>
      </c>
      <c r="J99">
        <f t="shared" si="15"/>
        <v>8</v>
      </c>
    </row>
    <row r="100" spans="1:10" x14ac:dyDescent="0.3">
      <c r="A100" s="76" t="s">
        <v>941</v>
      </c>
      <c r="B100">
        <v>4</v>
      </c>
      <c r="C100">
        <f t="shared" si="10"/>
        <v>4</v>
      </c>
      <c r="E100" s="76" t="s">
        <v>941</v>
      </c>
      <c r="F100">
        <v>4</v>
      </c>
      <c r="G100">
        <f t="shared" si="11"/>
        <v>4</v>
      </c>
      <c r="I100" t="str">
        <f t="shared" ref="I100:I120" si="16">A100</f>
        <v>U14 KW Comets</v>
      </c>
      <c r="J100">
        <f t="shared" ref="J100:J120" si="17">B100+F100</f>
        <v>8</v>
      </c>
    </row>
    <row r="101" spans="1:10" x14ac:dyDescent="0.3">
      <c r="A101" s="76" t="s">
        <v>1870</v>
      </c>
      <c r="B101">
        <v>4</v>
      </c>
      <c r="C101">
        <f t="shared" si="10"/>
        <v>4</v>
      </c>
      <c r="E101" s="76" t="s">
        <v>1870</v>
      </c>
      <c r="F101">
        <v>4</v>
      </c>
      <c r="G101">
        <f t="shared" si="11"/>
        <v>4</v>
      </c>
      <c r="I101" t="str">
        <f t="shared" si="16"/>
        <v>U14 JU Juneau Rage U14</v>
      </c>
      <c r="J101">
        <f t="shared" si="17"/>
        <v>8</v>
      </c>
    </row>
    <row r="102" spans="1:10" x14ac:dyDescent="0.3">
      <c r="A102" s="76" t="s">
        <v>1871</v>
      </c>
      <c r="B102">
        <v>4</v>
      </c>
      <c r="C102">
        <f t="shared" si="10"/>
        <v>4</v>
      </c>
      <c r="E102" s="76" t="s">
        <v>1871</v>
      </c>
      <c r="F102">
        <v>4</v>
      </c>
      <c r="G102">
        <f t="shared" si="11"/>
        <v>4</v>
      </c>
      <c r="I102" t="str">
        <f t="shared" si="16"/>
        <v>U14 JK Panthers</v>
      </c>
      <c r="J102">
        <f t="shared" si="17"/>
        <v>8</v>
      </c>
    </row>
    <row r="103" spans="1:10" x14ac:dyDescent="0.3">
      <c r="A103" s="76" t="s">
        <v>1872</v>
      </c>
      <c r="B103">
        <v>4</v>
      </c>
      <c r="C103">
        <f t="shared" si="10"/>
        <v>4</v>
      </c>
      <c r="E103" s="76" t="s">
        <v>1872</v>
      </c>
      <c r="F103">
        <v>4</v>
      </c>
      <c r="G103">
        <f t="shared" si="11"/>
        <v>4</v>
      </c>
      <c r="I103" t="str">
        <f t="shared" si="16"/>
        <v>U14 JK Leopards</v>
      </c>
      <c r="J103">
        <f t="shared" si="17"/>
        <v>8</v>
      </c>
    </row>
    <row r="104" spans="1:10" x14ac:dyDescent="0.3">
      <c r="A104" s="76" t="s">
        <v>939</v>
      </c>
      <c r="B104">
        <v>4</v>
      </c>
      <c r="C104">
        <f t="shared" si="10"/>
        <v>4</v>
      </c>
      <c r="E104" s="76" t="s">
        <v>939</v>
      </c>
      <c r="F104">
        <v>4</v>
      </c>
      <c r="G104">
        <f t="shared" si="11"/>
        <v>4</v>
      </c>
      <c r="I104" t="str">
        <f t="shared" si="16"/>
        <v>U14 HU Renegades</v>
      </c>
      <c r="J104">
        <f t="shared" si="17"/>
        <v>8</v>
      </c>
    </row>
    <row r="105" spans="1:10" x14ac:dyDescent="0.3">
      <c r="A105" s="76" t="s">
        <v>1389</v>
      </c>
      <c r="B105">
        <v>4</v>
      </c>
      <c r="C105">
        <f t="shared" si="10"/>
        <v>4</v>
      </c>
      <c r="E105" s="76" t="s">
        <v>1389</v>
      </c>
      <c r="F105">
        <v>4</v>
      </c>
      <c r="G105">
        <f t="shared" si="11"/>
        <v>4</v>
      </c>
      <c r="I105" t="str">
        <f t="shared" si="16"/>
        <v>U14 HT Lightning</v>
      </c>
      <c r="J105">
        <f t="shared" si="17"/>
        <v>8</v>
      </c>
    </row>
    <row r="106" spans="1:10" x14ac:dyDescent="0.3">
      <c r="A106" s="76" t="s">
        <v>946</v>
      </c>
      <c r="B106">
        <v>4</v>
      </c>
      <c r="C106">
        <f t="shared" si="10"/>
        <v>4</v>
      </c>
      <c r="E106" s="76" t="s">
        <v>946</v>
      </c>
      <c r="F106">
        <v>4</v>
      </c>
      <c r="G106">
        <f t="shared" si="11"/>
        <v>4</v>
      </c>
      <c r="I106" t="str">
        <f t="shared" si="16"/>
        <v>U14 ER Wolfhounds</v>
      </c>
      <c r="J106">
        <f t="shared" si="17"/>
        <v>8</v>
      </c>
    </row>
    <row r="107" spans="1:10" x14ac:dyDescent="0.3">
      <c r="A107" s="76" t="s">
        <v>1873</v>
      </c>
      <c r="B107">
        <v>4</v>
      </c>
      <c r="C107">
        <f t="shared" si="10"/>
        <v>4</v>
      </c>
      <c r="E107" s="76" t="s">
        <v>1873</v>
      </c>
      <c r="F107">
        <v>4</v>
      </c>
      <c r="G107">
        <f t="shared" si="11"/>
        <v>4</v>
      </c>
      <c r="I107" t="str">
        <f t="shared" si="16"/>
        <v>U14 BR Blue Heron</v>
      </c>
      <c r="J107">
        <f t="shared" si="17"/>
        <v>8</v>
      </c>
    </row>
    <row r="108" spans="1:10" x14ac:dyDescent="0.3">
      <c r="A108" s="76" t="s">
        <v>2002</v>
      </c>
      <c r="B108">
        <v>4</v>
      </c>
      <c r="C108">
        <f t="shared" si="10"/>
        <v>4</v>
      </c>
      <c r="E108" s="76" t="s">
        <v>2002</v>
      </c>
      <c r="F108">
        <v>4</v>
      </c>
      <c r="G108">
        <f t="shared" si="11"/>
        <v>4</v>
      </c>
      <c r="I108" t="str">
        <f t="shared" si="16"/>
        <v>U12G SL Red Stars (Royals)</v>
      </c>
      <c r="J108">
        <f t="shared" si="17"/>
        <v>8</v>
      </c>
    </row>
    <row r="109" spans="1:10" x14ac:dyDescent="0.3">
      <c r="A109" s="76" t="s">
        <v>1938</v>
      </c>
      <c r="B109">
        <v>4</v>
      </c>
      <c r="C109">
        <f t="shared" si="10"/>
        <v>4</v>
      </c>
      <c r="E109" s="76" t="s">
        <v>1938</v>
      </c>
      <c r="F109">
        <v>4</v>
      </c>
      <c r="G109">
        <f t="shared" si="11"/>
        <v>4</v>
      </c>
      <c r="I109" t="str">
        <f t="shared" si="16"/>
        <v>U12G SL Lady Owls</v>
      </c>
      <c r="J109">
        <f t="shared" si="17"/>
        <v>8</v>
      </c>
    </row>
    <row r="110" spans="1:10" x14ac:dyDescent="0.3">
      <c r="A110" s="76" t="s">
        <v>1939</v>
      </c>
      <c r="B110">
        <v>4</v>
      </c>
      <c r="C110">
        <f t="shared" si="10"/>
        <v>4</v>
      </c>
      <c r="E110" s="76" t="s">
        <v>1939</v>
      </c>
      <c r="F110">
        <v>4</v>
      </c>
      <c r="G110">
        <f t="shared" si="11"/>
        <v>4</v>
      </c>
      <c r="I110" t="str">
        <f t="shared" si="16"/>
        <v>U12G SL Crush</v>
      </c>
      <c r="J110">
        <f t="shared" si="17"/>
        <v>8</v>
      </c>
    </row>
    <row r="111" spans="1:10" x14ac:dyDescent="0.3">
      <c r="A111" s="76" t="s">
        <v>1940</v>
      </c>
      <c r="B111">
        <v>4</v>
      </c>
      <c r="C111">
        <f t="shared" si="10"/>
        <v>4</v>
      </c>
      <c r="E111" s="76" t="s">
        <v>1940</v>
      </c>
      <c r="F111">
        <v>4</v>
      </c>
      <c r="G111">
        <f t="shared" si="11"/>
        <v>4</v>
      </c>
      <c r="I111" t="str">
        <f t="shared" si="16"/>
        <v>U12G RF Gunners</v>
      </c>
      <c r="J111">
        <f t="shared" si="17"/>
        <v>8</v>
      </c>
    </row>
    <row r="112" spans="1:10" x14ac:dyDescent="0.3">
      <c r="A112" s="76" t="s">
        <v>1941</v>
      </c>
      <c r="B112">
        <v>4</v>
      </c>
      <c r="C112">
        <f t="shared" si="10"/>
        <v>4</v>
      </c>
      <c r="E112" s="76" t="s">
        <v>1941</v>
      </c>
      <c r="F112">
        <v>4</v>
      </c>
      <c r="G112">
        <f t="shared" si="11"/>
        <v>4</v>
      </c>
      <c r="I112" t="str">
        <f t="shared" si="16"/>
        <v>U12G KW Phoenix</v>
      </c>
      <c r="J112">
        <f t="shared" si="17"/>
        <v>8</v>
      </c>
    </row>
    <row r="113" spans="1:10" x14ac:dyDescent="0.3">
      <c r="A113" s="76" t="s">
        <v>1942</v>
      </c>
      <c r="B113">
        <v>4</v>
      </c>
      <c r="C113">
        <f t="shared" si="10"/>
        <v>4</v>
      </c>
      <c r="E113" s="76" t="s">
        <v>1942</v>
      </c>
      <c r="F113">
        <v>4</v>
      </c>
      <c r="G113">
        <f t="shared" si="11"/>
        <v>4</v>
      </c>
      <c r="I113" t="str">
        <f t="shared" si="16"/>
        <v>U12G KW Fury</v>
      </c>
      <c r="J113">
        <f t="shared" si="17"/>
        <v>8</v>
      </c>
    </row>
    <row r="114" spans="1:10" x14ac:dyDescent="0.3">
      <c r="A114" s="76" t="s">
        <v>1943</v>
      </c>
      <c r="B114">
        <v>4</v>
      </c>
      <c r="C114">
        <f t="shared" si="10"/>
        <v>4</v>
      </c>
      <c r="E114" s="76" t="s">
        <v>1943</v>
      </c>
      <c r="F114">
        <v>4</v>
      </c>
      <c r="G114">
        <f t="shared" si="11"/>
        <v>4</v>
      </c>
      <c r="I114" t="str">
        <f t="shared" si="16"/>
        <v>U12G JK Majestics</v>
      </c>
      <c r="J114">
        <f t="shared" si="17"/>
        <v>8</v>
      </c>
    </row>
    <row r="115" spans="1:10" x14ac:dyDescent="0.3">
      <c r="A115" s="76" t="s">
        <v>1944</v>
      </c>
      <c r="B115">
        <v>4</v>
      </c>
      <c r="C115">
        <f t="shared" si="10"/>
        <v>4</v>
      </c>
      <c r="E115" s="76" t="s">
        <v>1944</v>
      </c>
      <c r="F115">
        <v>4</v>
      </c>
      <c r="G115">
        <f t="shared" si="11"/>
        <v>4</v>
      </c>
      <c r="I115" t="str">
        <f t="shared" si="16"/>
        <v>U12G HU Avengers</v>
      </c>
      <c r="J115">
        <f t="shared" si="17"/>
        <v>8</v>
      </c>
    </row>
    <row r="116" spans="1:10" x14ac:dyDescent="0.3">
      <c r="A116" s="76" t="s">
        <v>1945</v>
      </c>
      <c r="B116">
        <v>4</v>
      </c>
      <c r="C116">
        <f t="shared" si="10"/>
        <v>4</v>
      </c>
      <c r="E116" s="76" t="s">
        <v>1945</v>
      </c>
      <c r="F116">
        <v>4</v>
      </c>
      <c r="G116">
        <f t="shared" si="11"/>
        <v>4</v>
      </c>
      <c r="I116" t="str">
        <f t="shared" si="16"/>
        <v>U12G HT Pumas</v>
      </c>
      <c r="J116">
        <f t="shared" si="17"/>
        <v>8</v>
      </c>
    </row>
    <row r="117" spans="1:10" x14ac:dyDescent="0.3">
      <c r="A117" s="76" t="s">
        <v>1946</v>
      </c>
      <c r="B117">
        <v>4</v>
      </c>
      <c r="C117">
        <f t="shared" si="10"/>
        <v>4</v>
      </c>
      <c r="E117" s="76" t="s">
        <v>1946</v>
      </c>
      <c r="F117">
        <v>4</v>
      </c>
      <c r="G117">
        <f t="shared" si="11"/>
        <v>4</v>
      </c>
      <c r="I117" t="str">
        <f t="shared" si="16"/>
        <v>U12G HT Phoenix</v>
      </c>
      <c r="J117">
        <f t="shared" si="17"/>
        <v>8</v>
      </c>
    </row>
    <row r="118" spans="1:10" x14ac:dyDescent="0.3">
      <c r="A118" s="76" t="s">
        <v>1947</v>
      </c>
      <c r="B118">
        <v>4</v>
      </c>
      <c r="C118">
        <f t="shared" si="10"/>
        <v>4</v>
      </c>
      <c r="E118" s="76" t="s">
        <v>1947</v>
      </c>
      <c r="F118">
        <v>4</v>
      </c>
      <c r="G118">
        <f t="shared" si="11"/>
        <v>4</v>
      </c>
      <c r="I118" t="str">
        <f t="shared" si="16"/>
        <v>U12G HT Crazy Lady Lightning Leopards</v>
      </c>
      <c r="J118">
        <f t="shared" si="17"/>
        <v>8</v>
      </c>
    </row>
    <row r="119" spans="1:10" x14ac:dyDescent="0.3">
      <c r="A119" s="76" t="s">
        <v>1948</v>
      </c>
      <c r="B119">
        <v>4</v>
      </c>
      <c r="C119">
        <f t="shared" si="10"/>
        <v>4</v>
      </c>
      <c r="E119" s="76" t="s">
        <v>1948</v>
      </c>
      <c r="F119">
        <v>4</v>
      </c>
      <c r="G119">
        <f t="shared" si="11"/>
        <v>4</v>
      </c>
      <c r="I119" t="str">
        <f t="shared" si="16"/>
        <v>U12G ER Unicorns</v>
      </c>
      <c r="J119">
        <f t="shared" si="17"/>
        <v>8</v>
      </c>
    </row>
    <row r="120" spans="1:10" x14ac:dyDescent="0.3">
      <c r="A120" s="76" t="s">
        <v>1949</v>
      </c>
      <c r="B120">
        <v>4</v>
      </c>
      <c r="C120">
        <f t="shared" si="10"/>
        <v>4</v>
      </c>
      <c r="E120" s="76" t="s">
        <v>1949</v>
      </c>
      <c r="F120">
        <v>4</v>
      </c>
      <c r="G120">
        <f t="shared" si="11"/>
        <v>4</v>
      </c>
      <c r="I120" t="str">
        <f t="shared" si="16"/>
        <v>U12G BR Blue Heron Yellow</v>
      </c>
      <c r="J120">
        <f t="shared" si="17"/>
        <v>8</v>
      </c>
    </row>
    <row r="121" spans="1:10" x14ac:dyDescent="0.3">
      <c r="A121" s="76" t="s">
        <v>1950</v>
      </c>
      <c r="B121">
        <v>4</v>
      </c>
      <c r="C121">
        <f t="shared" si="10"/>
        <v>4</v>
      </c>
      <c r="E121" s="76" t="s">
        <v>1950</v>
      </c>
      <c r="F121">
        <v>4</v>
      </c>
      <c r="G121">
        <f t="shared" si="11"/>
        <v>4</v>
      </c>
      <c r="I121" t="str">
        <f t="shared" ref="I121:I160" si="18">A121</f>
        <v>U12G BR Blue Heron Blue</v>
      </c>
      <c r="J121">
        <f t="shared" ref="J121:J161" si="19">B121+F121</f>
        <v>8</v>
      </c>
    </row>
    <row r="122" spans="1:10" x14ac:dyDescent="0.3">
      <c r="A122" s="76" t="s">
        <v>1854</v>
      </c>
      <c r="B122">
        <v>4</v>
      </c>
      <c r="C122">
        <f t="shared" si="10"/>
        <v>4</v>
      </c>
      <c r="E122" s="76" t="s">
        <v>1854</v>
      </c>
      <c r="F122">
        <v>4</v>
      </c>
      <c r="G122">
        <f t="shared" si="11"/>
        <v>4</v>
      </c>
      <c r="I122" t="str">
        <f t="shared" si="18"/>
        <v>U12 SL Union</v>
      </c>
      <c r="J122">
        <f t="shared" si="19"/>
        <v>8</v>
      </c>
    </row>
    <row r="123" spans="1:10" x14ac:dyDescent="0.3">
      <c r="A123" s="76" t="s">
        <v>1860</v>
      </c>
      <c r="B123">
        <v>4</v>
      </c>
      <c r="C123">
        <f t="shared" si="10"/>
        <v>4</v>
      </c>
      <c r="E123" s="76" t="s">
        <v>1860</v>
      </c>
      <c r="F123">
        <v>4</v>
      </c>
      <c r="G123">
        <f t="shared" si="11"/>
        <v>4</v>
      </c>
      <c r="I123" t="str">
        <f t="shared" si="18"/>
        <v>U12 RF Red Foxes</v>
      </c>
      <c r="J123">
        <f t="shared" si="19"/>
        <v>8</v>
      </c>
    </row>
    <row r="124" spans="1:10" x14ac:dyDescent="0.3">
      <c r="A124" s="76" t="s">
        <v>1861</v>
      </c>
      <c r="B124">
        <v>4</v>
      </c>
      <c r="C124">
        <f t="shared" si="10"/>
        <v>4</v>
      </c>
      <c r="E124" s="76" t="s">
        <v>1861</v>
      </c>
      <c r="F124">
        <v>4</v>
      </c>
      <c r="G124">
        <f t="shared" si="11"/>
        <v>4</v>
      </c>
      <c r="I124" t="str">
        <f t="shared" si="18"/>
        <v>U12 RF Lightning</v>
      </c>
      <c r="J124">
        <f t="shared" si="19"/>
        <v>8</v>
      </c>
    </row>
    <row r="125" spans="1:10" x14ac:dyDescent="0.3">
      <c r="A125" s="76" t="s">
        <v>1855</v>
      </c>
      <c r="B125">
        <v>4</v>
      </c>
      <c r="C125">
        <f t="shared" si="10"/>
        <v>4</v>
      </c>
      <c r="E125" s="76" t="s">
        <v>1855</v>
      </c>
      <c r="F125">
        <v>4</v>
      </c>
      <c r="G125">
        <f t="shared" si="11"/>
        <v>4</v>
      </c>
      <c r="I125" t="str">
        <f t="shared" si="18"/>
        <v>U12 RF Comets</v>
      </c>
      <c r="J125">
        <f t="shared" si="19"/>
        <v>8</v>
      </c>
    </row>
    <row r="126" spans="1:10" x14ac:dyDescent="0.3">
      <c r="A126" s="76" t="s">
        <v>1862</v>
      </c>
      <c r="B126">
        <v>4</v>
      </c>
      <c r="C126">
        <f t="shared" si="10"/>
        <v>4</v>
      </c>
      <c r="E126" s="76" t="s">
        <v>1862</v>
      </c>
      <c r="F126">
        <v>4</v>
      </c>
      <c r="G126">
        <f t="shared" si="11"/>
        <v>4</v>
      </c>
      <c r="I126" t="str">
        <f t="shared" si="18"/>
        <v>U12 KW Stingrays</v>
      </c>
      <c r="J126">
        <f t="shared" si="19"/>
        <v>8</v>
      </c>
    </row>
    <row r="127" spans="1:10" x14ac:dyDescent="0.3">
      <c r="A127" s="76" t="s">
        <v>1856</v>
      </c>
      <c r="B127">
        <v>4</v>
      </c>
      <c r="C127">
        <f t="shared" si="10"/>
        <v>4</v>
      </c>
      <c r="E127" s="76" t="s">
        <v>1856</v>
      </c>
      <c r="F127">
        <v>4</v>
      </c>
      <c r="G127">
        <f t="shared" si="11"/>
        <v>4</v>
      </c>
      <c r="I127" t="str">
        <f t="shared" si="18"/>
        <v>U12 KW Jaguars</v>
      </c>
      <c r="J127">
        <f t="shared" si="19"/>
        <v>8</v>
      </c>
    </row>
    <row r="128" spans="1:10" x14ac:dyDescent="0.3">
      <c r="A128" s="76" t="s">
        <v>1857</v>
      </c>
      <c r="B128">
        <v>4</v>
      </c>
      <c r="C128">
        <f t="shared" si="10"/>
        <v>4</v>
      </c>
      <c r="E128" s="76" t="s">
        <v>1857</v>
      </c>
      <c r="F128">
        <v>4</v>
      </c>
      <c r="G128">
        <f t="shared" si="11"/>
        <v>4</v>
      </c>
      <c r="I128" t="str">
        <f t="shared" si="18"/>
        <v>U12 JU Juneau Rage U12</v>
      </c>
      <c r="J128">
        <f t="shared" si="19"/>
        <v>8</v>
      </c>
    </row>
    <row r="129" spans="1:10" x14ac:dyDescent="0.3">
      <c r="A129" s="76" t="s">
        <v>1863</v>
      </c>
      <c r="B129">
        <v>4</v>
      </c>
      <c r="C129">
        <f t="shared" si="10"/>
        <v>4</v>
      </c>
      <c r="E129" s="76" t="s">
        <v>1863</v>
      </c>
      <c r="F129">
        <v>4</v>
      </c>
      <c r="G129">
        <f t="shared" si="11"/>
        <v>4</v>
      </c>
      <c r="I129" t="str">
        <f t="shared" si="18"/>
        <v>U12 JK Stars</v>
      </c>
      <c r="J129">
        <f t="shared" si="19"/>
        <v>8</v>
      </c>
    </row>
    <row r="130" spans="1:10" x14ac:dyDescent="0.3">
      <c r="A130" s="76" t="s">
        <v>1864</v>
      </c>
      <c r="B130">
        <v>4</v>
      </c>
      <c r="C130">
        <f t="shared" si="10"/>
        <v>4</v>
      </c>
      <c r="E130" s="76" t="s">
        <v>1864</v>
      </c>
      <c r="F130">
        <v>4</v>
      </c>
      <c r="G130">
        <f t="shared" si="11"/>
        <v>4</v>
      </c>
      <c r="I130" t="str">
        <f t="shared" si="18"/>
        <v>U12 JK Fusion</v>
      </c>
      <c r="J130">
        <f t="shared" si="19"/>
        <v>8</v>
      </c>
    </row>
    <row r="131" spans="1:10" x14ac:dyDescent="0.3">
      <c r="A131" s="76" t="s">
        <v>1858</v>
      </c>
      <c r="B131">
        <v>4</v>
      </c>
      <c r="C131">
        <f t="shared" si="10"/>
        <v>4</v>
      </c>
      <c r="E131" s="76" t="s">
        <v>1858</v>
      </c>
      <c r="F131">
        <v>4</v>
      </c>
      <c r="G131">
        <f t="shared" si="11"/>
        <v>4</v>
      </c>
      <c r="I131" t="str">
        <f t="shared" si="18"/>
        <v>U12 JK Eliminators</v>
      </c>
      <c r="J131">
        <f t="shared" si="19"/>
        <v>8</v>
      </c>
    </row>
    <row r="132" spans="1:10" x14ac:dyDescent="0.3">
      <c r="A132" s="76" t="s">
        <v>1865</v>
      </c>
      <c r="B132">
        <v>4</v>
      </c>
      <c r="C132">
        <f t="shared" si="10"/>
        <v>4</v>
      </c>
      <c r="E132" s="76" t="s">
        <v>1865</v>
      </c>
      <c r="F132">
        <v>4</v>
      </c>
      <c r="G132">
        <f t="shared" si="11"/>
        <v>4</v>
      </c>
      <c r="I132" t="str">
        <f t="shared" si="18"/>
        <v>U12 HU Cougars</v>
      </c>
      <c r="J132">
        <f t="shared" si="19"/>
        <v>8</v>
      </c>
    </row>
    <row r="133" spans="1:10" x14ac:dyDescent="0.3">
      <c r="A133" s="76" t="s">
        <v>1866</v>
      </c>
      <c r="B133">
        <v>4</v>
      </c>
      <c r="C133">
        <f t="shared" ref="C133:C165" si="20">B133</f>
        <v>4</v>
      </c>
      <c r="E133" s="76" t="s">
        <v>1866</v>
      </c>
      <c r="F133">
        <v>4</v>
      </c>
      <c r="G133">
        <f t="shared" ref="G133:G165" si="21">F133</f>
        <v>4</v>
      </c>
      <c r="I133" t="str">
        <f t="shared" si="18"/>
        <v>U12 HT SC Hartford</v>
      </c>
      <c r="J133">
        <f t="shared" si="19"/>
        <v>8</v>
      </c>
    </row>
    <row r="134" spans="1:10" x14ac:dyDescent="0.3">
      <c r="A134" s="76" t="s">
        <v>1436</v>
      </c>
      <c r="B134">
        <v>4</v>
      </c>
      <c r="C134">
        <f t="shared" si="20"/>
        <v>4</v>
      </c>
      <c r="E134" s="76" t="s">
        <v>1436</v>
      </c>
      <c r="F134">
        <v>4</v>
      </c>
      <c r="G134">
        <f t="shared" si="21"/>
        <v>4</v>
      </c>
      <c r="I134" t="str">
        <f t="shared" si="18"/>
        <v>U12 HT Hornets</v>
      </c>
      <c r="J134">
        <f t="shared" si="19"/>
        <v>8</v>
      </c>
    </row>
    <row r="135" spans="1:10" x14ac:dyDescent="0.3">
      <c r="A135" s="76" t="s">
        <v>2003</v>
      </c>
      <c r="B135">
        <v>4</v>
      </c>
      <c r="C135">
        <f t="shared" si="20"/>
        <v>4</v>
      </c>
      <c r="E135" s="76" t="s">
        <v>2003</v>
      </c>
      <c r="F135">
        <v>4</v>
      </c>
      <c r="G135">
        <f t="shared" si="21"/>
        <v>4</v>
      </c>
      <c r="I135" t="str">
        <f t="shared" si="18"/>
        <v>U12 HT Cobra Crush</v>
      </c>
      <c r="J135">
        <f t="shared" si="19"/>
        <v>8</v>
      </c>
    </row>
    <row r="136" spans="1:10" x14ac:dyDescent="0.3">
      <c r="A136" s="76" t="s">
        <v>1046</v>
      </c>
      <c r="B136">
        <v>4</v>
      </c>
      <c r="C136">
        <f t="shared" si="20"/>
        <v>4</v>
      </c>
      <c r="E136" s="76" t="s">
        <v>1046</v>
      </c>
      <c r="F136">
        <v>4</v>
      </c>
      <c r="G136">
        <f t="shared" si="21"/>
        <v>4</v>
      </c>
      <c r="I136" t="str">
        <f t="shared" si="18"/>
        <v>U12 ER Hooligans</v>
      </c>
      <c r="J136">
        <f t="shared" si="19"/>
        <v>8</v>
      </c>
    </row>
    <row r="137" spans="1:10" x14ac:dyDescent="0.3">
      <c r="A137" s="76" t="s">
        <v>1859</v>
      </c>
      <c r="B137">
        <v>4</v>
      </c>
      <c r="C137">
        <f t="shared" si="20"/>
        <v>4</v>
      </c>
      <c r="E137" s="76" t="s">
        <v>1859</v>
      </c>
      <c r="F137">
        <v>4</v>
      </c>
      <c r="G137">
        <f t="shared" si="21"/>
        <v>4</v>
      </c>
      <c r="I137" t="str">
        <f t="shared" si="18"/>
        <v>U12 BR Blue Heron</v>
      </c>
      <c r="J137">
        <f t="shared" si="19"/>
        <v>8</v>
      </c>
    </row>
    <row r="138" spans="1:10" x14ac:dyDescent="0.3">
      <c r="A138" s="76" t="s">
        <v>2004</v>
      </c>
      <c r="B138">
        <v>4</v>
      </c>
      <c r="C138">
        <f t="shared" si="20"/>
        <v>4</v>
      </c>
      <c r="E138" s="76" t="s">
        <v>2004</v>
      </c>
      <c r="F138">
        <v>4</v>
      </c>
      <c r="G138">
        <f t="shared" si="21"/>
        <v>4</v>
      </c>
      <c r="I138" t="str">
        <f t="shared" si="18"/>
        <v>U10G SL Lady Owlets (Tigers)</v>
      </c>
      <c r="J138">
        <f t="shared" si="19"/>
        <v>8</v>
      </c>
    </row>
    <row r="139" spans="1:10" x14ac:dyDescent="0.3">
      <c r="A139" s="76" t="s">
        <v>1951</v>
      </c>
      <c r="B139">
        <v>4</v>
      </c>
      <c r="C139">
        <f t="shared" si="20"/>
        <v>4</v>
      </c>
      <c r="E139" s="76" t="s">
        <v>1951</v>
      </c>
      <c r="F139">
        <v>4</v>
      </c>
      <c r="G139">
        <f t="shared" si="21"/>
        <v>4</v>
      </c>
      <c r="I139" t="str">
        <f t="shared" si="18"/>
        <v>U10G SL Arsenal</v>
      </c>
      <c r="J139">
        <f t="shared" si="19"/>
        <v>8</v>
      </c>
    </row>
    <row r="140" spans="1:10" x14ac:dyDescent="0.3">
      <c r="A140" s="76" t="s">
        <v>1952</v>
      </c>
      <c r="B140">
        <v>4</v>
      </c>
      <c r="C140">
        <f t="shared" si="20"/>
        <v>4</v>
      </c>
      <c r="E140" s="76" t="s">
        <v>1952</v>
      </c>
      <c r="F140">
        <v>4</v>
      </c>
      <c r="G140">
        <f t="shared" si="21"/>
        <v>4</v>
      </c>
      <c r="I140" t="str">
        <f t="shared" si="18"/>
        <v>U10G RF Wildcats</v>
      </c>
      <c r="J140">
        <f t="shared" si="19"/>
        <v>8</v>
      </c>
    </row>
    <row r="141" spans="1:10" x14ac:dyDescent="0.3">
      <c r="A141" s="76" t="s">
        <v>1953</v>
      </c>
      <c r="B141">
        <v>4</v>
      </c>
      <c r="C141">
        <f t="shared" si="20"/>
        <v>4</v>
      </c>
      <c r="E141" s="76" t="s">
        <v>1953</v>
      </c>
      <c r="F141">
        <v>4</v>
      </c>
      <c r="G141">
        <f t="shared" si="21"/>
        <v>4</v>
      </c>
      <c r="I141" t="str">
        <f t="shared" si="18"/>
        <v>U10G KW Sparks</v>
      </c>
      <c r="J141">
        <f t="shared" si="19"/>
        <v>8</v>
      </c>
    </row>
    <row r="142" spans="1:10" x14ac:dyDescent="0.3">
      <c r="A142" s="76" t="s">
        <v>1954</v>
      </c>
      <c r="B142">
        <v>4</v>
      </c>
      <c r="C142">
        <f t="shared" si="20"/>
        <v>4</v>
      </c>
      <c r="E142" s="76" t="s">
        <v>1954</v>
      </c>
      <c r="F142">
        <v>4</v>
      </c>
      <c r="G142">
        <f t="shared" si="21"/>
        <v>4</v>
      </c>
      <c r="I142" t="str">
        <f t="shared" si="18"/>
        <v>U10G JK Power</v>
      </c>
      <c r="J142">
        <f t="shared" si="19"/>
        <v>8</v>
      </c>
    </row>
    <row r="143" spans="1:10" x14ac:dyDescent="0.3">
      <c r="A143" s="76" t="s">
        <v>1955</v>
      </c>
      <c r="B143">
        <v>4</v>
      </c>
      <c r="C143">
        <f t="shared" si="20"/>
        <v>4</v>
      </c>
      <c r="E143" s="76" t="s">
        <v>1955</v>
      </c>
      <c r="F143">
        <v>4</v>
      </c>
      <c r="G143">
        <f t="shared" si="21"/>
        <v>4</v>
      </c>
      <c r="I143" t="str">
        <f t="shared" si="18"/>
        <v>U10G JK Magic</v>
      </c>
      <c r="J143">
        <f t="shared" si="19"/>
        <v>8</v>
      </c>
    </row>
    <row r="144" spans="1:10" x14ac:dyDescent="0.3">
      <c r="A144" s="76" t="s">
        <v>1956</v>
      </c>
      <c r="B144">
        <v>4</v>
      </c>
      <c r="C144">
        <f t="shared" si="20"/>
        <v>4</v>
      </c>
      <c r="E144" s="76" t="s">
        <v>1956</v>
      </c>
      <c r="F144">
        <v>4</v>
      </c>
      <c r="G144">
        <f t="shared" si="21"/>
        <v>4</v>
      </c>
      <c r="I144" t="str">
        <f t="shared" si="18"/>
        <v>U10G HU Thunder</v>
      </c>
      <c r="J144">
        <f t="shared" si="19"/>
        <v>8</v>
      </c>
    </row>
    <row r="145" spans="1:11" x14ac:dyDescent="0.3">
      <c r="A145" s="76" t="s">
        <v>2005</v>
      </c>
      <c r="B145">
        <v>4</v>
      </c>
      <c r="C145">
        <f t="shared" si="20"/>
        <v>4</v>
      </c>
      <c r="E145" s="76" t="s">
        <v>2005</v>
      </c>
      <c r="F145">
        <v>4</v>
      </c>
      <c r="G145">
        <f t="shared" si="21"/>
        <v>4</v>
      </c>
      <c r="I145" t="str">
        <f t="shared" si="18"/>
        <v>U10G HT Wildcats</v>
      </c>
      <c r="J145">
        <f t="shared" si="19"/>
        <v>8</v>
      </c>
    </row>
    <row r="146" spans="1:11" x14ac:dyDescent="0.3">
      <c r="A146" s="76" t="s">
        <v>1918</v>
      </c>
      <c r="B146">
        <v>4</v>
      </c>
      <c r="C146">
        <f t="shared" si="20"/>
        <v>4</v>
      </c>
      <c r="E146" s="76" t="s">
        <v>1918</v>
      </c>
      <c r="F146">
        <v>4</v>
      </c>
      <c r="G146">
        <f t="shared" si="21"/>
        <v>4</v>
      </c>
      <c r="I146" t="str">
        <f t="shared" si="18"/>
        <v>U10 WCHSA TBD</v>
      </c>
      <c r="J146">
        <f t="shared" si="19"/>
        <v>8</v>
      </c>
      <c r="K146" s="76"/>
    </row>
    <row r="147" spans="1:11" x14ac:dyDescent="0.3">
      <c r="A147" s="76" t="s">
        <v>2006</v>
      </c>
      <c r="B147">
        <v>4</v>
      </c>
      <c r="C147">
        <f t="shared" si="20"/>
        <v>4</v>
      </c>
      <c r="E147" s="76" t="s">
        <v>2006</v>
      </c>
      <c r="F147">
        <v>4</v>
      </c>
      <c r="G147">
        <f t="shared" si="21"/>
        <v>4</v>
      </c>
      <c r="I147" t="str">
        <f t="shared" si="18"/>
        <v>U10 SL Wolves (Bears)</v>
      </c>
      <c r="J147">
        <f t="shared" si="19"/>
        <v>8</v>
      </c>
    </row>
    <row r="148" spans="1:11" x14ac:dyDescent="0.3">
      <c r="A148" s="76" t="s">
        <v>2007</v>
      </c>
      <c r="B148">
        <v>4</v>
      </c>
      <c r="C148">
        <f t="shared" si="20"/>
        <v>4</v>
      </c>
      <c r="E148" s="76" t="s">
        <v>2007</v>
      </c>
      <c r="F148">
        <v>4</v>
      </c>
      <c r="G148">
        <f t="shared" si="21"/>
        <v>4</v>
      </c>
      <c r="I148" t="str">
        <f t="shared" si="18"/>
        <v>U10 SL Manchester City (Chargers)</v>
      </c>
      <c r="J148">
        <f t="shared" si="19"/>
        <v>8</v>
      </c>
    </row>
    <row r="149" spans="1:11" x14ac:dyDescent="0.3">
      <c r="A149" s="76" t="s">
        <v>2008</v>
      </c>
      <c r="B149">
        <v>4</v>
      </c>
      <c r="C149">
        <f t="shared" si="20"/>
        <v>4</v>
      </c>
      <c r="E149" s="76" t="s">
        <v>2008</v>
      </c>
      <c r="F149">
        <v>4</v>
      </c>
      <c r="G149">
        <f t="shared" si="21"/>
        <v>4</v>
      </c>
      <c r="I149" t="str">
        <f t="shared" si="18"/>
        <v>U10 SL Aletico Madrid (Rangers)</v>
      </c>
      <c r="J149">
        <f t="shared" si="19"/>
        <v>8</v>
      </c>
    </row>
    <row r="150" spans="1:11" x14ac:dyDescent="0.3">
      <c r="A150" s="76" t="s">
        <v>1919</v>
      </c>
      <c r="B150">
        <v>4</v>
      </c>
      <c r="C150">
        <f t="shared" si="20"/>
        <v>4</v>
      </c>
      <c r="E150" s="76" t="s">
        <v>1919</v>
      </c>
      <c r="F150">
        <v>4</v>
      </c>
      <c r="G150">
        <f t="shared" si="21"/>
        <v>4</v>
      </c>
      <c r="I150" t="str">
        <f t="shared" si="18"/>
        <v>U10 RF Thunder</v>
      </c>
      <c r="J150">
        <f t="shared" si="19"/>
        <v>8</v>
      </c>
    </row>
    <row r="151" spans="1:11" x14ac:dyDescent="0.3">
      <c r="A151" s="76" t="s">
        <v>1920</v>
      </c>
      <c r="B151">
        <v>4</v>
      </c>
      <c r="C151">
        <f t="shared" si="20"/>
        <v>4</v>
      </c>
      <c r="E151" s="76" t="s">
        <v>1920</v>
      </c>
      <c r="F151">
        <v>4</v>
      </c>
      <c r="G151">
        <f t="shared" si="21"/>
        <v>4</v>
      </c>
      <c r="I151" t="str">
        <f t="shared" si="18"/>
        <v>U10 RF Storm</v>
      </c>
      <c r="J151">
        <f t="shared" si="19"/>
        <v>8</v>
      </c>
    </row>
    <row r="152" spans="1:11" x14ac:dyDescent="0.3">
      <c r="A152" s="76" t="s">
        <v>1921</v>
      </c>
      <c r="B152">
        <v>4</v>
      </c>
      <c r="C152">
        <f t="shared" si="20"/>
        <v>4</v>
      </c>
      <c r="E152" s="76" t="s">
        <v>1921</v>
      </c>
      <c r="F152">
        <v>4</v>
      </c>
      <c r="G152">
        <f t="shared" si="21"/>
        <v>4</v>
      </c>
      <c r="I152" t="str">
        <f t="shared" si="18"/>
        <v>U10 RF Avengers</v>
      </c>
      <c r="J152">
        <f t="shared" si="19"/>
        <v>8</v>
      </c>
    </row>
    <row r="153" spans="1:11" x14ac:dyDescent="0.3">
      <c r="A153" s="76" t="s">
        <v>1922</v>
      </c>
      <c r="B153">
        <v>4</v>
      </c>
      <c r="C153">
        <f t="shared" si="20"/>
        <v>4</v>
      </c>
      <c r="E153" s="76" t="s">
        <v>1922</v>
      </c>
      <c r="F153">
        <v>4</v>
      </c>
      <c r="G153">
        <f t="shared" si="21"/>
        <v>4</v>
      </c>
      <c r="I153" t="str">
        <f t="shared" si="18"/>
        <v>U10 KW Stars</v>
      </c>
      <c r="J153">
        <f t="shared" si="19"/>
        <v>8</v>
      </c>
    </row>
    <row r="154" spans="1:11" x14ac:dyDescent="0.3">
      <c r="A154" s="76" t="s">
        <v>1911</v>
      </c>
      <c r="B154">
        <v>4</v>
      </c>
      <c r="C154">
        <f t="shared" si="20"/>
        <v>4</v>
      </c>
      <c r="E154" s="76" t="s">
        <v>1911</v>
      </c>
      <c r="F154">
        <v>4</v>
      </c>
      <c r="G154">
        <f t="shared" si="21"/>
        <v>4</v>
      </c>
      <c r="I154" t="str">
        <f t="shared" si="18"/>
        <v>U10 KW Rays</v>
      </c>
      <c r="J154">
        <f t="shared" si="19"/>
        <v>8</v>
      </c>
    </row>
    <row r="155" spans="1:11" x14ac:dyDescent="0.3">
      <c r="A155" s="76" t="s">
        <v>1912</v>
      </c>
      <c r="B155">
        <v>4</v>
      </c>
      <c r="C155">
        <f t="shared" si="20"/>
        <v>4</v>
      </c>
      <c r="E155" s="76" t="s">
        <v>1912</v>
      </c>
      <c r="F155">
        <v>4</v>
      </c>
      <c r="G155">
        <f t="shared" si="21"/>
        <v>4</v>
      </c>
      <c r="I155" t="str">
        <f t="shared" si="18"/>
        <v>U10 KW Galaxy</v>
      </c>
      <c r="J155">
        <f t="shared" si="19"/>
        <v>8</v>
      </c>
    </row>
    <row r="156" spans="1:11" x14ac:dyDescent="0.3">
      <c r="A156" s="76" t="s">
        <v>1913</v>
      </c>
      <c r="B156">
        <v>4</v>
      </c>
      <c r="C156">
        <f t="shared" si="20"/>
        <v>4</v>
      </c>
      <c r="E156" s="76" t="s">
        <v>1913</v>
      </c>
      <c r="F156">
        <v>4</v>
      </c>
      <c r="G156">
        <f t="shared" si="21"/>
        <v>4</v>
      </c>
      <c r="I156" t="str">
        <f t="shared" si="18"/>
        <v>U10 JU Juneau Rage U10</v>
      </c>
      <c r="J156">
        <f t="shared" si="19"/>
        <v>8</v>
      </c>
    </row>
    <row r="157" spans="1:11" x14ac:dyDescent="0.3">
      <c r="A157" s="76" t="s">
        <v>1923</v>
      </c>
      <c r="B157">
        <v>4</v>
      </c>
      <c r="C157">
        <f t="shared" si="20"/>
        <v>4</v>
      </c>
      <c r="E157" s="76" t="s">
        <v>1923</v>
      </c>
      <c r="F157">
        <v>4</v>
      </c>
      <c r="G157">
        <f t="shared" si="21"/>
        <v>4</v>
      </c>
      <c r="I157" t="str">
        <f t="shared" si="18"/>
        <v>U10 JK Tarantulas</v>
      </c>
      <c r="J157">
        <f t="shared" si="19"/>
        <v>8</v>
      </c>
    </row>
    <row r="158" spans="1:11" x14ac:dyDescent="0.3">
      <c r="A158" s="76" t="s">
        <v>1924</v>
      </c>
      <c r="B158">
        <v>4</v>
      </c>
      <c r="C158">
        <f t="shared" si="20"/>
        <v>4</v>
      </c>
      <c r="E158" s="76" t="s">
        <v>1924</v>
      </c>
      <c r="F158">
        <v>4</v>
      </c>
      <c r="G158">
        <f t="shared" si="21"/>
        <v>4</v>
      </c>
      <c r="I158" t="str">
        <f t="shared" si="18"/>
        <v>U10 JK Galaxy</v>
      </c>
      <c r="J158">
        <f t="shared" si="19"/>
        <v>8</v>
      </c>
    </row>
    <row r="159" spans="1:11" x14ac:dyDescent="0.3">
      <c r="A159" s="76" t="s">
        <v>1914</v>
      </c>
      <c r="B159">
        <v>4</v>
      </c>
      <c r="C159">
        <f t="shared" si="20"/>
        <v>4</v>
      </c>
      <c r="E159" s="76" t="s">
        <v>1914</v>
      </c>
      <c r="F159">
        <v>4</v>
      </c>
      <c r="G159">
        <f t="shared" si="21"/>
        <v>4</v>
      </c>
      <c r="I159" t="str">
        <f t="shared" si="18"/>
        <v>U10 JK Black Widows</v>
      </c>
      <c r="J159">
        <f t="shared" si="19"/>
        <v>8</v>
      </c>
    </row>
    <row r="160" spans="1:11" x14ac:dyDescent="0.3">
      <c r="A160" s="76" t="s">
        <v>1915</v>
      </c>
      <c r="B160">
        <v>4</v>
      </c>
      <c r="C160">
        <f t="shared" si="20"/>
        <v>4</v>
      </c>
      <c r="E160" s="76" t="s">
        <v>1915</v>
      </c>
      <c r="F160">
        <v>4</v>
      </c>
      <c r="G160">
        <f t="shared" si="21"/>
        <v>4</v>
      </c>
      <c r="I160" t="str">
        <f t="shared" si="18"/>
        <v>U10 HU Panthers</v>
      </c>
      <c r="J160">
        <f t="shared" si="19"/>
        <v>8</v>
      </c>
      <c r="K160" s="76"/>
    </row>
    <row r="161" spans="1:10" x14ac:dyDescent="0.3">
      <c r="A161" s="76" t="s">
        <v>1925</v>
      </c>
      <c r="B161">
        <v>4</v>
      </c>
      <c r="C161">
        <f t="shared" si="20"/>
        <v>4</v>
      </c>
      <c r="E161" s="76" t="s">
        <v>1925</v>
      </c>
      <c r="F161">
        <v>4</v>
      </c>
      <c r="G161">
        <f t="shared" si="21"/>
        <v>4</v>
      </c>
      <c r="I161" t="str">
        <f>A161</f>
        <v>U10 HT Firehawks</v>
      </c>
      <c r="J161">
        <f t="shared" si="19"/>
        <v>8</v>
      </c>
    </row>
    <row r="162" spans="1:10" x14ac:dyDescent="0.3">
      <c r="A162" s="76" t="s">
        <v>1926</v>
      </c>
      <c r="B162">
        <v>4</v>
      </c>
      <c r="C162">
        <f t="shared" si="20"/>
        <v>4</v>
      </c>
      <c r="E162" s="76" t="s">
        <v>1926</v>
      </c>
      <c r="F162">
        <v>4</v>
      </c>
      <c r="G162">
        <f t="shared" si="21"/>
        <v>4</v>
      </c>
      <c r="I162" t="str">
        <f t="shared" ref="I162:I165" si="22">A162</f>
        <v>U10 HT Dragons</v>
      </c>
      <c r="J162">
        <f t="shared" ref="J162:J165" si="23">B162+F162</f>
        <v>8</v>
      </c>
    </row>
    <row r="163" spans="1:10" x14ac:dyDescent="0.3">
      <c r="A163" s="76" t="s">
        <v>1916</v>
      </c>
      <c r="B163">
        <v>4</v>
      </c>
      <c r="C163">
        <f t="shared" si="20"/>
        <v>4</v>
      </c>
      <c r="E163" s="76" t="s">
        <v>1916</v>
      </c>
      <c r="F163">
        <v>4</v>
      </c>
      <c r="G163">
        <f t="shared" si="21"/>
        <v>4</v>
      </c>
      <c r="I163" t="str">
        <f t="shared" si="22"/>
        <v>U10 HT Bolts</v>
      </c>
      <c r="J163">
        <f t="shared" si="23"/>
        <v>8</v>
      </c>
    </row>
    <row r="164" spans="1:10" x14ac:dyDescent="0.3">
      <c r="A164" s="76" t="s">
        <v>1917</v>
      </c>
      <c r="B164">
        <v>4</v>
      </c>
      <c r="C164">
        <f t="shared" si="20"/>
        <v>4</v>
      </c>
      <c r="E164" s="76" t="s">
        <v>1917</v>
      </c>
      <c r="F164">
        <v>4</v>
      </c>
      <c r="G164">
        <f t="shared" si="21"/>
        <v>4</v>
      </c>
      <c r="I164" t="str">
        <f t="shared" si="22"/>
        <v>U10 ER Clovers</v>
      </c>
      <c r="J164">
        <f t="shared" si="23"/>
        <v>8</v>
      </c>
    </row>
    <row r="165" spans="1:10" x14ac:dyDescent="0.3">
      <c r="C165">
        <f t="shared" si="20"/>
        <v>0</v>
      </c>
      <c r="G165">
        <f t="shared" si="21"/>
        <v>0</v>
      </c>
      <c r="I165">
        <f t="shared" si="22"/>
        <v>0</v>
      </c>
      <c r="J165">
        <f t="shared" si="23"/>
        <v>0</v>
      </c>
    </row>
  </sheetData>
  <conditionalFormatting sqref="B1:B3 B167:B104857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7:C1048576 C1:C16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67:G1048576 G1:G16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67:J1048576 J1:J16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P29"/>
  <sheetViews>
    <sheetView showGridLines="0" workbookViewId="0">
      <selection activeCell="M26" sqref="M26"/>
    </sheetView>
  </sheetViews>
  <sheetFormatPr defaultRowHeight="14.4" x14ac:dyDescent="0.3"/>
  <cols>
    <col min="2" max="2" width="25.33203125" bestFit="1" customWidth="1"/>
    <col min="4" max="5" width="8.88671875" style="7" customWidth="1"/>
    <col min="6" max="6" width="8.33203125" style="7" bestFit="1" customWidth="1"/>
    <col min="7" max="7" width="25.33203125" customWidth="1"/>
    <col min="8" max="8" width="7.88671875" style="7" bestFit="1" customWidth="1"/>
    <col min="9" max="9" width="25.33203125" customWidth="1"/>
    <col min="12" max="12" width="20.109375" bestFit="1" customWidth="1"/>
    <col min="13" max="13" width="5.44140625" bestFit="1" customWidth="1"/>
    <col min="15" max="15" width="20.109375" bestFit="1" customWidth="1"/>
    <col min="16" max="16" width="5.44140625" bestFit="1" customWidth="1"/>
  </cols>
  <sheetData>
    <row r="1" spans="1:16" ht="15" thickBot="1" x14ac:dyDescent="0.35">
      <c r="D1" s="7" t="s">
        <v>911</v>
      </c>
      <c r="E1" s="7" t="s">
        <v>916</v>
      </c>
      <c r="F1" s="7" t="s">
        <v>912</v>
      </c>
      <c r="G1" t="s">
        <v>850</v>
      </c>
      <c r="H1" s="7" t="s">
        <v>913</v>
      </c>
      <c r="I1" t="s">
        <v>848</v>
      </c>
    </row>
    <row r="2" spans="1:16" x14ac:dyDescent="0.3">
      <c r="A2">
        <v>1</v>
      </c>
      <c r="B2" s="13" t="s">
        <v>981</v>
      </c>
      <c r="D2" s="68">
        <v>1</v>
      </c>
      <c r="E2" s="69"/>
      <c r="F2" s="69">
        <v>1</v>
      </c>
      <c r="G2" s="36" t="str">
        <f t="shared" ref="G2:G29" si="0">VLOOKUP(F2,A:B,2,FALSE)</f>
        <v>U-8 ER Leprechauns</v>
      </c>
      <c r="H2" s="69">
        <v>2</v>
      </c>
      <c r="I2" s="37" t="str">
        <f t="shared" ref="I2:I29" si="1">VLOOKUP(H2,A:B,2,FALSE)</f>
        <v>U-8 JU Rage</v>
      </c>
    </row>
    <row r="3" spans="1:16" x14ac:dyDescent="0.3">
      <c r="A3">
        <v>2</v>
      </c>
      <c r="B3" s="13" t="s">
        <v>982</v>
      </c>
      <c r="D3" s="70">
        <v>1</v>
      </c>
      <c r="F3" s="7">
        <v>3</v>
      </c>
      <c r="G3" s="21" t="str">
        <f t="shared" si="0"/>
        <v>U-8 KW Rays</v>
      </c>
      <c r="H3" s="7">
        <v>4</v>
      </c>
      <c r="I3" s="38" t="str">
        <f t="shared" si="1"/>
        <v>U-8 RF Avengers</v>
      </c>
      <c r="L3" s="199" t="s">
        <v>915</v>
      </c>
      <c r="M3" s="200"/>
      <c r="O3" s="199" t="s">
        <v>915</v>
      </c>
      <c r="P3" s="200"/>
    </row>
    <row r="4" spans="1:16" x14ac:dyDescent="0.3">
      <c r="A4">
        <v>3</v>
      </c>
      <c r="B4" s="13" t="s">
        <v>983</v>
      </c>
      <c r="D4" s="70">
        <v>1</v>
      </c>
      <c r="F4" s="7">
        <v>5</v>
      </c>
      <c r="G4" s="35" t="str">
        <f t="shared" si="0"/>
        <v>U-8 RF Hammerheads</v>
      </c>
      <c r="H4" s="7">
        <v>6</v>
      </c>
      <c r="I4" s="39" t="str">
        <f t="shared" si="1"/>
        <v>U-8 SL Cardinals</v>
      </c>
      <c r="L4" s="199" t="s">
        <v>850</v>
      </c>
      <c r="M4" s="200" t="s">
        <v>756</v>
      </c>
      <c r="O4" s="199" t="s">
        <v>848</v>
      </c>
      <c r="P4" s="200" t="s">
        <v>756</v>
      </c>
    </row>
    <row r="5" spans="1:16" ht="15" thickBot="1" x14ac:dyDescent="0.35">
      <c r="A5">
        <v>4</v>
      </c>
      <c r="B5" s="13" t="s">
        <v>984</v>
      </c>
      <c r="D5" s="71">
        <v>1</v>
      </c>
      <c r="E5" s="72"/>
      <c r="F5" s="72">
        <v>7</v>
      </c>
      <c r="G5" s="40" t="str">
        <f t="shared" si="0"/>
        <v>U-8 SL Chargers</v>
      </c>
      <c r="H5" s="72">
        <v>8</v>
      </c>
      <c r="I5" s="41" t="str">
        <f t="shared" si="1"/>
        <v>U-8 SL Lions</v>
      </c>
      <c r="L5" s="201" t="s">
        <v>754</v>
      </c>
      <c r="M5" s="200"/>
      <c r="O5" s="201" t="s">
        <v>754</v>
      </c>
      <c r="P5" s="200"/>
    </row>
    <row r="6" spans="1:16" x14ac:dyDescent="0.3">
      <c r="A6">
        <v>5</v>
      </c>
      <c r="B6" s="13" t="s">
        <v>985</v>
      </c>
      <c r="D6" s="68">
        <v>2</v>
      </c>
      <c r="E6" s="69"/>
      <c r="F6" s="69">
        <v>3</v>
      </c>
      <c r="G6" s="42" t="str">
        <f t="shared" si="0"/>
        <v>U-8 KW Rays</v>
      </c>
      <c r="H6" s="69">
        <v>1</v>
      </c>
      <c r="I6" s="43" t="str">
        <f t="shared" si="1"/>
        <v>U-8 ER Leprechauns</v>
      </c>
      <c r="L6" s="202" t="s">
        <v>981</v>
      </c>
      <c r="M6" s="203">
        <v>1</v>
      </c>
      <c r="O6" s="202" t="s">
        <v>982</v>
      </c>
      <c r="P6" s="203">
        <v>3</v>
      </c>
    </row>
    <row r="7" spans="1:16" x14ac:dyDescent="0.3">
      <c r="A7">
        <v>6</v>
      </c>
      <c r="B7" s="13" t="s">
        <v>986</v>
      </c>
      <c r="D7" s="70">
        <v>2</v>
      </c>
      <c r="F7" s="7">
        <v>4</v>
      </c>
      <c r="G7" s="44" t="str">
        <f t="shared" si="0"/>
        <v>U-8 RF Avengers</v>
      </c>
      <c r="H7" s="7">
        <v>2</v>
      </c>
      <c r="I7" s="45" t="str">
        <f t="shared" si="1"/>
        <v>U-8 JU Rage</v>
      </c>
      <c r="L7" s="202" t="s">
        <v>983</v>
      </c>
      <c r="M7" s="203">
        <v>4</v>
      </c>
      <c r="O7" s="202" t="s">
        <v>984</v>
      </c>
      <c r="P7" s="203">
        <v>4</v>
      </c>
    </row>
    <row r="8" spans="1:16" x14ac:dyDescent="0.3">
      <c r="A8">
        <v>7</v>
      </c>
      <c r="B8" s="13" t="s">
        <v>987</v>
      </c>
      <c r="D8" s="70">
        <v>2</v>
      </c>
      <c r="F8" s="7">
        <v>7</v>
      </c>
      <c r="G8" s="46" t="str">
        <f t="shared" si="0"/>
        <v>U-8 SL Chargers</v>
      </c>
      <c r="H8" s="7">
        <v>5</v>
      </c>
      <c r="I8" s="47" t="str">
        <f t="shared" si="1"/>
        <v>U-8 RF Hammerheads</v>
      </c>
      <c r="L8" s="202" t="s">
        <v>985</v>
      </c>
      <c r="M8" s="203">
        <v>4</v>
      </c>
      <c r="O8" s="202" t="s">
        <v>986</v>
      </c>
      <c r="P8" s="203">
        <v>3</v>
      </c>
    </row>
    <row r="9" spans="1:16" ht="15" thickBot="1" x14ac:dyDescent="0.35">
      <c r="A9">
        <v>8</v>
      </c>
      <c r="B9" s="13" t="s">
        <v>988</v>
      </c>
      <c r="D9" s="71">
        <v>2</v>
      </c>
      <c r="E9" s="72"/>
      <c r="F9" s="72">
        <v>8</v>
      </c>
      <c r="G9" s="48" t="str">
        <f t="shared" si="0"/>
        <v>U-8 SL Lions</v>
      </c>
      <c r="H9" s="72">
        <v>6</v>
      </c>
      <c r="I9" s="49" t="str">
        <f t="shared" si="1"/>
        <v>U-8 SL Cardinals</v>
      </c>
      <c r="L9" s="202" t="s">
        <v>987</v>
      </c>
      <c r="M9" s="203">
        <v>4</v>
      </c>
      <c r="O9" s="202" t="s">
        <v>988</v>
      </c>
      <c r="P9" s="203">
        <v>3</v>
      </c>
    </row>
    <row r="10" spans="1:16" x14ac:dyDescent="0.3">
      <c r="D10" s="68">
        <v>3</v>
      </c>
      <c r="E10" s="69"/>
      <c r="F10" s="69">
        <v>4</v>
      </c>
      <c r="G10" s="50" t="str">
        <f t="shared" si="0"/>
        <v>U-8 RF Avengers</v>
      </c>
      <c r="H10" s="69">
        <v>1</v>
      </c>
      <c r="I10" s="51" t="str">
        <f t="shared" si="1"/>
        <v>U-8 ER Leprechauns</v>
      </c>
      <c r="L10" s="202" t="s">
        <v>984</v>
      </c>
      <c r="M10" s="203">
        <v>3</v>
      </c>
      <c r="O10" s="202" t="s">
        <v>981</v>
      </c>
      <c r="P10" s="203">
        <v>6</v>
      </c>
    </row>
    <row r="11" spans="1:16" x14ac:dyDescent="0.3">
      <c r="D11" s="70">
        <v>3</v>
      </c>
      <c r="F11" s="7">
        <v>2</v>
      </c>
      <c r="G11" s="52" t="str">
        <f t="shared" si="0"/>
        <v>U-8 JU Rage</v>
      </c>
      <c r="H11" s="7">
        <v>3</v>
      </c>
      <c r="I11" s="53" t="str">
        <f t="shared" si="1"/>
        <v>U-8 KW Rays</v>
      </c>
      <c r="L11" s="202" t="s">
        <v>988</v>
      </c>
      <c r="M11" s="203">
        <v>4</v>
      </c>
      <c r="O11" s="202" t="s">
        <v>985</v>
      </c>
      <c r="P11" s="203">
        <v>3</v>
      </c>
    </row>
    <row r="12" spans="1:16" x14ac:dyDescent="0.3">
      <c r="D12" s="70">
        <v>3</v>
      </c>
      <c r="F12" s="7">
        <v>8</v>
      </c>
      <c r="G12" s="34" t="str">
        <f t="shared" si="0"/>
        <v>U-8 SL Lions</v>
      </c>
      <c r="H12" s="7">
        <v>5</v>
      </c>
      <c r="I12" s="47" t="str">
        <f t="shared" si="1"/>
        <v>U-8 RF Hammerheads</v>
      </c>
      <c r="L12" s="202" t="s">
        <v>982</v>
      </c>
      <c r="M12" s="203">
        <v>4</v>
      </c>
      <c r="O12" s="202" t="s">
        <v>983</v>
      </c>
      <c r="P12" s="203">
        <v>3</v>
      </c>
    </row>
    <row r="13" spans="1:16" ht="15" thickBot="1" x14ac:dyDescent="0.35">
      <c r="D13" s="71">
        <v>3</v>
      </c>
      <c r="E13" s="72"/>
      <c r="F13" s="72">
        <v>6</v>
      </c>
      <c r="G13" s="54" t="str">
        <f t="shared" si="0"/>
        <v>U-8 SL Cardinals</v>
      </c>
      <c r="H13" s="72">
        <v>7</v>
      </c>
      <c r="I13" s="55" t="str">
        <f t="shared" si="1"/>
        <v>U-8 SL Chargers</v>
      </c>
      <c r="L13" s="202" t="s">
        <v>986</v>
      </c>
      <c r="M13" s="203">
        <v>4</v>
      </c>
      <c r="O13" s="202" t="s">
        <v>987</v>
      </c>
      <c r="P13" s="203">
        <v>3</v>
      </c>
    </row>
    <row r="14" spans="1:16" x14ac:dyDescent="0.3">
      <c r="D14" s="68">
        <v>4</v>
      </c>
      <c r="E14" s="69"/>
      <c r="F14" s="69">
        <v>5</v>
      </c>
      <c r="G14" s="56" t="str">
        <f t="shared" si="0"/>
        <v>U-8 RF Hammerheads</v>
      </c>
      <c r="H14" s="69">
        <v>1</v>
      </c>
      <c r="I14" s="43" t="str">
        <f t="shared" si="1"/>
        <v>U-8 ER Leprechauns</v>
      </c>
      <c r="L14" s="204" t="s">
        <v>755</v>
      </c>
      <c r="M14" s="205">
        <v>28</v>
      </c>
      <c r="O14" s="204" t="s">
        <v>755</v>
      </c>
      <c r="P14" s="205">
        <v>28</v>
      </c>
    </row>
    <row r="15" spans="1:16" x14ac:dyDescent="0.3">
      <c r="D15" s="70">
        <v>4</v>
      </c>
      <c r="F15" s="7">
        <v>2</v>
      </c>
      <c r="G15" s="52" t="str">
        <f t="shared" si="0"/>
        <v>U-8 JU Rage</v>
      </c>
      <c r="H15" s="7">
        <v>6</v>
      </c>
      <c r="I15" s="39" t="str">
        <f t="shared" si="1"/>
        <v>U-8 SL Cardinals</v>
      </c>
    </row>
    <row r="16" spans="1:16" x14ac:dyDescent="0.3">
      <c r="D16" s="70">
        <v>4</v>
      </c>
      <c r="F16" s="7">
        <v>3</v>
      </c>
      <c r="G16" s="21" t="str">
        <f t="shared" si="0"/>
        <v>U-8 KW Rays</v>
      </c>
      <c r="H16" s="7">
        <v>7</v>
      </c>
      <c r="I16" s="57" t="str">
        <f t="shared" si="1"/>
        <v>U-8 SL Chargers</v>
      </c>
    </row>
    <row r="17" spans="4:9" ht="15" thickBot="1" x14ac:dyDescent="0.35">
      <c r="D17" s="71">
        <v>4</v>
      </c>
      <c r="E17" s="72"/>
      <c r="F17" s="72">
        <v>4</v>
      </c>
      <c r="G17" s="58" t="str">
        <f t="shared" si="0"/>
        <v>U-8 RF Avengers</v>
      </c>
      <c r="H17" s="72">
        <v>8</v>
      </c>
      <c r="I17" s="59" t="str">
        <f t="shared" si="1"/>
        <v>U-8 SL Lions</v>
      </c>
    </row>
    <row r="18" spans="4:9" x14ac:dyDescent="0.3">
      <c r="D18" s="68">
        <v>5</v>
      </c>
      <c r="E18" s="69"/>
      <c r="F18" s="69">
        <v>6</v>
      </c>
      <c r="G18" s="60" t="str">
        <f t="shared" si="0"/>
        <v>U-8 SL Cardinals</v>
      </c>
      <c r="H18" s="69">
        <v>1</v>
      </c>
      <c r="I18" s="43" t="str">
        <f t="shared" si="1"/>
        <v>U-8 ER Leprechauns</v>
      </c>
    </row>
    <row r="19" spans="4:9" x14ac:dyDescent="0.3">
      <c r="D19" s="70">
        <v>5</v>
      </c>
      <c r="F19" s="7">
        <v>5</v>
      </c>
      <c r="G19" s="35" t="str">
        <f t="shared" si="0"/>
        <v>U-8 RF Hammerheads</v>
      </c>
      <c r="H19" s="7">
        <v>2</v>
      </c>
      <c r="I19" s="45" t="str">
        <f t="shared" si="1"/>
        <v>U-8 JU Rage</v>
      </c>
    </row>
    <row r="20" spans="4:9" x14ac:dyDescent="0.3">
      <c r="D20" s="70">
        <v>5</v>
      </c>
      <c r="F20" s="7">
        <v>8</v>
      </c>
      <c r="G20" s="34" t="str">
        <f t="shared" si="0"/>
        <v>U-8 SL Lions</v>
      </c>
      <c r="H20" s="7">
        <v>3</v>
      </c>
      <c r="I20" s="53" t="str">
        <f t="shared" si="1"/>
        <v>U-8 KW Rays</v>
      </c>
    </row>
    <row r="21" spans="4:9" ht="15" thickBot="1" x14ac:dyDescent="0.35">
      <c r="D21" s="71">
        <v>5</v>
      </c>
      <c r="E21" s="72"/>
      <c r="F21" s="72">
        <v>7</v>
      </c>
      <c r="G21" s="40" t="str">
        <f t="shared" si="0"/>
        <v>U-8 SL Chargers</v>
      </c>
      <c r="H21" s="72">
        <v>4</v>
      </c>
      <c r="I21" s="61" t="str">
        <f t="shared" si="1"/>
        <v>U-8 RF Avengers</v>
      </c>
    </row>
    <row r="22" spans="4:9" x14ac:dyDescent="0.3">
      <c r="D22" s="68">
        <v>6</v>
      </c>
      <c r="E22" s="69"/>
      <c r="F22" s="69">
        <v>7</v>
      </c>
      <c r="G22" s="62" t="str">
        <f t="shared" si="0"/>
        <v>U-8 SL Chargers</v>
      </c>
      <c r="H22" s="69">
        <v>1</v>
      </c>
      <c r="I22" s="43" t="str">
        <f t="shared" si="1"/>
        <v>U-8 ER Leprechauns</v>
      </c>
    </row>
    <row r="23" spans="4:9" x14ac:dyDescent="0.3">
      <c r="D23" s="70">
        <v>6</v>
      </c>
      <c r="F23" s="7">
        <v>2</v>
      </c>
      <c r="G23" s="52" t="str">
        <f t="shared" si="0"/>
        <v>U-8 JU Rage</v>
      </c>
      <c r="H23" s="7">
        <v>8</v>
      </c>
      <c r="I23" s="63" t="str">
        <f t="shared" si="1"/>
        <v>U-8 SL Lions</v>
      </c>
    </row>
    <row r="24" spans="4:9" x14ac:dyDescent="0.3">
      <c r="D24" s="70">
        <v>6</v>
      </c>
      <c r="F24" s="7">
        <v>3</v>
      </c>
      <c r="G24" s="21" t="str">
        <f t="shared" si="0"/>
        <v>U-8 KW Rays</v>
      </c>
      <c r="H24" s="7">
        <v>5</v>
      </c>
      <c r="I24" s="47" t="str">
        <f t="shared" si="1"/>
        <v>U-8 RF Hammerheads</v>
      </c>
    </row>
    <row r="25" spans="4:9" ht="15" thickBot="1" x14ac:dyDescent="0.35">
      <c r="D25" s="71">
        <v>6</v>
      </c>
      <c r="E25" s="72"/>
      <c r="F25" s="72">
        <v>6</v>
      </c>
      <c r="G25" s="54" t="str">
        <f t="shared" si="0"/>
        <v>U-8 SL Cardinals</v>
      </c>
      <c r="H25" s="72">
        <v>4</v>
      </c>
      <c r="I25" s="61" t="str">
        <f t="shared" si="1"/>
        <v>U-8 RF Avengers</v>
      </c>
    </row>
    <row r="26" spans="4:9" x14ac:dyDescent="0.3">
      <c r="D26" s="68">
        <v>7</v>
      </c>
      <c r="E26" s="69"/>
      <c r="F26" s="69">
        <v>8</v>
      </c>
      <c r="G26" s="64" t="str">
        <f t="shared" si="0"/>
        <v>U-8 SL Lions</v>
      </c>
      <c r="H26" s="69">
        <v>1</v>
      </c>
      <c r="I26" s="43" t="str">
        <f t="shared" si="1"/>
        <v>U-8 ER Leprechauns</v>
      </c>
    </row>
    <row r="27" spans="4:9" x14ac:dyDescent="0.3">
      <c r="D27" s="70">
        <v>7</v>
      </c>
      <c r="F27" s="7">
        <v>2</v>
      </c>
      <c r="G27" s="52" t="str">
        <f t="shared" si="0"/>
        <v>U-8 JU Rage</v>
      </c>
      <c r="H27" s="7">
        <v>7</v>
      </c>
      <c r="I27" s="65" t="str">
        <f t="shared" si="1"/>
        <v>U-8 SL Chargers</v>
      </c>
    </row>
    <row r="28" spans="4:9" x14ac:dyDescent="0.3">
      <c r="D28" s="70">
        <v>7</v>
      </c>
      <c r="F28" s="7">
        <v>6</v>
      </c>
      <c r="G28" s="66" t="str">
        <f t="shared" si="0"/>
        <v>U-8 SL Cardinals</v>
      </c>
      <c r="H28" s="7">
        <v>3</v>
      </c>
      <c r="I28" s="53" t="str">
        <f t="shared" si="1"/>
        <v>U-8 KW Rays</v>
      </c>
    </row>
    <row r="29" spans="4:9" ht="15" thickBot="1" x14ac:dyDescent="0.35">
      <c r="D29" s="71">
        <v>7</v>
      </c>
      <c r="E29" s="72"/>
      <c r="F29" s="72">
        <v>5</v>
      </c>
      <c r="G29" s="67" t="str">
        <f t="shared" si="0"/>
        <v>U-8 RF Hammerheads</v>
      </c>
      <c r="H29" s="72">
        <v>4</v>
      </c>
      <c r="I29" s="61" t="str">
        <f t="shared" si="1"/>
        <v>U-8 RF Avengers</v>
      </c>
    </row>
  </sheetData>
  <autoFilter ref="D1:I29" xr:uid="{00000000-0009-0000-0000-000006000000}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FF00"/>
  </sheetPr>
  <dimension ref="A1:R77"/>
  <sheetViews>
    <sheetView showGridLines="0" zoomScale="80" zoomScaleNormal="80" workbookViewId="0">
      <selection activeCell="P23" sqref="P23"/>
    </sheetView>
  </sheetViews>
  <sheetFormatPr defaultRowHeight="14.4" x14ac:dyDescent="0.3"/>
  <cols>
    <col min="1" max="1" width="2.88671875" customWidth="1"/>
    <col min="2" max="2" width="25.33203125" bestFit="1" customWidth="1"/>
    <col min="3" max="3" width="14.44140625" customWidth="1"/>
    <col min="4" max="5" width="8.88671875" style="7" customWidth="1"/>
    <col min="6" max="6" width="8.33203125" style="7" bestFit="1" customWidth="1"/>
    <col min="7" max="7" width="25.33203125" customWidth="1"/>
    <col min="8" max="8" width="9" bestFit="1" customWidth="1"/>
    <col min="9" max="9" width="7.88671875" style="7" bestFit="1" customWidth="1"/>
    <col min="10" max="10" width="25.33203125" customWidth="1"/>
    <col min="13" max="13" width="18.109375" bestFit="1" customWidth="1"/>
    <col min="14" max="14" width="6.33203125" bestFit="1" customWidth="1"/>
    <col min="16" max="16" width="18.109375" bestFit="1" customWidth="1"/>
    <col min="17" max="17" width="6.33203125" bestFit="1" customWidth="1"/>
  </cols>
  <sheetData>
    <row r="1" spans="1:18" ht="15" thickBot="1" x14ac:dyDescent="0.35">
      <c r="D1" s="7" t="s">
        <v>911</v>
      </c>
      <c r="E1" s="7" t="s">
        <v>916</v>
      </c>
      <c r="F1" s="93" t="s">
        <v>909</v>
      </c>
      <c r="G1" t="s">
        <v>850</v>
      </c>
      <c r="H1" s="7" t="s">
        <v>916</v>
      </c>
      <c r="I1" s="94" t="s">
        <v>910</v>
      </c>
      <c r="J1" t="s">
        <v>848</v>
      </c>
    </row>
    <row r="2" spans="1:18" ht="15" thickBot="1" x14ac:dyDescent="0.35">
      <c r="A2">
        <v>1</v>
      </c>
      <c r="B2" s="13" t="s">
        <v>981</v>
      </c>
      <c r="C2" s="30">
        <v>45031</v>
      </c>
      <c r="D2" s="102">
        <v>1</v>
      </c>
      <c r="E2" s="69" t="str">
        <f>MID(G2,5,2)</f>
        <v>ER</v>
      </c>
      <c r="F2" s="100">
        <v>1</v>
      </c>
      <c r="G2" s="79" t="str">
        <f t="shared" ref="G2:G29" si="0">VLOOKUP(F2,A:B,2,FALSE)</f>
        <v>U-8 ER Leprechauns</v>
      </c>
      <c r="H2" s="69" t="str">
        <f>MID(J2,5,2)</f>
        <v>KW</v>
      </c>
      <c r="I2" s="98">
        <v>3</v>
      </c>
      <c r="J2" s="79" t="str">
        <f t="shared" ref="J2:J29" si="1">VLOOKUP(I2,A:B,2,FALSE)</f>
        <v>U-8 KW Rays</v>
      </c>
    </row>
    <row r="3" spans="1:18" ht="15" thickBot="1" x14ac:dyDescent="0.35">
      <c r="A3">
        <v>2</v>
      </c>
      <c r="B3" s="13" t="s">
        <v>982</v>
      </c>
      <c r="C3" s="30">
        <v>45031</v>
      </c>
      <c r="D3" s="103">
        <v>1</v>
      </c>
      <c r="E3" s="7" t="str">
        <f t="shared" ref="E3:E29" si="2">MID(G3,5,2)</f>
        <v>JU</v>
      </c>
      <c r="F3" s="92">
        <v>2</v>
      </c>
      <c r="G3" s="79" t="str">
        <f t="shared" si="0"/>
        <v>U-8 JU Rage</v>
      </c>
      <c r="H3" s="7" t="str">
        <f t="shared" ref="H3:H29" si="3">MID(J3,5,2)</f>
        <v>RF</v>
      </c>
      <c r="I3" s="90">
        <v>4</v>
      </c>
      <c r="J3" s="79" t="str">
        <f t="shared" si="1"/>
        <v>U-8 RF Avengers</v>
      </c>
      <c r="M3" s="199" t="s">
        <v>915</v>
      </c>
      <c r="N3" s="200"/>
      <c r="P3" s="199" t="s">
        <v>915</v>
      </c>
      <c r="Q3" s="200"/>
    </row>
    <row r="4" spans="1:18" ht="15" thickBot="1" x14ac:dyDescent="0.35">
      <c r="A4">
        <v>3</v>
      </c>
      <c r="B4" s="13" t="s">
        <v>983</v>
      </c>
      <c r="C4" s="30">
        <v>45031</v>
      </c>
      <c r="D4" s="103">
        <v>1</v>
      </c>
      <c r="E4" s="7" t="str">
        <f t="shared" si="2"/>
        <v>SL</v>
      </c>
      <c r="F4" s="92">
        <v>7</v>
      </c>
      <c r="G4" s="79" t="str">
        <f t="shared" si="0"/>
        <v>U-8 SL Chargers</v>
      </c>
      <c r="H4" s="7" t="str">
        <f t="shared" si="3"/>
        <v>RF</v>
      </c>
      <c r="I4" s="90">
        <v>5</v>
      </c>
      <c r="J4" s="79" t="str">
        <f t="shared" si="1"/>
        <v>U-8 RF Hammerheads</v>
      </c>
      <c r="M4" s="199" t="s">
        <v>850</v>
      </c>
      <c r="N4" s="200" t="s">
        <v>756</v>
      </c>
      <c r="P4" s="199" t="s">
        <v>848</v>
      </c>
      <c r="Q4" s="200" t="s">
        <v>756</v>
      </c>
    </row>
    <row r="5" spans="1:18" ht="15" thickBot="1" x14ac:dyDescent="0.35">
      <c r="A5">
        <v>4</v>
      </c>
      <c r="B5" s="13" t="s">
        <v>984</v>
      </c>
      <c r="C5" s="30">
        <v>45031</v>
      </c>
      <c r="D5" s="104">
        <v>1</v>
      </c>
      <c r="E5" s="72" t="str">
        <f t="shared" si="2"/>
        <v>SL</v>
      </c>
      <c r="F5" s="101">
        <v>6</v>
      </c>
      <c r="G5" s="79" t="str">
        <f t="shared" si="0"/>
        <v>U-8 SL Cardinals</v>
      </c>
      <c r="H5" s="72" t="str">
        <f t="shared" si="3"/>
        <v>SL</v>
      </c>
      <c r="I5" s="99">
        <v>8</v>
      </c>
      <c r="J5" s="79" t="str">
        <f t="shared" si="1"/>
        <v>U-8 SL Lions</v>
      </c>
      <c r="M5" s="201" t="s">
        <v>977</v>
      </c>
      <c r="N5" s="200">
        <v>3</v>
      </c>
      <c r="P5" s="201" t="s">
        <v>977</v>
      </c>
      <c r="Q5" s="200">
        <v>4</v>
      </c>
      <c r="R5">
        <f>N5+Q5</f>
        <v>7</v>
      </c>
    </row>
    <row r="6" spans="1:18" ht="15" thickBot="1" x14ac:dyDescent="0.35">
      <c r="A6" s="34">
        <v>5</v>
      </c>
      <c r="B6" s="13" t="s">
        <v>985</v>
      </c>
      <c r="C6" s="30">
        <v>45038</v>
      </c>
      <c r="D6" s="102">
        <v>2</v>
      </c>
      <c r="E6" s="69" t="str">
        <f t="shared" si="2"/>
        <v>ER</v>
      </c>
      <c r="F6" s="100">
        <v>1</v>
      </c>
      <c r="G6" s="79" t="str">
        <f t="shared" si="0"/>
        <v>U-8 ER Leprechauns</v>
      </c>
      <c r="H6" s="69" t="str">
        <f t="shared" si="3"/>
        <v>RF</v>
      </c>
      <c r="I6" s="98">
        <v>4</v>
      </c>
      <c r="J6" s="79" t="str">
        <f t="shared" si="1"/>
        <v>U-8 RF Avengers</v>
      </c>
      <c r="M6" s="202" t="s">
        <v>976</v>
      </c>
      <c r="N6" s="203">
        <v>4</v>
      </c>
      <c r="P6" s="202" t="s">
        <v>976</v>
      </c>
      <c r="Q6" s="203">
        <v>3</v>
      </c>
      <c r="R6">
        <f>N6+Q6</f>
        <v>7</v>
      </c>
    </row>
    <row r="7" spans="1:18" ht="15" thickBot="1" x14ac:dyDescent="0.35">
      <c r="A7">
        <v>6</v>
      </c>
      <c r="B7" s="13" t="s">
        <v>986</v>
      </c>
      <c r="C7" s="30">
        <v>45038</v>
      </c>
      <c r="D7" s="103">
        <v>2</v>
      </c>
      <c r="E7" s="7" t="str">
        <f t="shared" si="2"/>
        <v>JU</v>
      </c>
      <c r="F7" s="92">
        <v>2</v>
      </c>
      <c r="G7" s="79" t="str">
        <f t="shared" si="0"/>
        <v>U-8 JU Rage</v>
      </c>
      <c r="H7" s="7" t="str">
        <f t="shared" si="3"/>
        <v>KW</v>
      </c>
      <c r="I7" s="90">
        <v>3</v>
      </c>
      <c r="J7" s="79" t="str">
        <f t="shared" si="1"/>
        <v>U-8 KW Rays</v>
      </c>
      <c r="M7" s="202" t="s">
        <v>975</v>
      </c>
      <c r="N7" s="203">
        <v>4</v>
      </c>
      <c r="P7" s="202" t="s">
        <v>975</v>
      </c>
      <c r="Q7" s="203">
        <v>3</v>
      </c>
      <c r="R7">
        <f t="shared" ref="R7:R14" si="4">N7+Q7</f>
        <v>7</v>
      </c>
    </row>
    <row r="8" spans="1:18" ht="15" thickBot="1" x14ac:dyDescent="0.35">
      <c r="A8">
        <v>7</v>
      </c>
      <c r="B8" s="13" t="s">
        <v>987</v>
      </c>
      <c r="C8" s="30">
        <v>45038</v>
      </c>
      <c r="D8" s="103">
        <v>2</v>
      </c>
      <c r="E8" s="7" t="str">
        <f t="shared" si="2"/>
        <v>RF</v>
      </c>
      <c r="F8" s="92">
        <v>5</v>
      </c>
      <c r="G8" s="79" t="str">
        <f t="shared" si="0"/>
        <v>U-8 RF Hammerheads</v>
      </c>
      <c r="H8" s="7" t="str">
        <f t="shared" si="3"/>
        <v>SL</v>
      </c>
      <c r="I8" s="90">
        <v>8</v>
      </c>
      <c r="J8" s="79" t="str">
        <f t="shared" si="1"/>
        <v>U-8 SL Lions</v>
      </c>
      <c r="M8" s="202" t="s">
        <v>974</v>
      </c>
      <c r="N8" s="203">
        <v>3</v>
      </c>
      <c r="P8" s="202" t="s">
        <v>974</v>
      </c>
      <c r="Q8" s="203">
        <v>4</v>
      </c>
      <c r="R8">
        <f t="shared" si="4"/>
        <v>7</v>
      </c>
    </row>
    <row r="9" spans="1:18" ht="15" thickBot="1" x14ac:dyDescent="0.35">
      <c r="A9">
        <v>8</v>
      </c>
      <c r="B9" s="13" t="s">
        <v>988</v>
      </c>
      <c r="C9" s="30">
        <v>45038</v>
      </c>
      <c r="D9" s="104">
        <v>2</v>
      </c>
      <c r="E9" s="72" t="str">
        <f t="shared" si="2"/>
        <v>SL</v>
      </c>
      <c r="F9" s="101">
        <v>6</v>
      </c>
      <c r="G9" s="79" t="str">
        <f t="shared" si="0"/>
        <v>U-8 SL Cardinals</v>
      </c>
      <c r="H9" s="72" t="str">
        <f t="shared" si="3"/>
        <v>SL</v>
      </c>
      <c r="I9" s="99">
        <v>7</v>
      </c>
      <c r="J9" s="79" t="str">
        <f t="shared" si="1"/>
        <v>U-8 SL Chargers</v>
      </c>
      <c r="M9" s="202" t="s">
        <v>973</v>
      </c>
      <c r="N9" s="203">
        <v>4</v>
      </c>
      <c r="P9" s="202" t="s">
        <v>973</v>
      </c>
      <c r="Q9" s="203">
        <v>3</v>
      </c>
      <c r="R9">
        <f t="shared" si="4"/>
        <v>7</v>
      </c>
    </row>
    <row r="10" spans="1:18" ht="15" thickBot="1" x14ac:dyDescent="0.35">
      <c r="C10" s="30">
        <v>45045</v>
      </c>
      <c r="D10" s="102">
        <v>3</v>
      </c>
      <c r="E10" s="69" t="str">
        <f t="shared" si="2"/>
        <v>ER</v>
      </c>
      <c r="F10" s="100">
        <v>1</v>
      </c>
      <c r="G10" s="79" t="str">
        <f t="shared" si="0"/>
        <v>U-8 ER Leprechauns</v>
      </c>
      <c r="H10" s="69" t="str">
        <f t="shared" si="3"/>
        <v>JU</v>
      </c>
      <c r="I10" s="98">
        <v>2</v>
      </c>
      <c r="J10" s="79" t="str">
        <f t="shared" si="1"/>
        <v>U-8 JU Rage</v>
      </c>
      <c r="M10" s="202" t="s">
        <v>972</v>
      </c>
      <c r="N10" s="203">
        <v>3</v>
      </c>
      <c r="P10" s="202" t="s">
        <v>972</v>
      </c>
      <c r="Q10" s="203">
        <v>4</v>
      </c>
      <c r="R10">
        <f t="shared" si="4"/>
        <v>7</v>
      </c>
    </row>
    <row r="11" spans="1:18" ht="15" thickBot="1" x14ac:dyDescent="0.35">
      <c r="C11" s="30">
        <v>45045</v>
      </c>
      <c r="D11" s="103">
        <v>3</v>
      </c>
      <c r="E11" s="7" t="str">
        <f t="shared" si="2"/>
        <v>KW</v>
      </c>
      <c r="F11" s="92">
        <v>3</v>
      </c>
      <c r="G11" s="79" t="str">
        <f t="shared" si="0"/>
        <v>U-8 KW Rays</v>
      </c>
      <c r="H11" s="7" t="str">
        <f t="shared" si="3"/>
        <v>RF</v>
      </c>
      <c r="I11" s="90">
        <v>4</v>
      </c>
      <c r="J11" s="79" t="str">
        <f t="shared" si="1"/>
        <v>U-8 RF Avengers</v>
      </c>
      <c r="M11" s="202" t="s">
        <v>971</v>
      </c>
      <c r="N11" s="203">
        <v>3</v>
      </c>
      <c r="P11" s="202" t="s">
        <v>971</v>
      </c>
      <c r="Q11" s="203">
        <v>4</v>
      </c>
      <c r="R11">
        <f t="shared" si="4"/>
        <v>7</v>
      </c>
    </row>
    <row r="12" spans="1:18" ht="15" thickBot="1" x14ac:dyDescent="0.35">
      <c r="C12" s="30">
        <v>45045</v>
      </c>
      <c r="D12" s="103">
        <v>3</v>
      </c>
      <c r="E12" s="7" t="str">
        <f t="shared" si="2"/>
        <v>RF</v>
      </c>
      <c r="F12" s="92">
        <v>5</v>
      </c>
      <c r="G12" s="79" t="str">
        <f t="shared" si="0"/>
        <v>U-8 RF Hammerheads</v>
      </c>
      <c r="H12" s="7" t="str">
        <f t="shared" si="3"/>
        <v>SL</v>
      </c>
      <c r="I12" s="90">
        <v>6</v>
      </c>
      <c r="J12" s="79" t="str">
        <f t="shared" si="1"/>
        <v>U-8 SL Cardinals</v>
      </c>
      <c r="M12" s="202" t="s">
        <v>970</v>
      </c>
      <c r="N12" s="203">
        <v>4</v>
      </c>
      <c r="P12" s="202" t="s">
        <v>970</v>
      </c>
      <c r="Q12" s="203">
        <v>3</v>
      </c>
      <c r="R12">
        <f t="shared" si="4"/>
        <v>7</v>
      </c>
    </row>
    <row r="13" spans="1:18" ht="15" thickBot="1" x14ac:dyDescent="0.35">
      <c r="C13" s="30">
        <v>45045</v>
      </c>
      <c r="D13" s="104">
        <v>3</v>
      </c>
      <c r="E13" s="72" t="str">
        <f t="shared" si="2"/>
        <v>SL</v>
      </c>
      <c r="F13" s="101">
        <v>8</v>
      </c>
      <c r="G13" s="79" t="str">
        <f t="shared" si="0"/>
        <v>U-8 SL Lions</v>
      </c>
      <c r="H13" s="72" t="str">
        <f t="shared" si="3"/>
        <v>SL</v>
      </c>
      <c r="I13" s="99">
        <v>7</v>
      </c>
      <c r="J13" s="79" t="str">
        <f t="shared" si="1"/>
        <v>U-8 SL Chargers</v>
      </c>
      <c r="M13" s="204" t="s">
        <v>755</v>
      </c>
      <c r="N13" s="205">
        <v>28</v>
      </c>
      <c r="P13" s="204" t="s">
        <v>755</v>
      </c>
      <c r="Q13" s="205">
        <v>28</v>
      </c>
      <c r="R13">
        <f t="shared" si="4"/>
        <v>56</v>
      </c>
    </row>
    <row r="14" spans="1:18" ht="15" thickBot="1" x14ac:dyDescent="0.35">
      <c r="C14" s="30">
        <v>45052</v>
      </c>
      <c r="D14" s="102">
        <v>4</v>
      </c>
      <c r="E14" s="69" t="str">
        <f t="shared" si="2"/>
        <v>ER</v>
      </c>
      <c r="F14" s="100">
        <v>1</v>
      </c>
      <c r="G14" s="79" t="str">
        <f t="shared" si="0"/>
        <v>U-8 ER Leprechauns</v>
      </c>
      <c r="H14" s="69" t="str">
        <f t="shared" si="3"/>
        <v>RF</v>
      </c>
      <c r="I14" s="98">
        <v>5</v>
      </c>
      <c r="J14" s="79" t="str">
        <f t="shared" si="1"/>
        <v>U-8 RF Hammerheads</v>
      </c>
      <c r="R14">
        <f t="shared" si="4"/>
        <v>0</v>
      </c>
    </row>
    <row r="15" spans="1:18" ht="15" thickBot="1" x14ac:dyDescent="0.35">
      <c r="C15" s="30">
        <v>45052</v>
      </c>
      <c r="D15" s="103">
        <v>4</v>
      </c>
      <c r="E15" s="7" t="str">
        <f t="shared" si="2"/>
        <v>JU</v>
      </c>
      <c r="F15" s="92">
        <v>2</v>
      </c>
      <c r="G15" s="79" t="str">
        <f t="shared" si="0"/>
        <v>U-8 JU Rage</v>
      </c>
      <c r="H15" s="7" t="str">
        <f t="shared" si="3"/>
        <v>SL</v>
      </c>
      <c r="I15" s="90">
        <v>6</v>
      </c>
      <c r="J15" s="79" t="str">
        <f t="shared" si="1"/>
        <v>U-8 SL Cardinals</v>
      </c>
    </row>
    <row r="16" spans="1:18" ht="15" thickBot="1" x14ac:dyDescent="0.35">
      <c r="C16" s="30">
        <v>45052</v>
      </c>
      <c r="D16" s="103">
        <v>4</v>
      </c>
      <c r="E16" s="7" t="str">
        <f t="shared" si="2"/>
        <v>KW</v>
      </c>
      <c r="F16" s="92">
        <v>3</v>
      </c>
      <c r="G16" s="79" t="str">
        <f t="shared" si="0"/>
        <v>U-8 KW Rays</v>
      </c>
      <c r="H16" s="7" t="str">
        <f t="shared" si="3"/>
        <v>SL</v>
      </c>
      <c r="I16" s="90">
        <v>7</v>
      </c>
      <c r="J16" s="79" t="str">
        <f t="shared" si="1"/>
        <v>U-8 SL Chargers</v>
      </c>
    </row>
    <row r="17" spans="3:17" ht="15" thickBot="1" x14ac:dyDescent="0.35">
      <c r="C17" s="30">
        <v>45052</v>
      </c>
      <c r="D17" s="103">
        <v>4</v>
      </c>
      <c r="E17" s="7" t="str">
        <f t="shared" si="2"/>
        <v>RF</v>
      </c>
      <c r="F17" s="92">
        <v>4</v>
      </c>
      <c r="G17" s="79" t="str">
        <f t="shared" si="0"/>
        <v>U-8 RF Avengers</v>
      </c>
      <c r="H17" s="7" t="str">
        <f t="shared" si="3"/>
        <v>SL</v>
      </c>
      <c r="I17" s="90">
        <v>8</v>
      </c>
      <c r="J17" s="79" t="str">
        <f t="shared" si="1"/>
        <v>U-8 SL Lions</v>
      </c>
    </row>
    <row r="18" spans="3:17" ht="15" thickBot="1" x14ac:dyDescent="0.35">
      <c r="C18" s="30">
        <v>45059</v>
      </c>
      <c r="D18" s="102">
        <v>5</v>
      </c>
      <c r="E18" s="69" t="str">
        <f t="shared" si="2"/>
        <v>SL</v>
      </c>
      <c r="F18" s="100">
        <v>6</v>
      </c>
      <c r="G18" s="79" t="str">
        <f t="shared" si="0"/>
        <v>U-8 SL Cardinals</v>
      </c>
      <c r="H18" s="69" t="str">
        <f t="shared" si="3"/>
        <v>ER</v>
      </c>
      <c r="I18" s="98">
        <v>1</v>
      </c>
      <c r="J18" s="79" t="str">
        <f t="shared" si="1"/>
        <v>U-8 ER Leprechauns</v>
      </c>
    </row>
    <row r="19" spans="3:17" ht="15" thickBot="1" x14ac:dyDescent="0.35">
      <c r="C19" s="74">
        <v>45059</v>
      </c>
      <c r="D19" s="103">
        <v>5</v>
      </c>
      <c r="E19" s="7" t="str">
        <f t="shared" si="2"/>
        <v>RF</v>
      </c>
      <c r="F19" s="92">
        <v>5</v>
      </c>
      <c r="G19" s="79" t="str">
        <f t="shared" si="0"/>
        <v>U-8 RF Hammerheads</v>
      </c>
      <c r="H19" s="7" t="str">
        <f t="shared" si="3"/>
        <v>JU</v>
      </c>
      <c r="I19" s="90">
        <v>2</v>
      </c>
      <c r="J19" s="79" t="str">
        <f t="shared" si="1"/>
        <v>U-8 JU Rage</v>
      </c>
    </row>
    <row r="20" spans="3:17" ht="15" thickBot="1" x14ac:dyDescent="0.35">
      <c r="C20" s="30">
        <v>45059</v>
      </c>
      <c r="D20" s="103">
        <v>5</v>
      </c>
      <c r="E20" s="7" t="str">
        <f t="shared" si="2"/>
        <v>SL</v>
      </c>
      <c r="F20" s="92">
        <v>8</v>
      </c>
      <c r="G20" s="79" t="str">
        <f t="shared" si="0"/>
        <v>U-8 SL Lions</v>
      </c>
      <c r="H20" s="7" t="str">
        <f t="shared" si="3"/>
        <v>KW</v>
      </c>
      <c r="I20" s="90">
        <v>3</v>
      </c>
      <c r="J20" s="79" t="str">
        <f t="shared" si="1"/>
        <v>U-8 KW Rays</v>
      </c>
      <c r="L20" s="7"/>
      <c r="N20" s="7"/>
    </row>
    <row r="21" spans="3:17" ht="15" thickBot="1" x14ac:dyDescent="0.35">
      <c r="C21" s="30">
        <v>45059</v>
      </c>
      <c r="D21" s="104">
        <v>5</v>
      </c>
      <c r="E21" s="72" t="str">
        <f t="shared" si="2"/>
        <v>SL</v>
      </c>
      <c r="F21" s="101">
        <v>7</v>
      </c>
      <c r="G21" s="79" t="str">
        <f t="shared" si="0"/>
        <v>U-8 SL Chargers</v>
      </c>
      <c r="H21" s="72" t="str">
        <f t="shared" si="3"/>
        <v>RF</v>
      </c>
      <c r="I21" s="99">
        <v>4</v>
      </c>
      <c r="J21" s="79" t="str">
        <f t="shared" si="1"/>
        <v>U-8 RF Avengers</v>
      </c>
      <c r="L21" s="7"/>
      <c r="M21" s="7"/>
      <c r="N21" s="7"/>
    </row>
    <row r="22" spans="3:17" ht="15" thickBot="1" x14ac:dyDescent="0.35">
      <c r="C22" s="30">
        <v>45066</v>
      </c>
      <c r="D22" s="102">
        <v>6</v>
      </c>
      <c r="E22" s="69" t="str">
        <f t="shared" si="2"/>
        <v>SL</v>
      </c>
      <c r="F22" s="100">
        <v>7</v>
      </c>
      <c r="G22" s="79" t="str">
        <f t="shared" si="0"/>
        <v>U-8 SL Chargers</v>
      </c>
      <c r="H22" s="69" t="str">
        <f t="shared" si="3"/>
        <v>ER</v>
      </c>
      <c r="I22" s="98">
        <v>1</v>
      </c>
      <c r="J22" s="79" t="str">
        <f t="shared" si="1"/>
        <v>U-8 ER Leprechauns</v>
      </c>
      <c r="L22" s="7"/>
      <c r="M22" s="7"/>
      <c r="N22" s="7"/>
    </row>
    <row r="23" spans="3:17" ht="15" thickBot="1" x14ac:dyDescent="0.35">
      <c r="C23" s="30">
        <v>45066</v>
      </c>
      <c r="D23" s="103">
        <v>6</v>
      </c>
      <c r="E23" s="7" t="str">
        <f t="shared" si="2"/>
        <v>SL</v>
      </c>
      <c r="F23" s="92">
        <v>8</v>
      </c>
      <c r="G23" s="79" t="str">
        <f t="shared" si="0"/>
        <v>U-8 SL Lions</v>
      </c>
      <c r="H23" s="7" t="str">
        <f t="shared" si="3"/>
        <v>JU</v>
      </c>
      <c r="I23" s="90">
        <v>2</v>
      </c>
      <c r="J23" s="79" t="str">
        <f t="shared" si="1"/>
        <v>U-8 JU Rage</v>
      </c>
      <c r="L23" s="7"/>
      <c r="M23" s="7"/>
      <c r="N23" s="7"/>
    </row>
    <row r="24" spans="3:17" ht="15" thickBot="1" x14ac:dyDescent="0.35">
      <c r="C24" s="30">
        <v>45066</v>
      </c>
      <c r="D24" s="103">
        <v>6</v>
      </c>
      <c r="E24" s="7" t="str">
        <f t="shared" si="2"/>
        <v>RF</v>
      </c>
      <c r="F24" s="92">
        <v>5</v>
      </c>
      <c r="G24" s="79" t="str">
        <f t="shared" si="0"/>
        <v>U-8 RF Hammerheads</v>
      </c>
      <c r="H24" s="7" t="str">
        <f t="shared" si="3"/>
        <v>KW</v>
      </c>
      <c r="I24" s="90">
        <v>3</v>
      </c>
      <c r="J24" s="79" t="str">
        <f t="shared" si="1"/>
        <v>U-8 KW Rays</v>
      </c>
      <c r="L24" s="7"/>
      <c r="M24" s="7"/>
      <c r="N24" s="7"/>
    </row>
    <row r="25" spans="3:17" ht="15" thickBot="1" x14ac:dyDescent="0.35">
      <c r="C25" s="30">
        <v>45066</v>
      </c>
      <c r="D25" s="104">
        <v>6</v>
      </c>
      <c r="E25" s="72" t="str">
        <f t="shared" si="2"/>
        <v>RF</v>
      </c>
      <c r="F25" s="101">
        <v>4</v>
      </c>
      <c r="G25" s="79" t="str">
        <f t="shared" si="0"/>
        <v>U-8 RF Avengers</v>
      </c>
      <c r="H25" s="72" t="str">
        <f t="shared" si="3"/>
        <v>SL</v>
      </c>
      <c r="I25" s="99">
        <v>6</v>
      </c>
      <c r="J25" s="79" t="str">
        <f t="shared" si="1"/>
        <v>U-8 SL Cardinals</v>
      </c>
      <c r="L25" s="7"/>
      <c r="M25" s="7"/>
      <c r="N25" s="7"/>
    </row>
    <row r="26" spans="3:17" ht="15" thickBot="1" x14ac:dyDescent="0.35">
      <c r="C26" s="30">
        <v>45073</v>
      </c>
      <c r="D26" s="103">
        <v>7</v>
      </c>
      <c r="E26" s="7" t="str">
        <f t="shared" si="2"/>
        <v>SL</v>
      </c>
      <c r="F26" s="92">
        <v>8</v>
      </c>
      <c r="G26" s="79" t="str">
        <f t="shared" si="0"/>
        <v>U-8 SL Lions</v>
      </c>
      <c r="H26" s="7" t="str">
        <f t="shared" si="3"/>
        <v>ER</v>
      </c>
      <c r="I26" s="90">
        <v>1</v>
      </c>
      <c r="J26" s="79" t="str">
        <f t="shared" si="1"/>
        <v>U-8 ER Leprechauns</v>
      </c>
      <c r="L26" s="7"/>
      <c r="N26" s="7"/>
    </row>
    <row r="27" spans="3:17" ht="15" thickBot="1" x14ac:dyDescent="0.35">
      <c r="C27" s="30">
        <v>45073</v>
      </c>
      <c r="D27" s="103">
        <v>7</v>
      </c>
      <c r="E27" s="7" t="str">
        <f t="shared" si="2"/>
        <v>JU</v>
      </c>
      <c r="F27" s="92">
        <v>2</v>
      </c>
      <c r="G27" s="79" t="str">
        <f t="shared" si="0"/>
        <v>U-8 JU Rage</v>
      </c>
      <c r="H27" s="7" t="str">
        <f t="shared" si="3"/>
        <v>SL</v>
      </c>
      <c r="I27" s="90">
        <v>7</v>
      </c>
      <c r="J27" s="79" t="str">
        <f t="shared" si="1"/>
        <v>U-8 SL Chargers</v>
      </c>
      <c r="L27" s="7"/>
      <c r="N27" s="7"/>
    </row>
    <row r="28" spans="3:17" ht="15" thickBot="1" x14ac:dyDescent="0.35">
      <c r="C28" s="30">
        <v>45073</v>
      </c>
      <c r="D28" s="103">
        <v>7</v>
      </c>
      <c r="E28" s="7" t="str">
        <f t="shared" si="2"/>
        <v>KW</v>
      </c>
      <c r="F28" s="92">
        <v>3</v>
      </c>
      <c r="G28" s="79" t="str">
        <f t="shared" si="0"/>
        <v>U-8 KW Rays</v>
      </c>
      <c r="H28" s="7" t="str">
        <f t="shared" si="3"/>
        <v>SL</v>
      </c>
      <c r="I28" s="90">
        <v>6</v>
      </c>
      <c r="J28" s="79" t="str">
        <f t="shared" si="1"/>
        <v>U-8 SL Cardinals</v>
      </c>
      <c r="L28" s="7"/>
      <c r="N28" s="7"/>
    </row>
    <row r="29" spans="3:17" ht="15" thickBot="1" x14ac:dyDescent="0.35">
      <c r="C29" s="30">
        <v>45073</v>
      </c>
      <c r="D29" s="104">
        <v>7</v>
      </c>
      <c r="E29" s="72" t="str">
        <f t="shared" si="2"/>
        <v>RF</v>
      </c>
      <c r="F29" s="101">
        <v>4</v>
      </c>
      <c r="G29" s="79" t="str">
        <f t="shared" si="0"/>
        <v>U-8 RF Avengers</v>
      </c>
      <c r="H29" s="72" t="str">
        <f t="shared" si="3"/>
        <v>RF</v>
      </c>
      <c r="I29" s="99">
        <v>5</v>
      </c>
      <c r="J29" s="79" t="str">
        <f t="shared" si="1"/>
        <v>U-8 RF Hammerheads</v>
      </c>
      <c r="L29" s="7"/>
      <c r="N29" s="7"/>
    </row>
    <row r="30" spans="3:17" ht="15" thickBot="1" x14ac:dyDescent="0.35">
      <c r="D30" s="90"/>
      <c r="E30" s="92"/>
      <c r="F30" s="88"/>
      <c r="G30" s="88"/>
      <c r="H30" s="89"/>
      <c r="I30" s="90"/>
      <c r="J30" s="81"/>
      <c r="L30" s="7"/>
      <c r="N30" s="7"/>
      <c r="Q30" t="s">
        <v>13</v>
      </c>
    </row>
    <row r="31" spans="3:17" ht="15" thickBot="1" x14ac:dyDescent="0.35">
      <c r="D31" s="90"/>
      <c r="E31" s="92"/>
      <c r="F31" s="88"/>
      <c r="G31" s="88"/>
      <c r="H31" s="89"/>
      <c r="I31" s="90"/>
      <c r="J31" s="81"/>
      <c r="L31" s="7"/>
      <c r="N31" s="7"/>
      <c r="Q31" t="s">
        <v>705</v>
      </c>
    </row>
    <row r="32" spans="3:17" ht="15" thickBot="1" x14ac:dyDescent="0.35">
      <c r="D32" s="90"/>
      <c r="E32" s="92"/>
      <c r="F32" s="88"/>
      <c r="G32" s="88"/>
      <c r="H32" s="89"/>
      <c r="I32" s="90"/>
      <c r="J32" s="81"/>
      <c r="L32" s="7"/>
      <c r="N32" s="7"/>
    </row>
    <row r="33" spans="4:16" ht="15" thickBot="1" x14ac:dyDescent="0.35">
      <c r="D33" s="90"/>
      <c r="E33" s="92"/>
      <c r="F33" s="88"/>
      <c r="G33" s="88"/>
      <c r="H33" s="89"/>
      <c r="I33" s="90"/>
      <c r="J33" s="81"/>
      <c r="L33" s="7"/>
      <c r="N33" s="7"/>
      <c r="P33" t="s">
        <v>955</v>
      </c>
    </row>
    <row r="34" spans="4:16" ht="28.2" thickBot="1" x14ac:dyDescent="0.35">
      <c r="D34" s="86" t="s">
        <v>943</v>
      </c>
      <c r="E34" s="86" t="s">
        <v>978</v>
      </c>
      <c r="F34" s="87" t="s">
        <v>979</v>
      </c>
      <c r="G34" s="88"/>
      <c r="H34" s="89"/>
      <c r="I34" s="90"/>
      <c r="J34" s="81"/>
      <c r="L34" s="7"/>
      <c r="N34" s="7"/>
    </row>
    <row r="35" spans="4:16" ht="15" thickBot="1" x14ac:dyDescent="0.35">
      <c r="D35" s="88">
        <v>1</v>
      </c>
      <c r="E35" s="88">
        <v>1</v>
      </c>
      <c r="F35" s="89">
        <v>3</v>
      </c>
      <c r="G35" s="88"/>
      <c r="H35" s="89"/>
      <c r="I35" s="90"/>
      <c r="J35" s="81"/>
      <c r="L35" s="7"/>
      <c r="N35" s="7"/>
    </row>
    <row r="36" spans="4:16" ht="15" thickBot="1" x14ac:dyDescent="0.35">
      <c r="D36" s="88"/>
      <c r="E36" s="88">
        <v>2</v>
      </c>
      <c r="F36" s="89">
        <v>4</v>
      </c>
      <c r="G36" s="88"/>
      <c r="H36" s="89"/>
      <c r="I36" s="90"/>
      <c r="J36" s="81"/>
      <c r="L36" s="7"/>
      <c r="N36" s="7"/>
    </row>
    <row r="37" spans="4:16" ht="15" thickBot="1" x14ac:dyDescent="0.35">
      <c r="D37" s="88"/>
      <c r="E37" s="88">
        <v>5</v>
      </c>
      <c r="F37" s="89">
        <v>7</v>
      </c>
      <c r="G37" s="88"/>
      <c r="H37" s="89"/>
      <c r="I37" s="90"/>
      <c r="J37" s="81"/>
      <c r="L37" s="7"/>
      <c r="N37" s="7"/>
    </row>
    <row r="38" spans="4:16" ht="15" thickBot="1" x14ac:dyDescent="0.35">
      <c r="D38" s="88"/>
      <c r="E38" s="88">
        <v>6</v>
      </c>
      <c r="F38" s="89">
        <v>8</v>
      </c>
      <c r="G38" s="88"/>
      <c r="H38" s="89"/>
      <c r="I38" s="90"/>
      <c r="J38" s="81"/>
      <c r="L38" s="7"/>
      <c r="N38" s="7"/>
    </row>
    <row r="39" spans="4:16" ht="15" thickBot="1" x14ac:dyDescent="0.35">
      <c r="D39" s="88">
        <v>2</v>
      </c>
      <c r="E39" s="88">
        <v>1</v>
      </c>
      <c r="F39" s="89">
        <v>4</v>
      </c>
      <c r="G39" s="88"/>
      <c r="H39" s="89"/>
      <c r="I39" s="90"/>
      <c r="J39" s="81"/>
      <c r="L39" s="7"/>
      <c r="N39" s="7"/>
    </row>
    <row r="40" spans="4:16" ht="15" thickBot="1" x14ac:dyDescent="0.35">
      <c r="D40" s="88"/>
      <c r="E40" s="88">
        <v>2</v>
      </c>
      <c r="F40" s="89">
        <v>3</v>
      </c>
      <c r="G40" s="88"/>
      <c r="H40" s="89"/>
      <c r="I40" s="90"/>
      <c r="J40" s="81"/>
      <c r="L40" s="7"/>
      <c r="N40" s="7"/>
    </row>
    <row r="41" spans="4:16" ht="15" thickBot="1" x14ac:dyDescent="0.35">
      <c r="D41" s="88"/>
      <c r="E41" s="88">
        <v>5</v>
      </c>
      <c r="F41" s="89">
        <v>8</v>
      </c>
      <c r="G41" s="88"/>
      <c r="H41" s="89"/>
      <c r="I41" s="90"/>
      <c r="J41" s="81"/>
      <c r="L41" s="7"/>
      <c r="N41" s="7"/>
    </row>
    <row r="42" spans="4:16" ht="15" thickBot="1" x14ac:dyDescent="0.35">
      <c r="D42" s="88"/>
      <c r="E42" s="88">
        <v>6</v>
      </c>
      <c r="F42" s="89">
        <v>7</v>
      </c>
      <c r="G42" s="88"/>
      <c r="H42" s="89"/>
      <c r="I42" s="90"/>
      <c r="J42" s="81"/>
      <c r="L42" s="7"/>
      <c r="N42" s="7"/>
    </row>
    <row r="43" spans="4:16" ht="15" thickBot="1" x14ac:dyDescent="0.35">
      <c r="D43" s="88">
        <v>3</v>
      </c>
      <c r="E43" s="88">
        <v>1</v>
      </c>
      <c r="F43" s="89">
        <v>2</v>
      </c>
      <c r="G43" s="88"/>
      <c r="H43" s="89"/>
      <c r="I43" s="90"/>
      <c r="J43" s="81"/>
      <c r="L43" s="7"/>
      <c r="N43" s="7"/>
      <c r="P43" t="s">
        <v>953</v>
      </c>
    </row>
    <row r="44" spans="4:16" ht="15" thickBot="1" x14ac:dyDescent="0.35">
      <c r="D44" s="88"/>
      <c r="E44" s="88">
        <v>3</v>
      </c>
      <c r="F44" s="89">
        <v>4</v>
      </c>
      <c r="G44" s="88"/>
      <c r="H44" s="89"/>
      <c r="I44" s="90"/>
      <c r="J44" s="81"/>
      <c r="L44" s="7"/>
      <c r="N44" s="7"/>
    </row>
    <row r="45" spans="4:16" ht="15" thickBot="1" x14ac:dyDescent="0.35">
      <c r="D45" s="88"/>
      <c r="E45" s="88">
        <v>5</v>
      </c>
      <c r="F45" s="89">
        <v>6</v>
      </c>
      <c r="G45" s="88"/>
      <c r="H45" s="89"/>
      <c r="I45" s="90"/>
      <c r="J45" s="81"/>
      <c r="L45" s="7"/>
      <c r="N45" s="7"/>
      <c r="P45" t="s">
        <v>954</v>
      </c>
    </row>
    <row r="46" spans="4:16" ht="15" thickBot="1" x14ac:dyDescent="0.35">
      <c r="D46" s="88"/>
      <c r="E46" s="88">
        <v>7</v>
      </c>
      <c r="F46" s="89">
        <v>8</v>
      </c>
      <c r="G46" s="88"/>
      <c r="H46" s="89"/>
      <c r="I46" s="90"/>
      <c r="J46" s="81"/>
      <c r="L46" s="7"/>
      <c r="N46" s="7"/>
      <c r="P46" t="s">
        <v>955</v>
      </c>
    </row>
    <row r="47" spans="4:16" ht="15" thickBot="1" x14ac:dyDescent="0.35">
      <c r="D47" s="88">
        <v>4</v>
      </c>
      <c r="E47" s="88">
        <v>1</v>
      </c>
      <c r="F47" s="89">
        <v>5</v>
      </c>
      <c r="G47" s="88"/>
      <c r="H47" s="89"/>
      <c r="I47" s="90"/>
      <c r="J47" s="81"/>
      <c r="L47" s="7"/>
      <c r="N47" s="7"/>
    </row>
    <row r="48" spans="4:16" ht="15" thickBot="1" x14ac:dyDescent="0.35">
      <c r="D48" s="88"/>
      <c r="E48" s="88">
        <v>2</v>
      </c>
      <c r="F48" s="89">
        <v>6</v>
      </c>
      <c r="G48" s="88"/>
      <c r="H48" s="89"/>
      <c r="I48" s="90"/>
      <c r="J48" s="81"/>
      <c r="L48" s="7"/>
      <c r="N48" s="7"/>
    </row>
    <row r="49" spans="4:14" ht="15" thickBot="1" x14ac:dyDescent="0.35">
      <c r="D49" s="88"/>
      <c r="E49" s="88">
        <v>3</v>
      </c>
      <c r="F49" s="89">
        <v>7</v>
      </c>
      <c r="G49" s="88"/>
      <c r="H49" s="89"/>
      <c r="I49" s="90"/>
      <c r="J49" s="81"/>
      <c r="L49" s="7"/>
      <c r="N49" s="7"/>
    </row>
    <row r="50" spans="4:14" ht="15" thickBot="1" x14ac:dyDescent="0.35">
      <c r="D50" s="88"/>
      <c r="E50" s="88">
        <v>4</v>
      </c>
      <c r="F50" s="89">
        <v>8</v>
      </c>
      <c r="G50" s="88"/>
      <c r="H50" s="89"/>
      <c r="I50" s="90"/>
      <c r="J50" s="81"/>
      <c r="L50" s="7"/>
      <c r="N50" s="7"/>
    </row>
    <row r="51" spans="4:14" ht="15" thickBot="1" x14ac:dyDescent="0.35">
      <c r="D51" s="88">
        <v>5</v>
      </c>
      <c r="E51" s="88">
        <v>1</v>
      </c>
      <c r="F51" s="89">
        <v>6</v>
      </c>
      <c r="G51" s="88"/>
      <c r="H51" s="89"/>
      <c r="I51" s="90"/>
      <c r="J51" s="81"/>
      <c r="L51" s="7"/>
      <c r="N51" s="7"/>
    </row>
    <row r="52" spans="4:14" ht="15" thickBot="1" x14ac:dyDescent="0.35">
      <c r="D52" s="88"/>
      <c r="E52" s="88">
        <v>2</v>
      </c>
      <c r="F52" s="89">
        <v>5</v>
      </c>
      <c r="G52" s="88"/>
      <c r="H52" s="89"/>
      <c r="I52" s="90"/>
      <c r="J52" s="81"/>
      <c r="L52" s="7"/>
      <c r="N52" s="7"/>
    </row>
    <row r="53" spans="4:14" ht="15" thickBot="1" x14ac:dyDescent="0.35">
      <c r="D53" s="88"/>
      <c r="E53" s="88">
        <v>3</v>
      </c>
      <c r="F53" s="89">
        <v>8</v>
      </c>
      <c r="G53" s="88"/>
      <c r="H53" s="89"/>
      <c r="I53" s="90"/>
      <c r="J53" s="81"/>
      <c r="L53" s="7"/>
      <c r="N53" s="7"/>
    </row>
    <row r="54" spans="4:14" ht="15" thickBot="1" x14ac:dyDescent="0.35">
      <c r="D54" s="88"/>
      <c r="E54" s="88">
        <v>4</v>
      </c>
      <c r="F54" s="89">
        <v>7</v>
      </c>
      <c r="G54" s="88"/>
      <c r="H54" s="89"/>
      <c r="I54" s="90"/>
      <c r="J54" s="81"/>
      <c r="L54" s="7"/>
      <c r="N54" s="7"/>
    </row>
    <row r="55" spans="4:14" ht="15" thickBot="1" x14ac:dyDescent="0.35">
      <c r="D55" s="88">
        <v>6</v>
      </c>
      <c r="E55" s="88">
        <v>1</v>
      </c>
      <c r="F55" s="89">
        <v>7</v>
      </c>
      <c r="G55" s="88"/>
      <c r="H55" s="89"/>
      <c r="I55" s="90"/>
      <c r="J55" s="81"/>
      <c r="L55" s="7"/>
      <c r="N55" s="7"/>
    </row>
    <row r="56" spans="4:14" ht="15" thickBot="1" x14ac:dyDescent="0.35">
      <c r="D56" s="88"/>
      <c r="E56" s="88">
        <v>2</v>
      </c>
      <c r="F56" s="89">
        <v>8</v>
      </c>
      <c r="G56" s="88"/>
      <c r="H56" s="89"/>
      <c r="I56" s="90"/>
      <c r="J56" s="81"/>
      <c r="L56" s="7"/>
      <c r="N56" s="7"/>
    </row>
    <row r="57" spans="4:14" ht="15" thickBot="1" x14ac:dyDescent="0.35">
      <c r="D57" s="88"/>
      <c r="E57" s="88">
        <v>3</v>
      </c>
      <c r="F57" s="89">
        <v>5</v>
      </c>
      <c r="G57" s="88"/>
      <c r="H57" s="89"/>
      <c r="I57" s="90"/>
      <c r="J57" s="81"/>
      <c r="L57" s="7"/>
      <c r="N57" s="7"/>
    </row>
    <row r="58" spans="4:14" ht="15" thickBot="1" x14ac:dyDescent="0.35">
      <c r="D58" s="88"/>
      <c r="E58" s="88">
        <v>4</v>
      </c>
      <c r="F58" s="89">
        <v>6</v>
      </c>
      <c r="G58" s="88"/>
      <c r="H58" s="89"/>
      <c r="I58" s="90"/>
      <c r="J58" s="81"/>
      <c r="L58" s="7"/>
      <c r="N58" s="7"/>
    </row>
    <row r="59" spans="4:14" ht="15" thickBot="1" x14ac:dyDescent="0.35">
      <c r="D59" s="88">
        <v>7</v>
      </c>
      <c r="E59" s="88">
        <v>1</v>
      </c>
      <c r="F59" s="89">
        <v>8</v>
      </c>
      <c r="G59" s="88"/>
      <c r="H59" s="89"/>
      <c r="I59" s="90"/>
      <c r="J59" s="81"/>
      <c r="L59" s="7"/>
      <c r="N59" s="7"/>
    </row>
    <row r="60" spans="4:14" ht="15" thickBot="1" x14ac:dyDescent="0.35">
      <c r="D60" s="88"/>
      <c r="E60" s="88">
        <v>2</v>
      </c>
      <c r="F60" s="89">
        <v>7</v>
      </c>
      <c r="G60" s="88"/>
      <c r="H60" s="89"/>
      <c r="I60" s="90"/>
      <c r="J60" s="81"/>
      <c r="L60" s="7"/>
      <c r="N60" s="7"/>
    </row>
    <row r="61" spans="4:14" ht="15" thickBot="1" x14ac:dyDescent="0.35">
      <c r="D61" s="88"/>
      <c r="E61" s="88">
        <v>3</v>
      </c>
      <c r="F61" s="89">
        <v>6</v>
      </c>
      <c r="G61" s="88"/>
      <c r="H61" s="89"/>
      <c r="I61" s="90"/>
      <c r="J61" s="81"/>
      <c r="L61" s="7"/>
      <c r="N61" s="7"/>
    </row>
    <row r="62" spans="4:14" ht="15" thickBot="1" x14ac:dyDescent="0.35">
      <c r="D62" s="88"/>
      <c r="E62" s="88">
        <v>4</v>
      </c>
      <c r="F62" s="89">
        <v>5</v>
      </c>
      <c r="G62" s="81"/>
      <c r="H62" s="7"/>
      <c r="I62" s="90"/>
      <c r="J62" s="81"/>
      <c r="L62" s="7"/>
      <c r="N62" s="7"/>
    </row>
    <row r="63" spans="4:14" x14ac:dyDescent="0.3">
      <c r="D63" s="90"/>
      <c r="E63" s="92"/>
      <c r="F63" s="90"/>
      <c r="G63" s="81"/>
      <c r="H63" s="7"/>
      <c r="I63" s="90"/>
      <c r="J63" s="81"/>
      <c r="L63" s="7"/>
      <c r="N63" s="7"/>
    </row>
    <row r="64" spans="4:14" x14ac:dyDescent="0.3">
      <c r="D64" s="90"/>
      <c r="E64" s="92"/>
      <c r="F64" s="90"/>
      <c r="G64" s="81"/>
      <c r="H64" s="7"/>
      <c r="I64" s="90"/>
      <c r="J64" s="81"/>
      <c r="L64" s="7"/>
      <c r="N64" s="7"/>
    </row>
    <row r="65" spans="4:14" x14ac:dyDescent="0.3">
      <c r="D65" s="90"/>
      <c r="E65" s="92"/>
      <c r="F65" s="90"/>
      <c r="G65" s="81"/>
      <c r="H65" s="7"/>
      <c r="I65" s="90"/>
      <c r="J65" s="81"/>
      <c r="L65" s="7"/>
      <c r="N65" s="7"/>
    </row>
    <row r="66" spans="4:14" x14ac:dyDescent="0.3">
      <c r="D66" s="90"/>
      <c r="E66" s="92"/>
      <c r="F66" s="90"/>
      <c r="G66" s="81"/>
      <c r="H66" s="7"/>
      <c r="I66" s="90"/>
      <c r="J66" s="81"/>
      <c r="L66" s="7"/>
      <c r="N66" s="7"/>
    </row>
    <row r="67" spans="4:14" x14ac:dyDescent="0.3">
      <c r="D67" s="90"/>
      <c r="E67" s="92"/>
      <c r="F67" s="90"/>
      <c r="G67" s="81"/>
      <c r="H67" s="7"/>
      <c r="I67" s="90"/>
      <c r="J67" s="81"/>
      <c r="L67" s="7"/>
      <c r="N67" s="7"/>
    </row>
    <row r="68" spans="4:14" x14ac:dyDescent="0.3">
      <c r="D68" s="90"/>
      <c r="E68" s="92"/>
      <c r="F68" s="90"/>
      <c r="G68" s="81"/>
      <c r="H68" s="7"/>
      <c r="I68" s="90"/>
      <c r="J68" s="81"/>
      <c r="L68" s="7"/>
      <c r="N68" s="7"/>
    </row>
    <row r="69" spans="4:14" x14ac:dyDescent="0.3">
      <c r="D69" s="85"/>
      <c r="F69" s="85"/>
      <c r="G69" s="81"/>
      <c r="H69" s="7"/>
      <c r="I69" s="85"/>
      <c r="J69" s="81"/>
      <c r="L69" s="7"/>
      <c r="N69" s="7"/>
    </row>
    <row r="70" spans="4:14" x14ac:dyDescent="0.3">
      <c r="L70" s="7"/>
      <c r="N70" s="7"/>
    </row>
    <row r="71" spans="4:14" x14ac:dyDescent="0.3">
      <c r="L71" s="7"/>
      <c r="N71" s="7"/>
    </row>
    <row r="72" spans="4:14" x14ac:dyDescent="0.3">
      <c r="L72" s="7"/>
      <c r="N72" s="7"/>
    </row>
    <row r="73" spans="4:14" x14ac:dyDescent="0.3">
      <c r="L73" s="7"/>
      <c r="N73" s="7"/>
    </row>
    <row r="74" spans="4:14" x14ac:dyDescent="0.3">
      <c r="L74" s="7"/>
      <c r="N74" s="7"/>
    </row>
    <row r="75" spans="4:14" x14ac:dyDescent="0.3">
      <c r="L75" s="7"/>
      <c r="N75" s="7"/>
    </row>
    <row r="76" spans="4:14" x14ac:dyDescent="0.3">
      <c r="L76" s="7"/>
      <c r="N76" s="7"/>
    </row>
    <row r="77" spans="4:14" x14ac:dyDescent="0.3">
      <c r="L77" s="7"/>
      <c r="N77" s="7"/>
    </row>
  </sheetData>
  <autoFilter ref="C1:J29" xr:uid="{00000000-0009-0000-0000-000007000000}"/>
  <conditionalFormatting sqref="C2:C1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:C2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:C2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C2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:G29 J2:J69 G62:G69">
    <cfRule type="expression" dxfId="17" priority="13" stopIfTrue="1">
      <formula>E2="EW"</formula>
    </cfRule>
    <cfRule type="expression" dxfId="16" priority="14" stopIfTrue="1">
      <formula>E2="KW"</formula>
    </cfRule>
    <cfRule type="expression" dxfId="15" priority="15" stopIfTrue="1">
      <formula>E2="SL"</formula>
    </cfRule>
    <cfRule type="expression" dxfId="14" priority="16" stopIfTrue="1">
      <formula>E2="HT"</formula>
    </cfRule>
  </conditionalFormatting>
  <conditionalFormatting sqref="J2:J69 G2:G29 G62:G69">
    <cfRule type="expression" dxfId="13" priority="12" stopIfTrue="1">
      <formula>E2="JK"</formula>
    </cfRule>
  </conditionalFormatting>
  <conditionalFormatting sqref="J2:J69">
    <cfRule type="expression" dxfId="12" priority="11" stopIfTrue="1">
      <formula>"e2=""JK"""</formula>
    </cfRule>
  </conditionalFormatting>
  <pageMargins left="0.7" right="0.7" top="0.75" bottom="0.75" header="0.3" footer="0.3"/>
  <pageSetup orientation="portrait" r:id="rId3"/>
  <drawing r:id="rId4"/>
  <legacyDrawing r:id="rId5"/>
  <controls>
    <mc:AlternateContent xmlns:mc="http://schemas.openxmlformats.org/markup-compatibility/2006">
      <mc:Choice Requires="x14">
        <control shapeId="108545" r:id="rId6" name="Control 1">
          <controlPr defaultSize="0" r:id="rId7">
            <anchor moveWithCells="1">
              <from>
                <xdr:col>2</xdr:col>
                <xdr:colOff>891540</xdr:colOff>
                <xdr:row>45</xdr:row>
                <xdr:rowOff>7620</xdr:rowOff>
              </from>
              <to>
                <xdr:col>3</xdr:col>
                <xdr:colOff>205740</xdr:colOff>
                <xdr:row>46</xdr:row>
                <xdr:rowOff>76200</xdr:rowOff>
              </to>
            </anchor>
          </controlPr>
        </control>
      </mc:Choice>
      <mc:Fallback>
        <control shapeId="108545" r:id="rId6" name="Control 1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R77"/>
  <sheetViews>
    <sheetView showGridLines="0" zoomScale="80" zoomScaleNormal="80" workbookViewId="0">
      <selection activeCell="U9" sqref="U9"/>
    </sheetView>
  </sheetViews>
  <sheetFormatPr defaultRowHeight="14.4" x14ac:dyDescent="0.3"/>
  <cols>
    <col min="1" max="1" width="2.88671875" customWidth="1"/>
    <col min="2" max="2" width="25.33203125" bestFit="1" customWidth="1"/>
    <col min="3" max="3" width="14.44140625" customWidth="1"/>
    <col min="4" max="5" width="8.88671875" style="7" customWidth="1"/>
    <col min="6" max="6" width="8.33203125" style="7" bestFit="1" customWidth="1"/>
    <col min="7" max="7" width="25.33203125" customWidth="1"/>
    <col min="8" max="8" width="9" bestFit="1" customWidth="1"/>
    <col min="9" max="9" width="7.88671875" style="7" bestFit="1" customWidth="1"/>
    <col min="10" max="10" width="25.33203125" customWidth="1"/>
    <col min="13" max="13" width="18.109375" bestFit="1" customWidth="1"/>
    <col min="14" max="14" width="6.33203125" bestFit="1" customWidth="1"/>
    <col min="16" max="16" width="18.109375" bestFit="1" customWidth="1"/>
    <col min="17" max="17" width="6.33203125" bestFit="1" customWidth="1"/>
  </cols>
  <sheetData>
    <row r="1" spans="1:18" ht="15" thickBot="1" x14ac:dyDescent="0.35">
      <c r="D1" s="7" t="s">
        <v>911</v>
      </c>
      <c r="E1" s="7" t="s">
        <v>916</v>
      </c>
      <c r="F1" s="93" t="s">
        <v>909</v>
      </c>
      <c r="G1" t="s">
        <v>850</v>
      </c>
      <c r="H1" s="7" t="s">
        <v>916</v>
      </c>
      <c r="I1" s="94" t="s">
        <v>910</v>
      </c>
      <c r="J1" t="s">
        <v>848</v>
      </c>
    </row>
    <row r="2" spans="1:18" x14ac:dyDescent="0.3">
      <c r="A2">
        <v>1</v>
      </c>
      <c r="B2" s="11" t="s">
        <v>970</v>
      </c>
      <c r="C2" s="30">
        <v>45031</v>
      </c>
      <c r="D2" s="102">
        <v>1</v>
      </c>
      <c r="E2" s="69" t="str">
        <f>MID(G2,5,2)</f>
        <v>HT</v>
      </c>
      <c r="F2" s="100">
        <v>1</v>
      </c>
      <c r="G2" s="79" t="str">
        <f t="shared" ref="G2:G29" si="0">VLOOKUP(F2,A:B,2,FALSE)</f>
        <v>U-8 HT Firehawks</v>
      </c>
      <c r="H2" s="69" t="str">
        <f>MID(J2,5,2)</f>
        <v>HT</v>
      </c>
      <c r="I2" s="98">
        <v>3</v>
      </c>
      <c r="J2" s="80" t="str">
        <f t="shared" ref="J2:J29" si="1">VLOOKUP(I2,A:B,2,FALSE)</f>
        <v>U-8 HT Pirates</v>
      </c>
    </row>
    <row r="3" spans="1:18" x14ac:dyDescent="0.3">
      <c r="A3">
        <v>2</v>
      </c>
      <c r="B3" s="11" t="s">
        <v>976</v>
      </c>
      <c r="C3" s="30">
        <v>45031</v>
      </c>
      <c r="D3" s="103">
        <v>1</v>
      </c>
      <c r="E3" s="7" t="str">
        <f t="shared" ref="E3:E29" si="2">MID(G3,5,2)</f>
        <v>SL</v>
      </c>
      <c r="F3" s="92">
        <v>2</v>
      </c>
      <c r="G3" s="81" t="str">
        <f t="shared" si="0"/>
        <v>U-8 SL Arsenal</v>
      </c>
      <c r="H3" s="7" t="str">
        <f t="shared" ref="H3:H29" si="3">MID(J3,5,2)</f>
        <v>RF</v>
      </c>
      <c r="I3" s="90">
        <v>4</v>
      </c>
      <c r="J3" s="95" t="str">
        <f t="shared" si="1"/>
        <v>U-8 RF Bandits</v>
      </c>
      <c r="M3" s="199" t="s">
        <v>915</v>
      </c>
      <c r="N3" s="200"/>
      <c r="P3" s="199" t="s">
        <v>915</v>
      </c>
      <c r="Q3" s="200"/>
    </row>
    <row r="4" spans="1:18" x14ac:dyDescent="0.3">
      <c r="A4">
        <v>3</v>
      </c>
      <c r="B4" s="11" t="s">
        <v>971</v>
      </c>
      <c r="C4" s="30">
        <v>45031</v>
      </c>
      <c r="D4" s="103">
        <v>1</v>
      </c>
      <c r="E4" s="7" t="str">
        <f t="shared" si="2"/>
        <v>SL</v>
      </c>
      <c r="F4" s="92">
        <v>7</v>
      </c>
      <c r="G4" s="81" t="str">
        <f t="shared" si="0"/>
        <v>U-8 SL Tigers</v>
      </c>
      <c r="H4" s="7" t="str">
        <f t="shared" si="3"/>
        <v>RF</v>
      </c>
      <c r="I4" s="90">
        <v>5</v>
      </c>
      <c r="J4" s="95" t="str">
        <f t="shared" si="1"/>
        <v>U-8 RF Tornados</v>
      </c>
      <c r="M4" s="199" t="s">
        <v>850</v>
      </c>
      <c r="N4" s="200" t="s">
        <v>756</v>
      </c>
      <c r="P4" s="199" t="s">
        <v>848</v>
      </c>
      <c r="Q4" s="200" t="s">
        <v>756</v>
      </c>
    </row>
    <row r="5" spans="1:18" ht="15" thickBot="1" x14ac:dyDescent="0.35">
      <c r="A5">
        <v>4</v>
      </c>
      <c r="B5" s="11" t="s">
        <v>974</v>
      </c>
      <c r="C5" s="30">
        <v>45031</v>
      </c>
      <c r="D5" s="104">
        <v>1</v>
      </c>
      <c r="E5" s="72" t="str">
        <f t="shared" si="2"/>
        <v>HU</v>
      </c>
      <c r="F5" s="101">
        <v>6</v>
      </c>
      <c r="G5" s="96" t="str">
        <f t="shared" si="0"/>
        <v>U-8 HU Lightning</v>
      </c>
      <c r="H5" s="72" t="str">
        <f t="shared" si="3"/>
        <v>KW</v>
      </c>
      <c r="I5" s="99">
        <v>8</v>
      </c>
      <c r="J5" s="97" t="str">
        <f t="shared" si="1"/>
        <v>U-8 KW Galaxy</v>
      </c>
      <c r="M5" s="201" t="s">
        <v>977</v>
      </c>
      <c r="N5" s="200">
        <v>3</v>
      </c>
      <c r="P5" s="201" t="s">
        <v>977</v>
      </c>
      <c r="Q5" s="200">
        <v>4</v>
      </c>
      <c r="R5">
        <f>N5+Q5</f>
        <v>7</v>
      </c>
    </row>
    <row r="6" spans="1:18" x14ac:dyDescent="0.3">
      <c r="A6" s="34">
        <v>5</v>
      </c>
      <c r="B6" s="11" t="s">
        <v>975</v>
      </c>
      <c r="C6" s="30">
        <v>45038</v>
      </c>
      <c r="D6" s="102">
        <v>2</v>
      </c>
      <c r="E6" s="69" t="str">
        <f t="shared" si="2"/>
        <v>HT</v>
      </c>
      <c r="F6" s="100">
        <v>1</v>
      </c>
      <c r="G6" s="79" t="str">
        <f t="shared" si="0"/>
        <v>U-8 HT Firehawks</v>
      </c>
      <c r="H6" s="69" t="str">
        <f t="shared" si="3"/>
        <v>RF</v>
      </c>
      <c r="I6" s="98">
        <v>4</v>
      </c>
      <c r="J6" s="80" t="str">
        <f t="shared" si="1"/>
        <v>U-8 RF Bandits</v>
      </c>
      <c r="M6" s="202" t="s">
        <v>976</v>
      </c>
      <c r="N6" s="203">
        <v>4</v>
      </c>
      <c r="P6" s="202" t="s">
        <v>976</v>
      </c>
      <c r="Q6" s="203">
        <v>3</v>
      </c>
      <c r="R6">
        <f>N6+Q6</f>
        <v>7</v>
      </c>
    </row>
    <row r="7" spans="1:18" x14ac:dyDescent="0.3">
      <c r="A7">
        <v>6</v>
      </c>
      <c r="B7" s="11" t="s">
        <v>972</v>
      </c>
      <c r="C7" s="30">
        <v>45038</v>
      </c>
      <c r="D7" s="103">
        <v>2</v>
      </c>
      <c r="E7" s="7" t="str">
        <f t="shared" si="2"/>
        <v>SL</v>
      </c>
      <c r="F7" s="92">
        <v>2</v>
      </c>
      <c r="G7" s="81" t="str">
        <f t="shared" si="0"/>
        <v>U-8 SL Arsenal</v>
      </c>
      <c r="H7" s="7" t="str">
        <f t="shared" si="3"/>
        <v>HT</v>
      </c>
      <c r="I7" s="90">
        <v>3</v>
      </c>
      <c r="J7" s="95" t="str">
        <f t="shared" si="1"/>
        <v>U-8 HT Pirates</v>
      </c>
      <c r="M7" s="202" t="s">
        <v>975</v>
      </c>
      <c r="N7" s="203">
        <v>4</v>
      </c>
      <c r="P7" s="202" t="s">
        <v>975</v>
      </c>
      <c r="Q7" s="203">
        <v>3</v>
      </c>
      <c r="R7">
        <f t="shared" ref="R7:R14" si="4">N7+Q7</f>
        <v>7</v>
      </c>
    </row>
    <row r="8" spans="1:18" x14ac:dyDescent="0.3">
      <c r="A8">
        <v>7</v>
      </c>
      <c r="B8" s="11" t="s">
        <v>977</v>
      </c>
      <c r="C8" s="30">
        <v>45038</v>
      </c>
      <c r="D8" s="103">
        <v>2</v>
      </c>
      <c r="E8" s="7" t="str">
        <f t="shared" si="2"/>
        <v>RF</v>
      </c>
      <c r="F8" s="92">
        <v>5</v>
      </c>
      <c r="G8" s="81" t="str">
        <f t="shared" si="0"/>
        <v>U-8 RF Tornados</v>
      </c>
      <c r="H8" s="7" t="str">
        <f t="shared" si="3"/>
        <v>KW</v>
      </c>
      <c r="I8" s="90">
        <v>8</v>
      </c>
      <c r="J8" s="95" t="str">
        <f t="shared" si="1"/>
        <v>U-8 KW Galaxy</v>
      </c>
      <c r="M8" s="202" t="s">
        <v>974</v>
      </c>
      <c r="N8" s="203">
        <v>3</v>
      </c>
      <c r="P8" s="202" t="s">
        <v>974</v>
      </c>
      <c r="Q8" s="203">
        <v>4</v>
      </c>
      <c r="R8">
        <f t="shared" si="4"/>
        <v>7</v>
      </c>
    </row>
    <row r="9" spans="1:18" ht="15" thickBot="1" x14ac:dyDescent="0.35">
      <c r="A9">
        <v>8</v>
      </c>
      <c r="B9" s="11" t="s">
        <v>973</v>
      </c>
      <c r="C9" s="30">
        <v>45038</v>
      </c>
      <c r="D9" s="104">
        <v>2</v>
      </c>
      <c r="E9" s="72" t="str">
        <f t="shared" si="2"/>
        <v>HU</v>
      </c>
      <c r="F9" s="101">
        <v>6</v>
      </c>
      <c r="G9" s="96" t="str">
        <f t="shared" si="0"/>
        <v>U-8 HU Lightning</v>
      </c>
      <c r="H9" s="72" t="str">
        <f t="shared" si="3"/>
        <v>SL</v>
      </c>
      <c r="I9" s="99">
        <v>7</v>
      </c>
      <c r="J9" s="97" t="str">
        <f t="shared" si="1"/>
        <v>U-8 SL Tigers</v>
      </c>
      <c r="M9" s="202" t="s">
        <v>973</v>
      </c>
      <c r="N9" s="203">
        <v>4</v>
      </c>
      <c r="P9" s="202" t="s">
        <v>973</v>
      </c>
      <c r="Q9" s="203">
        <v>3</v>
      </c>
      <c r="R9">
        <f t="shared" si="4"/>
        <v>7</v>
      </c>
    </row>
    <row r="10" spans="1:18" x14ac:dyDescent="0.3">
      <c r="C10" s="30">
        <v>45045</v>
      </c>
      <c r="D10" s="102">
        <v>3</v>
      </c>
      <c r="E10" s="69" t="str">
        <f t="shared" si="2"/>
        <v>HT</v>
      </c>
      <c r="F10" s="100">
        <v>1</v>
      </c>
      <c r="G10" s="79" t="str">
        <f t="shared" si="0"/>
        <v>U-8 HT Firehawks</v>
      </c>
      <c r="H10" s="69" t="str">
        <f t="shared" si="3"/>
        <v>SL</v>
      </c>
      <c r="I10" s="98">
        <v>2</v>
      </c>
      <c r="J10" s="80" t="str">
        <f t="shared" si="1"/>
        <v>U-8 SL Arsenal</v>
      </c>
      <c r="M10" s="202" t="s">
        <v>972</v>
      </c>
      <c r="N10" s="203">
        <v>3</v>
      </c>
      <c r="P10" s="202" t="s">
        <v>972</v>
      </c>
      <c r="Q10" s="203">
        <v>4</v>
      </c>
      <c r="R10">
        <f t="shared" si="4"/>
        <v>7</v>
      </c>
    </row>
    <row r="11" spans="1:18" x14ac:dyDescent="0.3">
      <c r="C11" s="30">
        <v>45045</v>
      </c>
      <c r="D11" s="103">
        <v>3</v>
      </c>
      <c r="E11" s="7" t="str">
        <f t="shared" si="2"/>
        <v>HT</v>
      </c>
      <c r="F11" s="92">
        <v>3</v>
      </c>
      <c r="G11" s="81" t="str">
        <f t="shared" si="0"/>
        <v>U-8 HT Pirates</v>
      </c>
      <c r="H11" s="7" t="str">
        <f t="shared" si="3"/>
        <v>RF</v>
      </c>
      <c r="I11" s="90">
        <v>4</v>
      </c>
      <c r="J11" s="95" t="str">
        <f t="shared" si="1"/>
        <v>U-8 RF Bandits</v>
      </c>
      <c r="M11" s="202" t="s">
        <v>971</v>
      </c>
      <c r="N11" s="203">
        <v>3</v>
      </c>
      <c r="P11" s="202" t="s">
        <v>971</v>
      </c>
      <c r="Q11" s="203">
        <v>4</v>
      </c>
      <c r="R11">
        <f t="shared" si="4"/>
        <v>7</v>
      </c>
    </row>
    <row r="12" spans="1:18" x14ac:dyDescent="0.3">
      <c r="C12" s="30">
        <v>45045</v>
      </c>
      <c r="D12" s="103">
        <v>3</v>
      </c>
      <c r="E12" s="7" t="str">
        <f t="shared" si="2"/>
        <v>RF</v>
      </c>
      <c r="F12" s="92">
        <v>5</v>
      </c>
      <c r="G12" s="81" t="str">
        <f t="shared" si="0"/>
        <v>U-8 RF Tornados</v>
      </c>
      <c r="H12" s="7" t="str">
        <f t="shared" si="3"/>
        <v>HU</v>
      </c>
      <c r="I12" s="90">
        <v>6</v>
      </c>
      <c r="J12" s="95" t="str">
        <f t="shared" si="1"/>
        <v>U-8 HU Lightning</v>
      </c>
      <c r="M12" s="202" t="s">
        <v>970</v>
      </c>
      <c r="N12" s="203">
        <v>4</v>
      </c>
      <c r="P12" s="202" t="s">
        <v>970</v>
      </c>
      <c r="Q12" s="203">
        <v>3</v>
      </c>
      <c r="R12">
        <f t="shared" si="4"/>
        <v>7</v>
      </c>
    </row>
    <row r="13" spans="1:18" ht="15" thickBot="1" x14ac:dyDescent="0.35">
      <c r="C13" s="30">
        <v>45045</v>
      </c>
      <c r="D13" s="104">
        <v>3</v>
      </c>
      <c r="E13" s="72" t="str">
        <f t="shared" si="2"/>
        <v>KW</v>
      </c>
      <c r="F13" s="101">
        <v>8</v>
      </c>
      <c r="G13" s="96" t="str">
        <f t="shared" si="0"/>
        <v>U-8 KW Galaxy</v>
      </c>
      <c r="H13" s="72" t="str">
        <f t="shared" si="3"/>
        <v>SL</v>
      </c>
      <c r="I13" s="99">
        <v>7</v>
      </c>
      <c r="J13" s="97" t="str">
        <f t="shared" si="1"/>
        <v>U-8 SL Tigers</v>
      </c>
      <c r="M13" s="204" t="s">
        <v>755</v>
      </c>
      <c r="N13" s="205">
        <v>28</v>
      </c>
      <c r="P13" s="204" t="s">
        <v>755</v>
      </c>
      <c r="Q13" s="205">
        <v>28</v>
      </c>
      <c r="R13">
        <f t="shared" si="4"/>
        <v>56</v>
      </c>
    </row>
    <row r="14" spans="1:18" x14ac:dyDescent="0.3">
      <c r="C14" s="30">
        <v>45052</v>
      </c>
      <c r="D14" s="102">
        <v>4</v>
      </c>
      <c r="E14" s="69" t="str">
        <f t="shared" si="2"/>
        <v>HT</v>
      </c>
      <c r="F14" s="100">
        <v>1</v>
      </c>
      <c r="G14" s="79" t="str">
        <f t="shared" si="0"/>
        <v>U-8 HT Firehawks</v>
      </c>
      <c r="H14" s="69" t="str">
        <f t="shared" si="3"/>
        <v>RF</v>
      </c>
      <c r="I14" s="98">
        <v>5</v>
      </c>
      <c r="J14" s="80" t="str">
        <f t="shared" si="1"/>
        <v>U-8 RF Tornados</v>
      </c>
      <c r="R14">
        <f t="shared" si="4"/>
        <v>0</v>
      </c>
    </row>
    <row r="15" spans="1:18" x14ac:dyDescent="0.3">
      <c r="C15" s="30">
        <v>45052</v>
      </c>
      <c r="D15" s="103">
        <v>4</v>
      </c>
      <c r="E15" s="7" t="str">
        <f t="shared" si="2"/>
        <v>SL</v>
      </c>
      <c r="F15" s="92">
        <v>2</v>
      </c>
      <c r="G15" s="81" t="str">
        <f t="shared" si="0"/>
        <v>U-8 SL Arsenal</v>
      </c>
      <c r="H15" s="7" t="str">
        <f t="shared" si="3"/>
        <v>HU</v>
      </c>
      <c r="I15" s="90">
        <v>6</v>
      </c>
      <c r="J15" s="95" t="str">
        <f t="shared" si="1"/>
        <v>U-8 HU Lightning</v>
      </c>
    </row>
    <row r="16" spans="1:18" x14ac:dyDescent="0.3">
      <c r="C16" s="30">
        <v>45052</v>
      </c>
      <c r="D16" s="103">
        <v>4</v>
      </c>
      <c r="E16" s="7" t="str">
        <f t="shared" si="2"/>
        <v>HT</v>
      </c>
      <c r="F16" s="92">
        <v>3</v>
      </c>
      <c r="G16" s="81" t="str">
        <f t="shared" si="0"/>
        <v>U-8 HT Pirates</v>
      </c>
      <c r="H16" s="7" t="str">
        <f t="shared" si="3"/>
        <v>SL</v>
      </c>
      <c r="I16" s="90">
        <v>7</v>
      </c>
      <c r="J16" s="95" t="str">
        <f t="shared" si="1"/>
        <v>U-8 SL Tigers</v>
      </c>
    </row>
    <row r="17" spans="3:17" ht="15" thickBot="1" x14ac:dyDescent="0.35">
      <c r="C17" s="30">
        <v>45052</v>
      </c>
      <c r="D17" s="103">
        <v>4</v>
      </c>
      <c r="E17" s="7" t="str">
        <f t="shared" si="2"/>
        <v>RF</v>
      </c>
      <c r="F17" s="92">
        <v>4</v>
      </c>
      <c r="G17" s="81" t="str">
        <f t="shared" si="0"/>
        <v>U-8 RF Bandits</v>
      </c>
      <c r="H17" s="7" t="str">
        <f t="shared" si="3"/>
        <v>KW</v>
      </c>
      <c r="I17" s="90">
        <v>8</v>
      </c>
      <c r="J17" s="95" t="str">
        <f t="shared" si="1"/>
        <v>U-8 KW Galaxy</v>
      </c>
    </row>
    <row r="18" spans="3:17" x14ac:dyDescent="0.3">
      <c r="C18" s="30">
        <v>45059</v>
      </c>
      <c r="D18" s="102">
        <v>5</v>
      </c>
      <c r="E18" s="69" t="str">
        <f t="shared" si="2"/>
        <v>HU</v>
      </c>
      <c r="F18" s="100">
        <v>6</v>
      </c>
      <c r="G18" s="79" t="str">
        <f t="shared" si="0"/>
        <v>U-8 HU Lightning</v>
      </c>
      <c r="H18" s="69" t="str">
        <f t="shared" si="3"/>
        <v>HT</v>
      </c>
      <c r="I18" s="98">
        <v>1</v>
      </c>
      <c r="J18" s="80" t="str">
        <f t="shared" si="1"/>
        <v>U-8 HT Firehawks</v>
      </c>
    </row>
    <row r="19" spans="3:17" x14ac:dyDescent="0.3">
      <c r="C19" s="74">
        <v>45059</v>
      </c>
      <c r="D19" s="103">
        <v>5</v>
      </c>
      <c r="E19" s="7" t="str">
        <f t="shared" si="2"/>
        <v>RF</v>
      </c>
      <c r="F19" s="92">
        <v>5</v>
      </c>
      <c r="G19" s="81" t="str">
        <f t="shared" si="0"/>
        <v>U-8 RF Tornados</v>
      </c>
      <c r="H19" s="7" t="str">
        <f t="shared" si="3"/>
        <v>SL</v>
      </c>
      <c r="I19" s="90">
        <v>2</v>
      </c>
      <c r="J19" s="95" t="str">
        <f t="shared" si="1"/>
        <v>U-8 SL Arsenal</v>
      </c>
    </row>
    <row r="20" spans="3:17" x14ac:dyDescent="0.3">
      <c r="C20" s="30">
        <v>45059</v>
      </c>
      <c r="D20" s="103">
        <v>5</v>
      </c>
      <c r="E20" s="7" t="str">
        <f t="shared" si="2"/>
        <v>KW</v>
      </c>
      <c r="F20" s="92">
        <v>8</v>
      </c>
      <c r="G20" s="81" t="str">
        <f t="shared" si="0"/>
        <v>U-8 KW Galaxy</v>
      </c>
      <c r="H20" s="7" t="str">
        <f t="shared" si="3"/>
        <v>HT</v>
      </c>
      <c r="I20" s="90">
        <v>3</v>
      </c>
      <c r="J20" s="95" t="str">
        <f t="shared" si="1"/>
        <v>U-8 HT Pirates</v>
      </c>
      <c r="L20" s="7"/>
      <c r="N20" s="7"/>
    </row>
    <row r="21" spans="3:17" ht="15" thickBot="1" x14ac:dyDescent="0.35">
      <c r="C21" s="30">
        <v>45059</v>
      </c>
      <c r="D21" s="104">
        <v>5</v>
      </c>
      <c r="E21" s="72" t="str">
        <f t="shared" si="2"/>
        <v>SL</v>
      </c>
      <c r="F21" s="101">
        <v>7</v>
      </c>
      <c r="G21" s="96" t="str">
        <f t="shared" si="0"/>
        <v>U-8 SL Tigers</v>
      </c>
      <c r="H21" s="72" t="str">
        <f t="shared" si="3"/>
        <v>RF</v>
      </c>
      <c r="I21" s="99">
        <v>4</v>
      </c>
      <c r="J21" s="97" t="str">
        <f t="shared" si="1"/>
        <v>U-8 RF Bandits</v>
      </c>
      <c r="L21" s="7"/>
      <c r="N21" s="7"/>
    </row>
    <row r="22" spans="3:17" x14ac:dyDescent="0.3">
      <c r="C22" s="30">
        <v>45066</v>
      </c>
      <c r="D22" s="102">
        <v>6</v>
      </c>
      <c r="E22" s="69" t="str">
        <f t="shared" si="2"/>
        <v>SL</v>
      </c>
      <c r="F22" s="100">
        <v>7</v>
      </c>
      <c r="G22" s="79" t="str">
        <f t="shared" si="0"/>
        <v>U-8 SL Tigers</v>
      </c>
      <c r="H22" s="69" t="str">
        <f t="shared" si="3"/>
        <v>HT</v>
      </c>
      <c r="I22" s="98">
        <v>1</v>
      </c>
      <c r="J22" s="80" t="str">
        <f t="shared" si="1"/>
        <v>U-8 HT Firehawks</v>
      </c>
      <c r="L22" s="7"/>
      <c r="N22" s="7"/>
    </row>
    <row r="23" spans="3:17" x14ac:dyDescent="0.3">
      <c r="C23" s="30">
        <v>45066</v>
      </c>
      <c r="D23" s="103">
        <v>6</v>
      </c>
      <c r="E23" s="7" t="str">
        <f t="shared" si="2"/>
        <v>KW</v>
      </c>
      <c r="F23" s="92">
        <v>8</v>
      </c>
      <c r="G23" s="81" t="str">
        <f t="shared" si="0"/>
        <v>U-8 KW Galaxy</v>
      </c>
      <c r="H23" s="7" t="str">
        <f t="shared" si="3"/>
        <v>SL</v>
      </c>
      <c r="I23" s="90">
        <v>2</v>
      </c>
      <c r="J23" s="95" t="str">
        <f t="shared" si="1"/>
        <v>U-8 SL Arsenal</v>
      </c>
      <c r="L23" s="7"/>
      <c r="M23" s="9" t="s">
        <v>951</v>
      </c>
      <c r="N23" s="7" t="s">
        <v>832</v>
      </c>
    </row>
    <row r="24" spans="3:17" x14ac:dyDescent="0.3">
      <c r="C24" s="30">
        <v>45066</v>
      </c>
      <c r="D24" s="103">
        <v>6</v>
      </c>
      <c r="E24" s="7" t="str">
        <f t="shared" si="2"/>
        <v>RF</v>
      </c>
      <c r="F24" s="92">
        <v>5</v>
      </c>
      <c r="G24" s="81" t="str">
        <f t="shared" si="0"/>
        <v>U-8 RF Tornados</v>
      </c>
      <c r="H24" s="7" t="str">
        <f t="shared" si="3"/>
        <v>HT</v>
      </c>
      <c r="I24" s="90">
        <v>3</v>
      </c>
      <c r="J24" s="95" t="str">
        <f t="shared" si="1"/>
        <v>U-8 HT Pirates</v>
      </c>
      <c r="L24" s="7"/>
      <c r="M24" s="9" t="s">
        <v>952</v>
      </c>
      <c r="N24" s="7"/>
    </row>
    <row r="25" spans="3:17" ht="15" thickBot="1" x14ac:dyDescent="0.35">
      <c r="C25" s="30">
        <v>45066</v>
      </c>
      <c r="D25" s="104">
        <v>6</v>
      </c>
      <c r="E25" s="72" t="str">
        <f t="shared" si="2"/>
        <v>RF</v>
      </c>
      <c r="F25" s="101">
        <v>4</v>
      </c>
      <c r="G25" s="96" t="str">
        <f t="shared" si="0"/>
        <v>U-8 RF Bandits</v>
      </c>
      <c r="H25" s="72" t="str">
        <f t="shared" si="3"/>
        <v>HU</v>
      </c>
      <c r="I25" s="99">
        <v>6</v>
      </c>
      <c r="J25" s="97" t="str">
        <f t="shared" si="1"/>
        <v>U-8 HU Lightning</v>
      </c>
      <c r="L25" s="7"/>
      <c r="M25" s="11" t="s">
        <v>937</v>
      </c>
      <c r="N25" s="7"/>
    </row>
    <row r="26" spans="3:17" x14ac:dyDescent="0.3">
      <c r="C26" s="30">
        <v>45073</v>
      </c>
      <c r="D26" s="103">
        <v>7</v>
      </c>
      <c r="E26" s="7" t="str">
        <f t="shared" si="2"/>
        <v>KW</v>
      </c>
      <c r="F26" s="92">
        <v>8</v>
      </c>
      <c r="G26" s="81" t="str">
        <f t="shared" si="0"/>
        <v>U-8 KW Galaxy</v>
      </c>
      <c r="H26" s="7" t="str">
        <f t="shared" si="3"/>
        <v>HT</v>
      </c>
      <c r="I26" s="90">
        <v>1</v>
      </c>
      <c r="J26" s="95" t="str">
        <f t="shared" si="1"/>
        <v>U-8 HT Firehawks</v>
      </c>
      <c r="L26" s="7"/>
      <c r="N26" s="7"/>
    </row>
    <row r="27" spans="3:17" x14ac:dyDescent="0.3">
      <c r="C27" s="30">
        <v>45073</v>
      </c>
      <c r="D27" s="103">
        <v>7</v>
      </c>
      <c r="E27" s="7" t="str">
        <f t="shared" si="2"/>
        <v>SL</v>
      </c>
      <c r="F27" s="92">
        <v>2</v>
      </c>
      <c r="G27" s="81" t="str">
        <f t="shared" si="0"/>
        <v>U-8 SL Arsenal</v>
      </c>
      <c r="H27" s="7" t="str">
        <f t="shared" si="3"/>
        <v>SL</v>
      </c>
      <c r="I27" s="90">
        <v>7</v>
      </c>
      <c r="J27" s="95" t="str">
        <f t="shared" si="1"/>
        <v>U-8 SL Tigers</v>
      </c>
      <c r="L27" s="7"/>
      <c r="N27" s="7"/>
    </row>
    <row r="28" spans="3:17" x14ac:dyDescent="0.3">
      <c r="C28" s="30">
        <v>45073</v>
      </c>
      <c r="D28" s="103">
        <v>7</v>
      </c>
      <c r="E28" s="7" t="str">
        <f t="shared" si="2"/>
        <v>HT</v>
      </c>
      <c r="F28" s="92">
        <v>3</v>
      </c>
      <c r="G28" s="81" t="str">
        <f t="shared" si="0"/>
        <v>U-8 HT Pirates</v>
      </c>
      <c r="H28" s="7" t="str">
        <f t="shared" si="3"/>
        <v>HU</v>
      </c>
      <c r="I28" s="90">
        <v>6</v>
      </c>
      <c r="J28" s="95" t="str">
        <f t="shared" si="1"/>
        <v>U-8 HU Lightning</v>
      </c>
      <c r="L28" s="7"/>
      <c r="N28" s="7"/>
    </row>
    <row r="29" spans="3:17" ht="15" thickBot="1" x14ac:dyDescent="0.35">
      <c r="C29" s="30">
        <v>45073</v>
      </c>
      <c r="D29" s="104">
        <v>7</v>
      </c>
      <c r="E29" s="72" t="str">
        <f t="shared" si="2"/>
        <v>RF</v>
      </c>
      <c r="F29" s="101">
        <v>4</v>
      </c>
      <c r="G29" s="96" t="str">
        <f t="shared" si="0"/>
        <v>U-8 RF Bandits</v>
      </c>
      <c r="H29" s="72" t="str">
        <f t="shared" si="3"/>
        <v>RF</v>
      </c>
      <c r="I29" s="99">
        <v>5</v>
      </c>
      <c r="J29" s="97" t="str">
        <f t="shared" si="1"/>
        <v>U-8 RF Tornados</v>
      </c>
      <c r="L29" s="7"/>
      <c r="N29" s="7"/>
    </row>
    <row r="30" spans="3:17" ht="15" thickBot="1" x14ac:dyDescent="0.35">
      <c r="D30" s="90"/>
      <c r="E30" s="92"/>
      <c r="F30" s="88"/>
      <c r="G30" s="88"/>
      <c r="H30" s="89"/>
      <c r="I30" s="90"/>
      <c r="J30" s="81"/>
      <c r="L30" s="7"/>
      <c r="N30" s="7"/>
      <c r="Q30" t="s">
        <v>13</v>
      </c>
    </row>
    <row r="31" spans="3:17" ht="15" thickBot="1" x14ac:dyDescent="0.35">
      <c r="D31" s="90"/>
      <c r="E31" s="92"/>
      <c r="F31" s="88"/>
      <c r="G31" s="88"/>
      <c r="H31" s="89"/>
      <c r="I31" s="90"/>
      <c r="J31" s="81"/>
      <c r="L31" s="7"/>
      <c r="N31" s="7"/>
      <c r="Q31" t="s">
        <v>705</v>
      </c>
    </row>
    <row r="32" spans="3:17" ht="15" thickBot="1" x14ac:dyDescent="0.35">
      <c r="D32" s="90"/>
      <c r="E32" s="92"/>
      <c r="F32" s="88"/>
      <c r="G32" s="88"/>
      <c r="H32" s="89"/>
      <c r="I32" s="90"/>
      <c r="J32" s="81"/>
      <c r="L32" s="7"/>
      <c r="N32" s="7"/>
    </row>
    <row r="33" spans="4:16" ht="15" thickBot="1" x14ac:dyDescent="0.35">
      <c r="D33" s="90"/>
      <c r="E33" s="92"/>
      <c r="F33" s="88"/>
      <c r="G33" s="88"/>
      <c r="H33" s="89"/>
      <c r="I33" s="90"/>
      <c r="J33" s="81"/>
      <c r="L33" s="7"/>
      <c r="N33" s="7"/>
      <c r="P33" t="s">
        <v>955</v>
      </c>
    </row>
    <row r="34" spans="4:16" ht="28.2" thickBot="1" x14ac:dyDescent="0.35">
      <c r="D34" s="86" t="s">
        <v>943</v>
      </c>
      <c r="E34" s="86" t="s">
        <v>978</v>
      </c>
      <c r="F34" s="87" t="s">
        <v>979</v>
      </c>
      <c r="G34" s="88"/>
      <c r="H34" s="89"/>
      <c r="I34" s="90"/>
      <c r="J34" s="81"/>
      <c r="L34" s="7"/>
      <c r="N34" s="7"/>
    </row>
    <row r="35" spans="4:16" ht="15" thickBot="1" x14ac:dyDescent="0.35">
      <c r="D35" s="88">
        <v>1</v>
      </c>
      <c r="E35" s="88">
        <v>1</v>
      </c>
      <c r="F35" s="89">
        <v>3</v>
      </c>
      <c r="G35" s="88"/>
      <c r="H35" s="89"/>
      <c r="I35" s="90"/>
      <c r="J35" s="81"/>
      <c r="L35" s="7"/>
      <c r="N35" s="7"/>
    </row>
    <row r="36" spans="4:16" ht="15" thickBot="1" x14ac:dyDescent="0.35">
      <c r="D36" s="88"/>
      <c r="E36" s="88">
        <v>2</v>
      </c>
      <c r="F36" s="89">
        <v>4</v>
      </c>
      <c r="G36" s="88"/>
      <c r="H36" s="89"/>
      <c r="I36" s="90"/>
      <c r="J36" s="81"/>
      <c r="L36" s="7"/>
      <c r="N36" s="7"/>
    </row>
    <row r="37" spans="4:16" ht="15" thickBot="1" x14ac:dyDescent="0.35">
      <c r="D37" s="88"/>
      <c r="E37" s="88">
        <v>5</v>
      </c>
      <c r="F37" s="89">
        <v>7</v>
      </c>
      <c r="G37" s="88"/>
      <c r="H37" s="89"/>
      <c r="I37" s="90"/>
      <c r="J37" s="81"/>
      <c r="L37" s="7"/>
      <c r="N37" s="7"/>
    </row>
    <row r="38" spans="4:16" ht="15" thickBot="1" x14ac:dyDescent="0.35">
      <c r="D38" s="88"/>
      <c r="E38" s="88">
        <v>6</v>
      </c>
      <c r="F38" s="89">
        <v>8</v>
      </c>
      <c r="G38" s="88"/>
      <c r="H38" s="89"/>
      <c r="I38" s="90"/>
      <c r="J38" s="81"/>
      <c r="L38" s="7"/>
      <c r="N38" s="7"/>
    </row>
    <row r="39" spans="4:16" ht="15" thickBot="1" x14ac:dyDescent="0.35">
      <c r="D39" s="88">
        <v>2</v>
      </c>
      <c r="E39" s="88">
        <v>1</v>
      </c>
      <c r="F39" s="89">
        <v>4</v>
      </c>
      <c r="G39" s="88"/>
      <c r="H39" s="89"/>
      <c r="I39" s="90"/>
      <c r="J39" s="81"/>
      <c r="L39" s="7"/>
      <c r="N39" s="7"/>
    </row>
    <row r="40" spans="4:16" ht="15" thickBot="1" x14ac:dyDescent="0.35">
      <c r="D40" s="88"/>
      <c r="E40" s="88">
        <v>2</v>
      </c>
      <c r="F40" s="89">
        <v>3</v>
      </c>
      <c r="G40" s="88"/>
      <c r="H40" s="89"/>
      <c r="I40" s="90"/>
      <c r="J40" s="81"/>
      <c r="L40" s="7"/>
      <c r="N40" s="7"/>
    </row>
    <row r="41" spans="4:16" ht="15" thickBot="1" x14ac:dyDescent="0.35">
      <c r="D41" s="88"/>
      <c r="E41" s="88">
        <v>5</v>
      </c>
      <c r="F41" s="89">
        <v>8</v>
      </c>
      <c r="G41" s="88"/>
      <c r="H41" s="89"/>
      <c r="I41" s="90"/>
      <c r="J41" s="81"/>
      <c r="L41" s="7"/>
      <c r="N41" s="7"/>
    </row>
    <row r="42" spans="4:16" ht="15" thickBot="1" x14ac:dyDescent="0.35">
      <c r="D42" s="88"/>
      <c r="E42" s="88">
        <v>6</v>
      </c>
      <c r="F42" s="89">
        <v>7</v>
      </c>
      <c r="G42" s="88"/>
      <c r="H42" s="89"/>
      <c r="I42" s="90"/>
      <c r="J42" s="81"/>
      <c r="L42" s="7"/>
      <c r="N42" s="7"/>
    </row>
    <row r="43" spans="4:16" ht="15" thickBot="1" x14ac:dyDescent="0.35">
      <c r="D43" s="88">
        <v>3</v>
      </c>
      <c r="E43" s="88">
        <v>1</v>
      </c>
      <c r="F43" s="89">
        <v>2</v>
      </c>
      <c r="G43" s="88"/>
      <c r="H43" s="89"/>
      <c r="I43" s="90"/>
      <c r="J43" s="81"/>
      <c r="L43" s="7"/>
      <c r="N43" s="7"/>
      <c r="P43" t="s">
        <v>953</v>
      </c>
    </row>
    <row r="44" spans="4:16" ht="15" thickBot="1" x14ac:dyDescent="0.35">
      <c r="D44" s="88"/>
      <c r="E44" s="88">
        <v>3</v>
      </c>
      <c r="F44" s="89">
        <v>4</v>
      </c>
      <c r="G44" s="88"/>
      <c r="H44" s="89"/>
      <c r="I44" s="90"/>
      <c r="J44" s="81"/>
      <c r="L44" s="7"/>
      <c r="N44" s="7"/>
    </row>
    <row r="45" spans="4:16" ht="15" thickBot="1" x14ac:dyDescent="0.35">
      <c r="D45" s="88"/>
      <c r="E45" s="88">
        <v>5</v>
      </c>
      <c r="F45" s="89">
        <v>6</v>
      </c>
      <c r="G45" s="88"/>
      <c r="H45" s="89"/>
      <c r="I45" s="90"/>
      <c r="J45" s="81"/>
      <c r="L45" s="7"/>
      <c r="N45" s="7"/>
      <c r="P45" t="s">
        <v>954</v>
      </c>
    </row>
    <row r="46" spans="4:16" ht="15" thickBot="1" x14ac:dyDescent="0.35">
      <c r="D46" s="88"/>
      <c r="E46" s="88">
        <v>7</v>
      </c>
      <c r="F46" s="89">
        <v>8</v>
      </c>
      <c r="G46" s="88"/>
      <c r="H46" s="89"/>
      <c r="I46" s="90"/>
      <c r="J46" s="81"/>
      <c r="L46" s="7"/>
      <c r="N46" s="7"/>
      <c r="P46" t="s">
        <v>955</v>
      </c>
    </row>
    <row r="47" spans="4:16" ht="15" thickBot="1" x14ac:dyDescent="0.35">
      <c r="D47" s="88">
        <v>4</v>
      </c>
      <c r="E47" s="88">
        <v>1</v>
      </c>
      <c r="F47" s="89">
        <v>5</v>
      </c>
      <c r="G47" s="88"/>
      <c r="H47" s="89"/>
      <c r="I47" s="90"/>
      <c r="J47" s="81"/>
      <c r="L47" s="7"/>
      <c r="N47" s="7"/>
    </row>
    <row r="48" spans="4:16" ht="15" thickBot="1" x14ac:dyDescent="0.35">
      <c r="D48" s="88"/>
      <c r="E48" s="88">
        <v>2</v>
      </c>
      <c r="F48" s="89">
        <v>6</v>
      </c>
      <c r="G48" s="88"/>
      <c r="H48" s="89"/>
      <c r="I48" s="90"/>
      <c r="J48" s="81"/>
      <c r="L48" s="7"/>
      <c r="N48" s="7"/>
    </row>
    <row r="49" spans="4:14" ht="15" thickBot="1" x14ac:dyDescent="0.35">
      <c r="D49" s="88"/>
      <c r="E49" s="88">
        <v>3</v>
      </c>
      <c r="F49" s="89">
        <v>7</v>
      </c>
      <c r="G49" s="88"/>
      <c r="H49" s="89"/>
      <c r="I49" s="90"/>
      <c r="J49" s="81"/>
      <c r="L49" s="7"/>
      <c r="N49" s="7"/>
    </row>
    <row r="50" spans="4:14" ht="15" thickBot="1" x14ac:dyDescent="0.35">
      <c r="D50" s="88"/>
      <c r="E50" s="88">
        <v>4</v>
      </c>
      <c r="F50" s="89">
        <v>8</v>
      </c>
      <c r="G50" s="88"/>
      <c r="H50" s="89"/>
      <c r="I50" s="90"/>
      <c r="J50" s="81"/>
      <c r="L50" s="7"/>
      <c r="N50" s="7"/>
    </row>
    <row r="51" spans="4:14" ht="15" thickBot="1" x14ac:dyDescent="0.35">
      <c r="D51" s="88">
        <v>5</v>
      </c>
      <c r="E51" s="88">
        <v>1</v>
      </c>
      <c r="F51" s="89">
        <v>6</v>
      </c>
      <c r="G51" s="88"/>
      <c r="H51" s="89"/>
      <c r="I51" s="90"/>
      <c r="J51" s="81"/>
      <c r="L51" s="7"/>
      <c r="N51" s="7"/>
    </row>
    <row r="52" spans="4:14" ht="15" thickBot="1" x14ac:dyDescent="0.35">
      <c r="D52" s="88"/>
      <c r="E52" s="88">
        <v>2</v>
      </c>
      <c r="F52" s="89">
        <v>5</v>
      </c>
      <c r="G52" s="88"/>
      <c r="H52" s="89"/>
      <c r="I52" s="90"/>
      <c r="J52" s="81"/>
      <c r="L52" s="7"/>
      <c r="N52" s="7"/>
    </row>
    <row r="53" spans="4:14" ht="15" thickBot="1" x14ac:dyDescent="0.35">
      <c r="D53" s="88"/>
      <c r="E53" s="88">
        <v>3</v>
      </c>
      <c r="F53" s="89">
        <v>8</v>
      </c>
      <c r="G53" s="88"/>
      <c r="H53" s="89"/>
      <c r="I53" s="90"/>
      <c r="J53" s="81"/>
      <c r="L53" s="7"/>
      <c r="N53" s="7"/>
    </row>
    <row r="54" spans="4:14" ht="15" thickBot="1" x14ac:dyDescent="0.35">
      <c r="D54" s="88"/>
      <c r="E54" s="88">
        <v>4</v>
      </c>
      <c r="F54" s="89">
        <v>7</v>
      </c>
      <c r="G54" s="88"/>
      <c r="H54" s="89"/>
      <c r="I54" s="90"/>
      <c r="J54" s="81"/>
      <c r="L54" s="7"/>
      <c r="N54" s="7"/>
    </row>
    <row r="55" spans="4:14" ht="15" thickBot="1" x14ac:dyDescent="0.35">
      <c r="D55" s="88">
        <v>6</v>
      </c>
      <c r="E55" s="88">
        <v>1</v>
      </c>
      <c r="F55" s="89">
        <v>7</v>
      </c>
      <c r="G55" s="88"/>
      <c r="H55" s="89"/>
      <c r="I55" s="90"/>
      <c r="J55" s="81"/>
      <c r="L55" s="7"/>
      <c r="N55" s="7"/>
    </row>
    <row r="56" spans="4:14" ht="15" thickBot="1" x14ac:dyDescent="0.35">
      <c r="D56" s="88"/>
      <c r="E56" s="88">
        <v>2</v>
      </c>
      <c r="F56" s="89">
        <v>8</v>
      </c>
      <c r="G56" s="88"/>
      <c r="H56" s="89"/>
      <c r="I56" s="90"/>
      <c r="J56" s="81"/>
      <c r="L56" s="7"/>
      <c r="N56" s="7"/>
    </row>
    <row r="57" spans="4:14" ht="15" thickBot="1" x14ac:dyDescent="0.35">
      <c r="D57" s="88"/>
      <c r="E57" s="88">
        <v>3</v>
      </c>
      <c r="F57" s="89">
        <v>5</v>
      </c>
      <c r="G57" s="88"/>
      <c r="H57" s="89"/>
      <c r="I57" s="90"/>
      <c r="J57" s="81"/>
      <c r="L57" s="7"/>
      <c r="N57" s="7"/>
    </row>
    <row r="58" spans="4:14" ht="15" thickBot="1" x14ac:dyDescent="0.35">
      <c r="D58" s="88"/>
      <c r="E58" s="88">
        <v>4</v>
      </c>
      <c r="F58" s="89">
        <v>6</v>
      </c>
      <c r="G58" s="88"/>
      <c r="H58" s="89"/>
      <c r="I58" s="90"/>
      <c r="J58" s="81"/>
      <c r="L58" s="7"/>
      <c r="N58" s="7"/>
    </row>
    <row r="59" spans="4:14" ht="15" thickBot="1" x14ac:dyDescent="0.35">
      <c r="D59" s="88">
        <v>7</v>
      </c>
      <c r="E59" s="88">
        <v>1</v>
      </c>
      <c r="F59" s="89">
        <v>8</v>
      </c>
      <c r="G59" s="88"/>
      <c r="H59" s="89"/>
      <c r="I59" s="90"/>
      <c r="J59" s="81"/>
      <c r="L59" s="7"/>
      <c r="N59" s="7"/>
    </row>
    <row r="60" spans="4:14" ht="15" thickBot="1" x14ac:dyDescent="0.35">
      <c r="D60" s="88"/>
      <c r="E60" s="88">
        <v>2</v>
      </c>
      <c r="F60" s="89">
        <v>7</v>
      </c>
      <c r="G60" s="88"/>
      <c r="H60" s="89"/>
      <c r="I60" s="90"/>
      <c r="J60" s="81"/>
      <c r="L60" s="7"/>
      <c r="N60" s="7"/>
    </row>
    <row r="61" spans="4:14" ht="15" thickBot="1" x14ac:dyDescent="0.35">
      <c r="D61" s="88"/>
      <c r="E61" s="88">
        <v>3</v>
      </c>
      <c r="F61" s="89">
        <v>6</v>
      </c>
      <c r="G61" s="88"/>
      <c r="H61" s="89"/>
      <c r="I61" s="90"/>
      <c r="J61" s="81"/>
      <c r="L61" s="7"/>
      <c r="N61" s="7"/>
    </row>
    <row r="62" spans="4:14" ht="15" thickBot="1" x14ac:dyDescent="0.35">
      <c r="D62" s="88"/>
      <c r="E62" s="88">
        <v>4</v>
      </c>
      <c r="F62" s="89">
        <v>5</v>
      </c>
      <c r="G62" s="81"/>
      <c r="H62" s="7"/>
      <c r="I62" s="90"/>
      <c r="J62" s="81"/>
      <c r="L62" s="7"/>
      <c r="N62" s="7"/>
    </row>
    <row r="63" spans="4:14" x14ac:dyDescent="0.3">
      <c r="D63" s="90"/>
      <c r="E63" s="92"/>
      <c r="F63" s="90"/>
      <c r="G63" s="81"/>
      <c r="H63" s="7"/>
      <c r="I63" s="90"/>
      <c r="J63" s="81"/>
      <c r="L63" s="7"/>
      <c r="N63" s="7"/>
    </row>
    <row r="64" spans="4:14" x14ac:dyDescent="0.3">
      <c r="D64" s="90"/>
      <c r="E64" s="92"/>
      <c r="F64" s="90"/>
      <c r="G64" s="81"/>
      <c r="H64" s="7"/>
      <c r="I64" s="90"/>
      <c r="J64" s="81"/>
      <c r="L64" s="7"/>
      <c r="N64" s="7"/>
    </row>
    <row r="65" spans="4:14" x14ac:dyDescent="0.3">
      <c r="D65" s="90"/>
      <c r="E65" s="92"/>
      <c r="F65" s="90"/>
      <c r="G65" s="81"/>
      <c r="H65" s="7"/>
      <c r="I65" s="90"/>
      <c r="J65" s="81"/>
      <c r="L65" s="7"/>
      <c r="N65" s="7"/>
    </row>
    <row r="66" spans="4:14" x14ac:dyDescent="0.3">
      <c r="D66" s="90"/>
      <c r="E66" s="92"/>
      <c r="F66" s="90"/>
      <c r="G66" s="81"/>
      <c r="H66" s="7"/>
      <c r="I66" s="90"/>
      <c r="J66" s="81"/>
      <c r="L66" s="7"/>
      <c r="N66" s="7"/>
    </row>
    <row r="67" spans="4:14" x14ac:dyDescent="0.3">
      <c r="D67" s="90"/>
      <c r="E67" s="92"/>
      <c r="F67" s="90"/>
      <c r="G67" s="81"/>
      <c r="H67" s="7"/>
      <c r="I67" s="90"/>
      <c r="J67" s="81"/>
      <c r="L67" s="7"/>
      <c r="N67" s="7"/>
    </row>
    <row r="68" spans="4:14" x14ac:dyDescent="0.3">
      <c r="D68" s="90"/>
      <c r="E68" s="92"/>
      <c r="F68" s="90"/>
      <c r="G68" s="81"/>
      <c r="H68" s="7"/>
      <c r="I68" s="90"/>
      <c r="J68" s="81"/>
      <c r="L68" s="7"/>
      <c r="N68" s="7"/>
    </row>
    <row r="69" spans="4:14" x14ac:dyDescent="0.3">
      <c r="D69" s="85"/>
      <c r="F69" s="85"/>
      <c r="G69" s="81"/>
      <c r="H69" s="7"/>
      <c r="I69" s="85"/>
      <c r="J69" s="81"/>
      <c r="L69" s="7"/>
      <c r="N69" s="7"/>
    </row>
    <row r="70" spans="4:14" x14ac:dyDescent="0.3">
      <c r="L70" s="7"/>
      <c r="N70" s="7"/>
    </row>
    <row r="71" spans="4:14" x14ac:dyDescent="0.3">
      <c r="L71" s="7"/>
      <c r="N71" s="7"/>
    </row>
    <row r="72" spans="4:14" x14ac:dyDescent="0.3">
      <c r="L72" s="7"/>
      <c r="N72" s="7"/>
    </row>
    <row r="73" spans="4:14" x14ac:dyDescent="0.3">
      <c r="L73" s="7"/>
      <c r="N73" s="7"/>
    </row>
    <row r="74" spans="4:14" x14ac:dyDescent="0.3">
      <c r="L74" s="7"/>
      <c r="N74" s="7"/>
    </row>
    <row r="75" spans="4:14" x14ac:dyDescent="0.3">
      <c r="L75" s="7"/>
      <c r="N75" s="7"/>
    </row>
    <row r="76" spans="4:14" x14ac:dyDescent="0.3">
      <c r="L76" s="7"/>
      <c r="N76" s="7"/>
    </row>
    <row r="77" spans="4:14" x14ac:dyDescent="0.3">
      <c r="L77" s="7"/>
      <c r="N77" s="7"/>
    </row>
  </sheetData>
  <autoFilter ref="C1:J29" xr:uid="{00000000-0009-0000-0000-000008000000}"/>
  <conditionalFormatting sqref="C2:C1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:C2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:C2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C2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:G29 J2:J69 G62:G69">
    <cfRule type="expression" dxfId="11" priority="18" stopIfTrue="1">
      <formula>E2="EW"</formula>
    </cfRule>
    <cfRule type="expression" dxfId="10" priority="19" stopIfTrue="1">
      <formula>E2="KW"</formula>
    </cfRule>
    <cfRule type="expression" dxfId="9" priority="20" stopIfTrue="1">
      <formula>E2="SL"</formula>
    </cfRule>
    <cfRule type="expression" dxfId="8" priority="21" stopIfTrue="1">
      <formula>E2="HT"</formula>
    </cfRule>
  </conditionalFormatting>
  <conditionalFormatting sqref="J2:J69 G2:G29 G62:G69">
    <cfRule type="expression" dxfId="7" priority="13" stopIfTrue="1">
      <formula>E2="JK"</formula>
    </cfRule>
  </conditionalFormatting>
  <conditionalFormatting sqref="J2:J69">
    <cfRule type="expression" dxfId="6" priority="12" stopIfTrue="1">
      <formula>"e2=""JK"""</formula>
    </cfRule>
  </conditionalFormatting>
  <pageMargins left="0.7" right="0.7" top="0.75" bottom="0.75" header="0.3" footer="0.3"/>
  <pageSetup orientation="portrait" r:id="rId3"/>
  <drawing r:id="rId4"/>
  <legacyDrawing r:id="rId5"/>
  <controls>
    <mc:AlternateContent xmlns:mc="http://schemas.openxmlformats.org/markup-compatibility/2006">
      <mc:Choice Requires="x14">
        <control shapeId="62472" r:id="rId6" name="Control 8">
          <controlPr defaultSize="0" r:id="rId7">
            <anchor moveWithCells="1">
              <from>
                <xdr:col>2</xdr:col>
                <xdr:colOff>601980</xdr:colOff>
                <xdr:row>1911</xdr:row>
                <xdr:rowOff>144780</xdr:rowOff>
              </from>
              <to>
                <xdr:col>2</xdr:col>
                <xdr:colOff>906780</xdr:colOff>
                <xdr:row>1913</xdr:row>
                <xdr:rowOff>45720</xdr:rowOff>
              </to>
            </anchor>
          </controlPr>
        </control>
      </mc:Choice>
      <mc:Fallback>
        <control shapeId="62472" r:id="rId6" name="Control 8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/>
  <dimension ref="A1:R81"/>
  <sheetViews>
    <sheetView showGridLines="0" zoomScale="80" zoomScaleNormal="80" workbookViewId="0">
      <selection activeCell="M25" sqref="M25"/>
    </sheetView>
  </sheetViews>
  <sheetFormatPr defaultRowHeight="14.4" x14ac:dyDescent="0.3"/>
  <cols>
    <col min="1" max="1" width="2.88671875" customWidth="1"/>
    <col min="2" max="2" width="25.33203125" bestFit="1" customWidth="1"/>
    <col min="3" max="3" width="4.5546875" customWidth="1"/>
    <col min="4" max="5" width="8.88671875" style="7" customWidth="1"/>
    <col min="6" max="6" width="8.33203125" style="7" bestFit="1" customWidth="1"/>
    <col min="7" max="7" width="25.33203125" customWidth="1"/>
    <col min="8" max="8" width="9" bestFit="1" customWidth="1"/>
    <col min="9" max="9" width="7.88671875" style="7" bestFit="1" customWidth="1"/>
    <col min="10" max="10" width="25.33203125" customWidth="1"/>
    <col min="13" max="13" width="18.109375" bestFit="1" customWidth="1"/>
    <col min="14" max="14" width="6.33203125" bestFit="1" customWidth="1"/>
    <col min="16" max="16" width="18.109375" bestFit="1" customWidth="1"/>
    <col min="17" max="17" width="6.33203125" bestFit="1" customWidth="1"/>
  </cols>
  <sheetData>
    <row r="1" spans="1:18" ht="15" thickBot="1" x14ac:dyDescent="0.35">
      <c r="D1" s="7" t="s">
        <v>911</v>
      </c>
      <c r="E1" s="7" t="s">
        <v>916</v>
      </c>
      <c r="F1" s="83" t="s">
        <v>909</v>
      </c>
      <c r="G1" t="s">
        <v>850</v>
      </c>
      <c r="H1" s="7" t="s">
        <v>916</v>
      </c>
      <c r="I1" s="84" t="s">
        <v>910</v>
      </c>
      <c r="J1" t="s">
        <v>848</v>
      </c>
    </row>
    <row r="2" spans="1:18" ht="15" thickBot="1" x14ac:dyDescent="0.35">
      <c r="A2">
        <v>1</v>
      </c>
      <c r="B2" s="77" t="s">
        <v>946</v>
      </c>
      <c r="D2" s="88">
        <v>1</v>
      </c>
      <c r="E2" s="91" t="str">
        <f>MID(G2,5,2)</f>
        <v>ER</v>
      </c>
      <c r="F2" s="88">
        <v>1</v>
      </c>
      <c r="G2" s="81" t="str">
        <f t="shared" ref="G2:G29" si="0">VLOOKUP(F2,A:B,2,FALSE)</f>
        <v>U14 ER Wolfhounds</v>
      </c>
      <c r="H2" s="7" t="str">
        <f>MID(J2,5,2)</f>
        <v>HT</v>
      </c>
      <c r="I2" s="89">
        <v>2</v>
      </c>
      <c r="J2" s="81" t="str">
        <f t="shared" ref="J2:J29" si="1">VLOOKUP(I2,A:B,2,FALSE)</f>
        <v>U14 HT Spurs</v>
      </c>
    </row>
    <row r="3" spans="1:18" ht="15" thickBot="1" x14ac:dyDescent="0.35">
      <c r="A3">
        <v>2</v>
      </c>
      <c r="B3" s="31" t="s">
        <v>947</v>
      </c>
      <c r="D3" s="88">
        <v>1</v>
      </c>
      <c r="E3" s="7" t="str">
        <f t="shared" ref="E3:E36" si="2">MID(G3,5,2)</f>
        <v>JK</v>
      </c>
      <c r="F3" s="88">
        <v>3</v>
      </c>
      <c r="G3" s="81" t="str">
        <f t="shared" si="0"/>
        <v>U14 JK Lynx</v>
      </c>
      <c r="H3" s="7" t="str">
        <f t="shared" ref="H3:H36" si="3">MID(J3,5,2)</f>
        <v>KW</v>
      </c>
      <c r="I3" s="89">
        <v>4</v>
      </c>
      <c r="J3" s="81" t="str">
        <f t="shared" si="1"/>
        <v>U14 KW Panthers</v>
      </c>
      <c r="M3" s="199" t="s">
        <v>915</v>
      </c>
      <c r="N3" s="200"/>
      <c r="P3" s="199" t="s">
        <v>915</v>
      </c>
      <c r="Q3" s="200"/>
    </row>
    <row r="4" spans="1:18" ht="15" thickBot="1" x14ac:dyDescent="0.35">
      <c r="A4">
        <v>3</v>
      </c>
      <c r="B4" s="32" t="s">
        <v>948</v>
      </c>
      <c r="D4" s="88">
        <v>1</v>
      </c>
      <c r="E4" s="7" t="str">
        <f t="shared" si="2"/>
        <v>RF</v>
      </c>
      <c r="F4" s="88">
        <v>5</v>
      </c>
      <c r="G4" s="81" t="str">
        <f t="shared" si="0"/>
        <v>U14 RF Kickers</v>
      </c>
      <c r="H4" s="7" t="str">
        <f t="shared" si="3"/>
        <v>HU</v>
      </c>
      <c r="I4" s="89">
        <v>6</v>
      </c>
      <c r="J4" s="81" t="str">
        <f t="shared" si="1"/>
        <v>U14 HU Renegades</v>
      </c>
      <c r="M4" s="199" t="s">
        <v>850</v>
      </c>
      <c r="N4" s="200" t="s">
        <v>756</v>
      </c>
      <c r="P4" s="199" t="s">
        <v>848</v>
      </c>
      <c r="Q4" s="200" t="s">
        <v>756</v>
      </c>
    </row>
    <row r="5" spans="1:18" ht="15" thickBot="1" x14ac:dyDescent="0.35">
      <c r="A5">
        <v>4</v>
      </c>
      <c r="B5" s="31" t="s">
        <v>949</v>
      </c>
      <c r="D5" s="88">
        <v>1</v>
      </c>
      <c r="E5" s="7" t="str">
        <f t="shared" si="2"/>
        <v>JK</v>
      </c>
      <c r="F5" s="88">
        <v>7</v>
      </c>
      <c r="G5" s="81" t="str">
        <f t="shared" si="0"/>
        <v>U14 JK Wolves</v>
      </c>
      <c r="H5" s="7" t="str">
        <f t="shared" si="3"/>
        <v>KW</v>
      </c>
      <c r="I5" s="89">
        <v>8</v>
      </c>
      <c r="J5" s="81" t="str">
        <f t="shared" si="1"/>
        <v>U14 KW Comets</v>
      </c>
      <c r="M5" s="201" t="s">
        <v>970</v>
      </c>
      <c r="N5" s="200">
        <v>4</v>
      </c>
      <c r="P5" s="201" t="s">
        <v>970</v>
      </c>
      <c r="Q5" s="200">
        <v>3</v>
      </c>
      <c r="R5">
        <f>N5+Q5</f>
        <v>7</v>
      </c>
    </row>
    <row r="6" spans="1:18" ht="15" thickBot="1" x14ac:dyDescent="0.35">
      <c r="A6">
        <v>5</v>
      </c>
      <c r="B6" s="32" t="s">
        <v>950</v>
      </c>
      <c r="D6" s="88">
        <v>1</v>
      </c>
      <c r="E6" s="7" t="str">
        <f t="shared" si="2"/>
        <v>SL</v>
      </c>
      <c r="F6" s="88">
        <v>9</v>
      </c>
      <c r="G6" s="81" t="str">
        <f t="shared" si="0"/>
        <v>U14 SL Rampage</v>
      </c>
      <c r="H6" s="7" t="e">
        <f t="shared" si="3"/>
        <v>#N/A</v>
      </c>
      <c r="I6" s="89" t="s">
        <v>944</v>
      </c>
      <c r="J6" s="81" t="e">
        <f t="shared" si="1"/>
        <v>#N/A</v>
      </c>
      <c r="M6" s="202" t="s">
        <v>971</v>
      </c>
      <c r="N6" s="203">
        <v>3</v>
      </c>
      <c r="P6" s="202" t="s">
        <v>971</v>
      </c>
      <c r="Q6" s="203">
        <v>4</v>
      </c>
      <c r="R6">
        <f>N6+Q6</f>
        <v>7</v>
      </c>
    </row>
    <row r="7" spans="1:18" ht="15" thickBot="1" x14ac:dyDescent="0.35">
      <c r="A7">
        <v>6</v>
      </c>
      <c r="B7" s="33" t="s">
        <v>939</v>
      </c>
      <c r="D7" s="88">
        <v>2</v>
      </c>
      <c r="E7" s="7" t="str">
        <f t="shared" si="2"/>
        <v>HT</v>
      </c>
      <c r="F7" s="88">
        <v>2</v>
      </c>
      <c r="G7" s="81" t="str">
        <f t="shared" si="0"/>
        <v>U14 HT Spurs</v>
      </c>
      <c r="H7" s="7" t="str">
        <f t="shared" si="3"/>
        <v>JK</v>
      </c>
      <c r="I7" s="89">
        <v>3</v>
      </c>
      <c r="J7" s="81" t="str">
        <f t="shared" si="1"/>
        <v>U14 JK Lynx</v>
      </c>
      <c r="M7" s="202" t="s">
        <v>972</v>
      </c>
      <c r="N7" s="203">
        <v>3</v>
      </c>
      <c r="P7" s="202" t="s">
        <v>972</v>
      </c>
      <c r="Q7" s="203">
        <v>4</v>
      </c>
      <c r="R7">
        <f t="shared" ref="R7:R14" si="4">N7+Q7</f>
        <v>7</v>
      </c>
    </row>
    <row r="8" spans="1:18" ht="15" thickBot="1" x14ac:dyDescent="0.35">
      <c r="A8">
        <v>7</v>
      </c>
      <c r="B8" s="77" t="s">
        <v>940</v>
      </c>
      <c r="D8" s="88">
        <v>2</v>
      </c>
      <c r="E8" s="7" t="str">
        <f t="shared" si="2"/>
        <v>KW</v>
      </c>
      <c r="F8" s="88">
        <v>4</v>
      </c>
      <c r="G8" s="81" t="str">
        <f t="shared" si="0"/>
        <v>U14 KW Panthers</v>
      </c>
      <c r="H8" s="7" t="str">
        <f t="shared" si="3"/>
        <v>RF</v>
      </c>
      <c r="I8" s="89">
        <v>5</v>
      </c>
      <c r="J8" s="81" t="str">
        <f t="shared" si="1"/>
        <v>U14 RF Kickers</v>
      </c>
      <c r="M8" s="202" t="s">
        <v>973</v>
      </c>
      <c r="N8" s="203">
        <v>4</v>
      </c>
      <c r="P8" s="202" t="s">
        <v>973</v>
      </c>
      <c r="Q8" s="203">
        <v>3</v>
      </c>
      <c r="R8">
        <f t="shared" si="4"/>
        <v>7</v>
      </c>
    </row>
    <row r="9" spans="1:18" ht="15" thickBot="1" x14ac:dyDescent="0.35">
      <c r="A9">
        <v>8</v>
      </c>
      <c r="B9" s="31" t="s">
        <v>941</v>
      </c>
      <c r="D9" s="88">
        <v>2</v>
      </c>
      <c r="E9" s="7" t="str">
        <f t="shared" si="2"/>
        <v>HU</v>
      </c>
      <c r="F9" s="88">
        <v>6</v>
      </c>
      <c r="G9" s="81" t="str">
        <f t="shared" si="0"/>
        <v>U14 HU Renegades</v>
      </c>
      <c r="H9" s="7" t="str">
        <f t="shared" si="3"/>
        <v>JK</v>
      </c>
      <c r="I9" s="89">
        <v>7</v>
      </c>
      <c r="J9" s="81" t="str">
        <f t="shared" si="1"/>
        <v>U14 JK Wolves</v>
      </c>
      <c r="M9" s="202" t="s">
        <v>974</v>
      </c>
      <c r="N9" s="203">
        <v>3</v>
      </c>
      <c r="P9" s="202" t="s">
        <v>974</v>
      </c>
      <c r="Q9" s="203">
        <v>4</v>
      </c>
      <c r="R9">
        <f t="shared" si="4"/>
        <v>7</v>
      </c>
    </row>
    <row r="10" spans="1:18" ht="15" thickBot="1" x14ac:dyDescent="0.35">
      <c r="A10">
        <v>9</v>
      </c>
      <c r="B10" t="s">
        <v>942</v>
      </c>
      <c r="D10" s="88">
        <v>2</v>
      </c>
      <c r="E10" s="7" t="str">
        <f t="shared" si="2"/>
        <v>KW</v>
      </c>
      <c r="F10" s="88">
        <v>8</v>
      </c>
      <c r="G10" s="81" t="str">
        <f t="shared" si="0"/>
        <v>U14 KW Comets</v>
      </c>
      <c r="H10" s="7" t="str">
        <f t="shared" si="3"/>
        <v>SL</v>
      </c>
      <c r="I10" s="89">
        <v>9</v>
      </c>
      <c r="J10" s="81" t="str">
        <f t="shared" si="1"/>
        <v>U14 SL Rampage</v>
      </c>
      <c r="M10" s="202" t="s">
        <v>975</v>
      </c>
      <c r="N10" s="203">
        <v>4</v>
      </c>
      <c r="P10" s="202" t="s">
        <v>975</v>
      </c>
      <c r="Q10" s="203">
        <v>3</v>
      </c>
      <c r="R10">
        <f t="shared" si="4"/>
        <v>7</v>
      </c>
    </row>
    <row r="11" spans="1:18" ht="15" thickBot="1" x14ac:dyDescent="0.35">
      <c r="D11" s="88">
        <v>2</v>
      </c>
      <c r="E11" s="7" t="e">
        <f t="shared" si="2"/>
        <v>#N/A</v>
      </c>
      <c r="F11" s="88" t="s">
        <v>944</v>
      </c>
      <c r="G11" s="81" t="e">
        <f t="shared" si="0"/>
        <v>#N/A</v>
      </c>
      <c r="H11" s="7" t="str">
        <f t="shared" si="3"/>
        <v>ER</v>
      </c>
      <c r="I11" s="89">
        <v>1</v>
      </c>
      <c r="J11" s="81" t="str">
        <f t="shared" si="1"/>
        <v>U14 ER Wolfhounds</v>
      </c>
      <c r="M11" s="202" t="s">
        <v>976</v>
      </c>
      <c r="N11" s="203">
        <v>4</v>
      </c>
      <c r="P11" s="202" t="s">
        <v>976</v>
      </c>
      <c r="Q11" s="203">
        <v>3</v>
      </c>
      <c r="R11">
        <f t="shared" si="4"/>
        <v>7</v>
      </c>
    </row>
    <row r="12" spans="1:18" ht="15" thickBot="1" x14ac:dyDescent="0.35">
      <c r="D12" s="88">
        <v>3</v>
      </c>
      <c r="E12" s="7" t="str">
        <f t="shared" si="2"/>
        <v>JK</v>
      </c>
      <c r="F12" s="88">
        <v>3</v>
      </c>
      <c r="G12" s="81" t="str">
        <f t="shared" si="0"/>
        <v>U14 JK Lynx</v>
      </c>
      <c r="H12" s="7" t="str">
        <f t="shared" si="3"/>
        <v>RF</v>
      </c>
      <c r="I12" s="89">
        <v>5</v>
      </c>
      <c r="J12" s="81" t="str">
        <f t="shared" si="1"/>
        <v>U14 RF Kickers</v>
      </c>
      <c r="M12" s="202" t="s">
        <v>977</v>
      </c>
      <c r="N12" s="203">
        <v>3</v>
      </c>
      <c r="P12" s="202" t="s">
        <v>977</v>
      </c>
      <c r="Q12" s="203">
        <v>4</v>
      </c>
      <c r="R12">
        <f t="shared" si="4"/>
        <v>7</v>
      </c>
    </row>
    <row r="13" spans="1:18" ht="15" thickBot="1" x14ac:dyDescent="0.35">
      <c r="D13" s="88">
        <v>3</v>
      </c>
      <c r="E13" s="91" t="str">
        <f t="shared" si="2"/>
        <v>ER</v>
      </c>
      <c r="F13" s="88">
        <v>1</v>
      </c>
      <c r="G13" s="81" t="str">
        <f t="shared" si="0"/>
        <v>U14 ER Wolfhounds</v>
      </c>
      <c r="H13" s="7" t="str">
        <f t="shared" si="3"/>
        <v>HU</v>
      </c>
      <c r="I13" s="89">
        <v>6</v>
      </c>
      <c r="J13" s="81" t="str">
        <f t="shared" si="1"/>
        <v>U14 HU Renegades</v>
      </c>
      <c r="M13" s="202" t="s">
        <v>754</v>
      </c>
      <c r="N13" s="203">
        <v>8</v>
      </c>
      <c r="P13" s="202" t="s">
        <v>754</v>
      </c>
      <c r="Q13" s="203">
        <v>8</v>
      </c>
      <c r="R13">
        <f t="shared" si="4"/>
        <v>16</v>
      </c>
    </row>
    <row r="14" spans="1:18" ht="15" thickBot="1" x14ac:dyDescent="0.35">
      <c r="D14" s="88">
        <v>3</v>
      </c>
      <c r="E14" s="7" t="str">
        <f t="shared" si="2"/>
        <v>HT</v>
      </c>
      <c r="F14" s="88">
        <v>2</v>
      </c>
      <c r="G14" s="81" t="str">
        <f t="shared" si="0"/>
        <v>U14 HT Spurs</v>
      </c>
      <c r="H14" s="7" t="str">
        <f t="shared" si="3"/>
        <v>KW</v>
      </c>
      <c r="I14" s="89">
        <v>8</v>
      </c>
      <c r="J14" s="81" t="str">
        <f t="shared" si="1"/>
        <v>U14 KW Comets</v>
      </c>
      <c r="M14" s="204" t="s">
        <v>755</v>
      </c>
      <c r="N14" s="205">
        <v>36</v>
      </c>
      <c r="P14" s="204" t="s">
        <v>755</v>
      </c>
      <c r="Q14" s="205">
        <v>36</v>
      </c>
      <c r="R14">
        <f t="shared" si="4"/>
        <v>72</v>
      </c>
    </row>
    <row r="15" spans="1:18" ht="15" thickBot="1" x14ac:dyDescent="0.35">
      <c r="D15" s="88">
        <v>3</v>
      </c>
      <c r="E15" s="7" t="str">
        <f t="shared" si="2"/>
        <v>KW</v>
      </c>
      <c r="F15" s="88">
        <v>4</v>
      </c>
      <c r="G15" s="81" t="str">
        <f t="shared" si="0"/>
        <v>U14 KW Panthers</v>
      </c>
      <c r="H15" s="7" t="str">
        <f t="shared" si="3"/>
        <v>SL</v>
      </c>
      <c r="I15" s="89">
        <v>9</v>
      </c>
      <c r="J15" s="81" t="str">
        <f t="shared" si="1"/>
        <v>U14 SL Rampage</v>
      </c>
    </row>
    <row r="16" spans="1:18" ht="15" thickBot="1" x14ac:dyDescent="0.35">
      <c r="D16" s="88">
        <v>3</v>
      </c>
      <c r="E16" s="7" t="str">
        <f t="shared" si="2"/>
        <v>JK</v>
      </c>
      <c r="F16" s="88">
        <v>7</v>
      </c>
      <c r="G16" s="81" t="str">
        <f t="shared" si="0"/>
        <v>U14 JK Wolves</v>
      </c>
      <c r="H16" s="7" t="e">
        <f t="shared" si="3"/>
        <v>#N/A</v>
      </c>
      <c r="I16" s="89" t="s">
        <v>944</v>
      </c>
      <c r="J16" s="81" t="e">
        <f t="shared" si="1"/>
        <v>#N/A</v>
      </c>
    </row>
    <row r="17" spans="4:14" ht="15" thickBot="1" x14ac:dyDescent="0.35">
      <c r="D17" s="88">
        <v>4</v>
      </c>
      <c r="E17" s="7" t="str">
        <f t="shared" si="2"/>
        <v>HU</v>
      </c>
      <c r="F17" s="88">
        <v>6</v>
      </c>
      <c r="G17" s="81" t="str">
        <f t="shared" si="0"/>
        <v>U14 HU Renegades</v>
      </c>
      <c r="H17" s="7" t="str">
        <f t="shared" si="3"/>
        <v>KW</v>
      </c>
      <c r="I17" s="89">
        <v>4</v>
      </c>
      <c r="J17" s="81" t="str">
        <f t="shared" si="1"/>
        <v>U14 KW Panthers</v>
      </c>
    </row>
    <row r="18" spans="4:14" ht="15" thickBot="1" x14ac:dyDescent="0.35">
      <c r="D18" s="88">
        <v>4</v>
      </c>
      <c r="E18" s="7" t="str">
        <f t="shared" si="2"/>
        <v>KW</v>
      </c>
      <c r="F18" s="88">
        <v>8</v>
      </c>
      <c r="G18" s="81" t="str">
        <f t="shared" si="0"/>
        <v>U14 KW Comets</v>
      </c>
      <c r="H18" s="7" t="str">
        <f t="shared" si="3"/>
        <v>RF</v>
      </c>
      <c r="I18" s="89">
        <v>5</v>
      </c>
      <c r="J18" s="81" t="str">
        <f t="shared" si="1"/>
        <v>U14 RF Kickers</v>
      </c>
    </row>
    <row r="19" spans="4:14" ht="15" thickBot="1" x14ac:dyDescent="0.35">
      <c r="D19" s="88">
        <v>4</v>
      </c>
      <c r="E19" s="7" t="str">
        <f t="shared" si="2"/>
        <v>SL</v>
      </c>
      <c r="F19" s="88">
        <v>9</v>
      </c>
      <c r="G19" s="81" t="str">
        <f t="shared" si="0"/>
        <v>U14 SL Rampage</v>
      </c>
      <c r="H19" s="7" t="str">
        <f t="shared" si="3"/>
        <v>JK</v>
      </c>
      <c r="I19" s="89">
        <v>7</v>
      </c>
      <c r="J19" s="81" t="str">
        <f t="shared" si="1"/>
        <v>U14 JK Wolves</v>
      </c>
    </row>
    <row r="20" spans="4:14" ht="15" thickBot="1" x14ac:dyDescent="0.35">
      <c r="D20" s="88">
        <v>4</v>
      </c>
      <c r="E20" s="7" t="e">
        <f t="shared" si="2"/>
        <v>#N/A</v>
      </c>
      <c r="F20" s="88" t="s">
        <v>944</v>
      </c>
      <c r="G20" s="81" t="e">
        <f t="shared" si="0"/>
        <v>#N/A</v>
      </c>
      <c r="H20" s="7" t="str">
        <f t="shared" si="3"/>
        <v>JK</v>
      </c>
      <c r="I20" s="89">
        <v>3</v>
      </c>
      <c r="J20" s="81" t="str">
        <f t="shared" si="1"/>
        <v>U14 JK Lynx</v>
      </c>
    </row>
    <row r="21" spans="4:14" ht="15" thickBot="1" x14ac:dyDescent="0.35">
      <c r="D21" s="88">
        <v>4</v>
      </c>
      <c r="E21" s="91" t="str">
        <f t="shared" si="2"/>
        <v>ER</v>
      </c>
      <c r="F21" s="88">
        <v>1</v>
      </c>
      <c r="G21" s="81" t="str">
        <f t="shared" si="0"/>
        <v>U14 ER Wolfhounds</v>
      </c>
      <c r="H21" s="7" t="str">
        <f t="shared" si="3"/>
        <v>HT</v>
      </c>
      <c r="I21" s="89">
        <v>2</v>
      </c>
      <c r="J21" s="81" t="str">
        <f t="shared" si="1"/>
        <v>U14 HT Spurs</v>
      </c>
    </row>
    <row r="22" spans="4:14" ht="15" thickBot="1" x14ac:dyDescent="0.35">
      <c r="D22" s="88">
        <v>5</v>
      </c>
      <c r="E22" s="7" t="str">
        <f t="shared" si="2"/>
        <v>RF</v>
      </c>
      <c r="F22" s="88">
        <v>5</v>
      </c>
      <c r="G22" s="81" t="str">
        <f t="shared" si="0"/>
        <v>U14 RF Kickers</v>
      </c>
      <c r="H22" s="7" t="str">
        <f t="shared" si="3"/>
        <v>SL</v>
      </c>
      <c r="I22" s="89">
        <v>9</v>
      </c>
      <c r="J22" s="81" t="str">
        <f t="shared" si="1"/>
        <v>U14 SL Rampage</v>
      </c>
      <c r="L22" s="7"/>
      <c r="N22" s="7"/>
    </row>
    <row r="23" spans="4:14" ht="15" thickBot="1" x14ac:dyDescent="0.35">
      <c r="D23" s="88">
        <v>5</v>
      </c>
      <c r="E23" s="7" t="str">
        <f t="shared" si="2"/>
        <v>JK</v>
      </c>
      <c r="F23" s="88">
        <v>7</v>
      </c>
      <c r="G23" s="81" t="str">
        <f t="shared" si="0"/>
        <v>U14 JK Wolves</v>
      </c>
      <c r="H23" s="7" t="str">
        <f t="shared" si="3"/>
        <v>ER</v>
      </c>
      <c r="I23" s="89">
        <v>1</v>
      </c>
      <c r="J23" s="81" t="str">
        <f t="shared" si="1"/>
        <v>U14 ER Wolfhounds</v>
      </c>
      <c r="L23" s="7"/>
      <c r="N23" s="7"/>
    </row>
    <row r="24" spans="4:14" ht="15" thickBot="1" x14ac:dyDescent="0.35">
      <c r="D24" s="88">
        <v>5</v>
      </c>
      <c r="E24" s="7" t="str">
        <f t="shared" si="2"/>
        <v>KW</v>
      </c>
      <c r="F24" s="88">
        <v>4</v>
      </c>
      <c r="G24" s="81" t="str">
        <f t="shared" si="0"/>
        <v>U14 KW Panthers</v>
      </c>
      <c r="H24" s="7" t="str">
        <f t="shared" si="3"/>
        <v>HT</v>
      </c>
      <c r="I24" s="89">
        <v>2</v>
      </c>
      <c r="J24" s="81" t="str">
        <f t="shared" si="1"/>
        <v>U14 HT Spurs</v>
      </c>
      <c r="L24" s="7"/>
      <c r="N24" s="7"/>
    </row>
    <row r="25" spans="4:14" ht="15" thickBot="1" x14ac:dyDescent="0.35">
      <c r="D25" s="88">
        <v>5</v>
      </c>
      <c r="E25" s="7" t="str">
        <f t="shared" si="2"/>
        <v>JK</v>
      </c>
      <c r="F25" s="88">
        <v>3</v>
      </c>
      <c r="G25" s="81" t="str">
        <f t="shared" si="0"/>
        <v>U14 JK Lynx</v>
      </c>
      <c r="H25" s="7" t="str">
        <f t="shared" si="3"/>
        <v>HU</v>
      </c>
      <c r="I25" s="89">
        <v>6</v>
      </c>
      <c r="J25" s="81" t="str">
        <f t="shared" si="1"/>
        <v>U14 HU Renegades</v>
      </c>
      <c r="L25" s="7"/>
      <c r="N25" s="7"/>
    </row>
    <row r="26" spans="4:14" ht="15" thickBot="1" x14ac:dyDescent="0.35">
      <c r="D26" s="88">
        <v>5</v>
      </c>
      <c r="E26" s="7" t="str">
        <f t="shared" si="2"/>
        <v>KW</v>
      </c>
      <c r="F26" s="88">
        <v>8</v>
      </c>
      <c r="G26" s="81" t="str">
        <f t="shared" si="0"/>
        <v>U14 KW Comets</v>
      </c>
      <c r="H26" s="7" t="e">
        <f t="shared" si="3"/>
        <v>#N/A</v>
      </c>
      <c r="I26" s="89" t="s">
        <v>944</v>
      </c>
      <c r="J26" s="81" t="e">
        <f t="shared" si="1"/>
        <v>#N/A</v>
      </c>
      <c r="L26" s="7"/>
      <c r="N26" s="7"/>
    </row>
    <row r="27" spans="4:14" ht="15" thickBot="1" x14ac:dyDescent="0.35">
      <c r="D27" s="88">
        <v>6</v>
      </c>
      <c r="E27" s="7" t="str">
        <f t="shared" si="2"/>
        <v>SL</v>
      </c>
      <c r="F27" s="88">
        <v>9</v>
      </c>
      <c r="G27" s="81" t="str">
        <f t="shared" si="0"/>
        <v>U14 SL Rampage</v>
      </c>
      <c r="H27" s="7" t="str">
        <f t="shared" si="3"/>
        <v>HT</v>
      </c>
      <c r="I27" s="89">
        <v>2</v>
      </c>
      <c r="J27" s="81" t="str">
        <f t="shared" si="1"/>
        <v>U14 HT Spurs</v>
      </c>
      <c r="L27" s="7"/>
      <c r="N27" s="7"/>
    </row>
    <row r="28" spans="4:14" ht="15" thickBot="1" x14ac:dyDescent="0.35">
      <c r="D28" s="88">
        <v>6</v>
      </c>
      <c r="E28" s="91" t="str">
        <f t="shared" si="2"/>
        <v>ER</v>
      </c>
      <c r="F28" s="88">
        <v>1</v>
      </c>
      <c r="G28" s="81" t="str">
        <f t="shared" si="0"/>
        <v>U14 ER Wolfhounds</v>
      </c>
      <c r="H28" s="7" t="str">
        <f t="shared" si="3"/>
        <v>KW</v>
      </c>
      <c r="I28" s="89">
        <v>4</v>
      </c>
      <c r="J28" s="81" t="str">
        <f t="shared" si="1"/>
        <v>U14 KW Panthers</v>
      </c>
      <c r="L28" s="7"/>
      <c r="N28" s="7"/>
    </row>
    <row r="29" spans="4:14" ht="15" thickBot="1" x14ac:dyDescent="0.35">
      <c r="D29" s="88">
        <v>6</v>
      </c>
      <c r="E29" s="7" t="str">
        <f t="shared" si="2"/>
        <v>RF</v>
      </c>
      <c r="F29" s="88">
        <v>5</v>
      </c>
      <c r="G29" s="81" t="str">
        <f t="shared" si="0"/>
        <v>U14 RF Kickers</v>
      </c>
      <c r="H29" s="7" t="str">
        <f t="shared" si="3"/>
        <v>KW</v>
      </c>
      <c r="I29" s="89">
        <v>8</v>
      </c>
      <c r="J29" s="81" t="str">
        <f t="shared" si="1"/>
        <v>U14 KW Comets</v>
      </c>
      <c r="L29" s="7"/>
      <c r="N29" s="7"/>
    </row>
    <row r="30" spans="4:14" ht="15" thickBot="1" x14ac:dyDescent="0.35">
      <c r="D30" s="88">
        <v>6</v>
      </c>
      <c r="E30" s="7" t="str">
        <f t="shared" si="2"/>
        <v>HU</v>
      </c>
      <c r="F30" s="88">
        <v>6</v>
      </c>
      <c r="G30" s="81" t="str">
        <f t="shared" ref="G30:G36" si="5">VLOOKUP(F30,A:B,2,FALSE)</f>
        <v>U14 HU Renegades</v>
      </c>
      <c r="H30" s="7" t="str">
        <f t="shared" si="3"/>
        <v>JK</v>
      </c>
      <c r="I30" s="89">
        <v>3</v>
      </c>
      <c r="J30" s="81" t="str">
        <f t="shared" ref="J30:J36" si="6">VLOOKUP(I30,A:B,2,FALSE)</f>
        <v>U14 JK Lynx</v>
      </c>
      <c r="L30" s="7"/>
      <c r="N30" s="7"/>
    </row>
    <row r="31" spans="4:14" ht="15" thickBot="1" x14ac:dyDescent="0.35">
      <c r="D31" s="88">
        <v>6</v>
      </c>
      <c r="E31" s="7" t="e">
        <f t="shared" si="2"/>
        <v>#N/A</v>
      </c>
      <c r="F31" s="88" t="s">
        <v>944</v>
      </c>
      <c r="G31" s="81" t="e">
        <f t="shared" si="5"/>
        <v>#N/A</v>
      </c>
      <c r="H31" s="7" t="str">
        <f t="shared" si="3"/>
        <v>JK</v>
      </c>
      <c r="I31" s="89">
        <v>7</v>
      </c>
      <c r="J31" s="81" t="str">
        <f t="shared" si="6"/>
        <v>U14 JK Wolves</v>
      </c>
      <c r="L31" s="7"/>
      <c r="N31" s="7"/>
    </row>
    <row r="32" spans="4:14" ht="15" thickBot="1" x14ac:dyDescent="0.35">
      <c r="D32" s="88">
        <v>7</v>
      </c>
      <c r="E32" s="7" t="str">
        <f t="shared" si="2"/>
        <v>HT</v>
      </c>
      <c r="F32" s="88">
        <v>2</v>
      </c>
      <c r="G32" s="81" t="str">
        <f t="shared" si="5"/>
        <v>U14 HT Spurs</v>
      </c>
      <c r="H32" s="7" t="str">
        <f t="shared" si="3"/>
        <v>HU</v>
      </c>
      <c r="I32" s="89">
        <v>6</v>
      </c>
      <c r="J32" s="81" t="str">
        <f t="shared" si="6"/>
        <v>U14 HU Renegades</v>
      </c>
      <c r="L32" s="7"/>
      <c r="N32" s="7"/>
    </row>
    <row r="33" spans="4:14" ht="15" thickBot="1" x14ac:dyDescent="0.35">
      <c r="D33" s="88">
        <v>7</v>
      </c>
      <c r="E33" s="7" t="str">
        <f t="shared" si="2"/>
        <v>KW</v>
      </c>
      <c r="F33" s="88">
        <v>8</v>
      </c>
      <c r="G33" s="81" t="str">
        <f t="shared" si="5"/>
        <v>U14 KW Comets</v>
      </c>
      <c r="H33" s="7" t="str">
        <f t="shared" si="3"/>
        <v>JK</v>
      </c>
      <c r="I33" s="89">
        <v>3</v>
      </c>
      <c r="J33" s="81" t="str">
        <f t="shared" si="6"/>
        <v>U14 JK Lynx</v>
      </c>
      <c r="L33" s="7"/>
      <c r="N33" s="7"/>
    </row>
    <row r="34" spans="4:14" ht="15" thickBot="1" x14ac:dyDescent="0.35">
      <c r="D34" s="88">
        <v>7</v>
      </c>
      <c r="E34" s="7" t="str">
        <f t="shared" si="2"/>
        <v>SL</v>
      </c>
      <c r="F34" s="88">
        <v>9</v>
      </c>
      <c r="G34" s="81" t="str">
        <f t="shared" si="5"/>
        <v>U14 SL Rampage</v>
      </c>
      <c r="H34" s="7" t="str">
        <f t="shared" si="3"/>
        <v>KW</v>
      </c>
      <c r="I34" s="89">
        <v>4</v>
      </c>
      <c r="J34" s="81" t="str">
        <f t="shared" si="6"/>
        <v>U14 KW Panthers</v>
      </c>
      <c r="L34" s="7"/>
      <c r="N34" s="7"/>
    </row>
    <row r="35" spans="4:14" ht="15" thickBot="1" x14ac:dyDescent="0.35">
      <c r="D35" s="88">
        <v>7</v>
      </c>
      <c r="E35" s="91" t="str">
        <f t="shared" si="2"/>
        <v>ER</v>
      </c>
      <c r="F35" s="88">
        <v>1</v>
      </c>
      <c r="G35" s="81" t="str">
        <f t="shared" si="5"/>
        <v>U14 ER Wolfhounds</v>
      </c>
      <c r="H35" s="7" t="str">
        <f t="shared" si="3"/>
        <v>JK</v>
      </c>
      <c r="I35" s="89">
        <v>7</v>
      </c>
      <c r="J35" s="81" t="str">
        <f t="shared" si="6"/>
        <v>U14 JK Wolves</v>
      </c>
      <c r="L35" s="7"/>
      <c r="N35" s="7"/>
    </row>
    <row r="36" spans="4:14" ht="15" thickBot="1" x14ac:dyDescent="0.35">
      <c r="D36" s="88">
        <v>7</v>
      </c>
      <c r="E36" s="7" t="e">
        <f t="shared" si="2"/>
        <v>#N/A</v>
      </c>
      <c r="F36" s="88" t="s">
        <v>944</v>
      </c>
      <c r="G36" s="81" t="e">
        <f t="shared" si="5"/>
        <v>#N/A</v>
      </c>
      <c r="H36" s="7" t="str">
        <f t="shared" si="3"/>
        <v>RF</v>
      </c>
      <c r="I36" s="89">
        <v>5</v>
      </c>
      <c r="J36" s="81" t="str">
        <f t="shared" si="6"/>
        <v>U14 RF Kickers</v>
      </c>
      <c r="L36" s="7"/>
      <c r="N36" s="7"/>
    </row>
    <row r="37" spans="4:14" ht="100.95" customHeight="1" thickBot="1" x14ac:dyDescent="0.35">
      <c r="D37" s="90"/>
      <c r="E37" s="92"/>
      <c r="F37" s="88"/>
      <c r="G37" s="89"/>
      <c r="H37" s="7"/>
      <c r="I37" s="90"/>
      <c r="J37" s="81"/>
      <c r="L37" s="7"/>
      <c r="N37" s="7"/>
    </row>
    <row r="38" spans="4:14" ht="15" thickBot="1" x14ac:dyDescent="0.35">
      <c r="D38" s="90"/>
      <c r="E38" s="92"/>
      <c r="F38" s="86"/>
      <c r="G38" s="86"/>
      <c r="H38" s="87"/>
      <c r="I38" s="90"/>
      <c r="J38" s="81"/>
      <c r="L38" s="7"/>
      <c r="N38" s="7"/>
    </row>
    <row r="39" spans="4:14" ht="15" thickBot="1" x14ac:dyDescent="0.35">
      <c r="D39" s="90"/>
      <c r="E39" s="92"/>
      <c r="F39" s="88"/>
      <c r="G39" s="88"/>
      <c r="H39" s="89"/>
      <c r="I39" s="90"/>
      <c r="J39" s="81"/>
      <c r="L39" s="7"/>
      <c r="N39" s="7"/>
    </row>
    <row r="40" spans="4:14" ht="15" thickBot="1" x14ac:dyDescent="0.35">
      <c r="D40" s="90"/>
      <c r="E40" s="92"/>
      <c r="F40" s="88"/>
      <c r="G40" s="88"/>
      <c r="H40" s="89"/>
      <c r="I40" s="90"/>
      <c r="J40" s="81"/>
      <c r="L40" s="7"/>
      <c r="N40" s="7"/>
    </row>
    <row r="41" spans="4:14" ht="15" thickBot="1" x14ac:dyDescent="0.35">
      <c r="D41" s="90"/>
      <c r="E41" s="92"/>
      <c r="F41" s="88"/>
      <c r="G41" s="88"/>
      <c r="H41" s="89"/>
      <c r="I41" s="90"/>
      <c r="J41" s="81"/>
      <c r="L41" s="7"/>
      <c r="N41" s="7"/>
    </row>
    <row r="42" spans="4:14" ht="15" thickBot="1" x14ac:dyDescent="0.35">
      <c r="D42" s="90"/>
      <c r="E42" s="92"/>
      <c r="F42" s="88"/>
      <c r="G42" s="88"/>
      <c r="H42" s="89"/>
      <c r="I42" s="90"/>
      <c r="J42" s="81"/>
      <c r="L42" s="7"/>
      <c r="N42" s="7"/>
    </row>
    <row r="43" spans="4:14" ht="15" thickBot="1" x14ac:dyDescent="0.35">
      <c r="D43" s="90"/>
      <c r="E43" s="92"/>
      <c r="F43" s="88"/>
      <c r="G43" s="88"/>
      <c r="H43" s="89"/>
      <c r="I43" s="90"/>
      <c r="J43" s="81"/>
      <c r="L43" s="7"/>
      <c r="N43" s="7"/>
    </row>
    <row r="44" spans="4:14" ht="15" thickBot="1" x14ac:dyDescent="0.35">
      <c r="D44" s="90"/>
      <c r="E44" s="92"/>
      <c r="F44" s="88"/>
      <c r="G44" s="88"/>
      <c r="H44" s="89"/>
      <c r="I44" s="90"/>
      <c r="J44" s="81"/>
      <c r="L44" s="7"/>
      <c r="N44" s="7"/>
    </row>
    <row r="45" spans="4:14" ht="15" thickBot="1" x14ac:dyDescent="0.35">
      <c r="D45" s="90"/>
      <c r="E45" s="92"/>
      <c r="F45" s="88"/>
      <c r="G45" s="88"/>
      <c r="H45" s="89"/>
      <c r="I45" s="90"/>
      <c r="J45" s="81"/>
      <c r="L45" s="7"/>
      <c r="N45" s="7"/>
    </row>
    <row r="46" spans="4:14" ht="15" thickBot="1" x14ac:dyDescent="0.35">
      <c r="D46" s="90"/>
      <c r="E46" s="92"/>
      <c r="F46" s="88"/>
      <c r="G46" s="88"/>
      <c r="H46" s="89"/>
      <c r="I46" s="90"/>
      <c r="J46" s="81"/>
      <c r="L46" s="7"/>
      <c r="N46" s="7"/>
    </row>
    <row r="47" spans="4:14" ht="15" thickBot="1" x14ac:dyDescent="0.35">
      <c r="D47" s="90"/>
      <c r="E47" s="92"/>
      <c r="F47" s="88"/>
      <c r="G47" s="88"/>
      <c r="H47" s="89"/>
      <c r="I47" s="90"/>
      <c r="J47" s="81"/>
      <c r="L47" s="7"/>
      <c r="N47" s="7"/>
    </row>
    <row r="48" spans="4:14" ht="15" thickBot="1" x14ac:dyDescent="0.35">
      <c r="D48" s="90"/>
      <c r="E48" s="92"/>
      <c r="F48" s="88"/>
      <c r="G48" s="88"/>
      <c r="H48" s="89"/>
      <c r="I48" s="90"/>
      <c r="J48" s="81"/>
      <c r="L48" s="7"/>
      <c r="N48" s="7"/>
    </row>
    <row r="49" spans="4:14" ht="15" thickBot="1" x14ac:dyDescent="0.35">
      <c r="D49" s="90"/>
      <c r="E49" s="92"/>
      <c r="F49" s="88"/>
      <c r="G49" s="88"/>
      <c r="H49" s="89"/>
      <c r="I49" s="90"/>
      <c r="J49" s="81"/>
      <c r="L49" s="7"/>
      <c r="N49" s="7"/>
    </row>
    <row r="50" spans="4:14" ht="15" thickBot="1" x14ac:dyDescent="0.35">
      <c r="D50" s="90"/>
      <c r="E50" s="92"/>
      <c r="F50" s="88"/>
      <c r="G50" s="88"/>
      <c r="H50" s="89"/>
      <c r="I50" s="90"/>
      <c r="J50" s="81"/>
      <c r="L50" s="7"/>
      <c r="N50" s="7"/>
    </row>
    <row r="51" spans="4:14" ht="15" thickBot="1" x14ac:dyDescent="0.35">
      <c r="D51" s="90"/>
      <c r="E51" s="92"/>
      <c r="F51" s="88"/>
      <c r="G51" s="88"/>
      <c r="H51" s="89"/>
      <c r="I51" s="90"/>
      <c r="J51" s="81"/>
      <c r="L51" s="7"/>
      <c r="N51" s="7"/>
    </row>
    <row r="52" spans="4:14" ht="15" thickBot="1" x14ac:dyDescent="0.35">
      <c r="D52" s="90"/>
      <c r="E52" s="92"/>
      <c r="F52" s="88"/>
      <c r="G52" s="88"/>
      <c r="H52" s="89"/>
      <c r="I52" s="90"/>
      <c r="J52" s="81"/>
      <c r="L52" s="7"/>
      <c r="N52" s="7"/>
    </row>
    <row r="53" spans="4:14" ht="15" thickBot="1" x14ac:dyDescent="0.35">
      <c r="D53" s="90"/>
      <c r="E53" s="92"/>
      <c r="F53" s="88"/>
      <c r="G53" s="88"/>
      <c r="H53" s="89"/>
      <c r="I53" s="90"/>
      <c r="J53" s="81"/>
      <c r="L53" s="7"/>
      <c r="N53" s="7"/>
    </row>
    <row r="54" spans="4:14" ht="15" thickBot="1" x14ac:dyDescent="0.35">
      <c r="D54" s="90"/>
      <c r="E54" s="92"/>
      <c r="F54" s="88"/>
      <c r="G54" s="88"/>
      <c r="H54" s="89"/>
      <c r="I54" s="90"/>
      <c r="J54" s="81"/>
      <c r="L54" s="7"/>
      <c r="N54" s="7"/>
    </row>
    <row r="55" spans="4:14" ht="15" thickBot="1" x14ac:dyDescent="0.35">
      <c r="D55" s="90"/>
      <c r="E55" s="92"/>
      <c r="F55" s="88"/>
      <c r="G55" s="88"/>
      <c r="H55" s="89"/>
      <c r="I55" s="90"/>
      <c r="J55" s="81"/>
      <c r="L55" s="7"/>
      <c r="N55" s="7"/>
    </row>
    <row r="56" spans="4:14" ht="15" thickBot="1" x14ac:dyDescent="0.35">
      <c r="D56" s="90"/>
      <c r="E56" s="92"/>
      <c r="F56" s="88"/>
      <c r="G56" s="88"/>
      <c r="H56" s="89"/>
      <c r="I56" s="90"/>
      <c r="J56" s="81"/>
      <c r="L56" s="7"/>
      <c r="N56" s="7"/>
    </row>
    <row r="57" spans="4:14" ht="15" thickBot="1" x14ac:dyDescent="0.35">
      <c r="D57" s="90"/>
      <c r="E57" s="92"/>
      <c r="F57" s="88"/>
      <c r="G57" s="88"/>
      <c r="H57" s="89"/>
      <c r="I57" s="90"/>
      <c r="J57" s="81"/>
      <c r="L57" s="7"/>
      <c r="N57" s="7"/>
    </row>
    <row r="58" spans="4:14" ht="15" thickBot="1" x14ac:dyDescent="0.35">
      <c r="D58" s="90"/>
      <c r="E58" s="92"/>
      <c r="F58" s="88"/>
      <c r="G58" s="88"/>
      <c r="H58" s="89"/>
      <c r="I58" s="90"/>
      <c r="J58" s="81"/>
      <c r="L58" s="7"/>
      <c r="N58" s="7"/>
    </row>
    <row r="59" spans="4:14" ht="15" thickBot="1" x14ac:dyDescent="0.35">
      <c r="D59" s="90"/>
      <c r="E59" s="92"/>
      <c r="F59" s="88"/>
      <c r="G59" s="88"/>
      <c r="H59" s="89"/>
      <c r="I59" s="90"/>
      <c r="J59" s="81"/>
      <c r="L59" s="7"/>
      <c r="N59" s="7"/>
    </row>
    <row r="60" spans="4:14" ht="15" thickBot="1" x14ac:dyDescent="0.35">
      <c r="D60" s="90"/>
      <c r="E60" s="92"/>
      <c r="F60" s="88"/>
      <c r="G60" s="88"/>
      <c r="H60" s="89"/>
      <c r="I60" s="90"/>
      <c r="J60" s="81"/>
      <c r="L60" s="7"/>
      <c r="N60" s="7"/>
    </row>
    <row r="61" spans="4:14" ht="15" thickBot="1" x14ac:dyDescent="0.35">
      <c r="D61" s="90"/>
      <c r="E61" s="92"/>
      <c r="F61" s="88"/>
      <c r="G61" s="88"/>
      <c r="H61" s="89"/>
      <c r="I61" s="90"/>
      <c r="J61" s="81"/>
      <c r="L61" s="7"/>
      <c r="N61" s="7"/>
    </row>
    <row r="62" spans="4:14" ht="15" thickBot="1" x14ac:dyDescent="0.35">
      <c r="D62" s="90"/>
      <c r="E62" s="92"/>
      <c r="F62" s="88"/>
      <c r="G62" s="88"/>
      <c r="H62" s="89"/>
      <c r="I62" s="90"/>
      <c r="J62" s="81"/>
      <c r="L62" s="7"/>
      <c r="N62" s="7"/>
    </row>
    <row r="63" spans="4:14" ht="15" thickBot="1" x14ac:dyDescent="0.35">
      <c r="D63" s="90"/>
      <c r="E63" s="92"/>
      <c r="F63" s="88"/>
      <c r="G63" s="88"/>
      <c r="H63" s="89"/>
      <c r="I63" s="90"/>
      <c r="J63" s="81"/>
      <c r="L63" s="7"/>
      <c r="N63" s="7"/>
    </row>
    <row r="64" spans="4:14" ht="15" thickBot="1" x14ac:dyDescent="0.35">
      <c r="D64" s="90"/>
      <c r="E64" s="92"/>
      <c r="F64" s="88"/>
      <c r="G64" s="88"/>
      <c r="H64" s="89"/>
      <c r="I64" s="90"/>
      <c r="J64" s="81"/>
      <c r="L64" s="7"/>
      <c r="N64" s="7"/>
    </row>
    <row r="65" spans="4:14" ht="15" thickBot="1" x14ac:dyDescent="0.35">
      <c r="D65" s="90"/>
      <c r="E65" s="92"/>
      <c r="F65" s="88"/>
      <c r="G65" s="88"/>
      <c r="H65" s="89"/>
      <c r="I65" s="90"/>
      <c r="J65" s="81"/>
      <c r="L65" s="7"/>
      <c r="N65" s="7"/>
    </row>
    <row r="66" spans="4:14" ht="15" thickBot="1" x14ac:dyDescent="0.35">
      <c r="D66" s="90"/>
      <c r="E66" s="92"/>
      <c r="F66" s="88"/>
      <c r="G66" s="88"/>
      <c r="H66" s="89"/>
      <c r="I66" s="90"/>
      <c r="J66" s="81"/>
      <c r="L66" s="7"/>
      <c r="N66" s="7"/>
    </row>
    <row r="67" spans="4:14" ht="15" thickBot="1" x14ac:dyDescent="0.35">
      <c r="D67" s="90"/>
      <c r="E67" s="92"/>
      <c r="F67" s="88"/>
      <c r="G67" s="88"/>
      <c r="H67" s="89"/>
      <c r="I67" s="90"/>
      <c r="J67" s="81"/>
      <c r="L67" s="7"/>
      <c r="N67" s="7"/>
    </row>
    <row r="68" spans="4:14" ht="15" thickBot="1" x14ac:dyDescent="0.35">
      <c r="D68" s="90"/>
      <c r="E68" s="92"/>
      <c r="F68" s="88"/>
      <c r="G68" s="88"/>
      <c r="H68" s="89"/>
      <c r="I68" s="90"/>
      <c r="J68" s="81"/>
      <c r="L68" s="7"/>
      <c r="N68" s="7"/>
    </row>
    <row r="69" spans="4:14" ht="15" thickBot="1" x14ac:dyDescent="0.35">
      <c r="D69" s="90"/>
      <c r="E69" s="92"/>
      <c r="F69" s="88"/>
      <c r="G69" s="88"/>
      <c r="H69" s="89"/>
      <c r="I69" s="90"/>
      <c r="J69" s="81"/>
      <c r="L69" s="7"/>
      <c r="N69" s="7"/>
    </row>
    <row r="70" spans="4:14" ht="15" thickBot="1" x14ac:dyDescent="0.35">
      <c r="D70" s="90"/>
      <c r="E70" s="92"/>
      <c r="F70" s="88"/>
      <c r="G70" s="88"/>
      <c r="H70" s="89"/>
      <c r="I70" s="90"/>
      <c r="J70" s="81"/>
      <c r="L70" s="7"/>
      <c r="N70" s="7"/>
    </row>
    <row r="71" spans="4:14" ht="15" thickBot="1" x14ac:dyDescent="0.35">
      <c r="D71" s="90"/>
      <c r="E71" s="92"/>
      <c r="F71" s="88"/>
      <c r="G71" s="88"/>
      <c r="H71" s="89"/>
      <c r="I71" s="90"/>
      <c r="J71" s="81"/>
      <c r="L71" s="7"/>
      <c r="N71" s="7"/>
    </row>
    <row r="72" spans="4:14" ht="15" thickBot="1" x14ac:dyDescent="0.35">
      <c r="D72" s="90"/>
      <c r="E72" s="92"/>
      <c r="F72" s="88"/>
      <c r="G72" s="88"/>
      <c r="H72" s="89"/>
      <c r="I72" s="90"/>
      <c r="J72" s="81"/>
      <c r="L72" s="7"/>
      <c r="N72" s="7"/>
    </row>
    <row r="73" spans="4:14" ht="15" thickBot="1" x14ac:dyDescent="0.35">
      <c r="D73" s="90"/>
      <c r="E73" s="92"/>
      <c r="F73" s="88"/>
      <c r="G73" s="88"/>
      <c r="H73" s="89"/>
      <c r="I73" s="90"/>
      <c r="J73" s="81"/>
      <c r="L73" s="7"/>
      <c r="N73" s="7"/>
    </row>
    <row r="74" spans="4:14" x14ac:dyDescent="0.3">
      <c r="D74" s="90"/>
      <c r="E74" s="92"/>
      <c r="F74" s="90"/>
      <c r="G74" s="81"/>
      <c r="H74" s="7"/>
      <c r="I74" s="90"/>
      <c r="J74" s="81"/>
      <c r="L74" s="7"/>
      <c r="N74" s="7"/>
    </row>
    <row r="75" spans="4:14" x14ac:dyDescent="0.3">
      <c r="D75" s="90"/>
      <c r="E75" s="92"/>
      <c r="F75" s="90"/>
      <c r="G75" s="81"/>
      <c r="H75" s="7"/>
      <c r="I75" s="90"/>
      <c r="J75" s="81"/>
      <c r="L75" s="7"/>
      <c r="N75" s="7"/>
    </row>
    <row r="76" spans="4:14" x14ac:dyDescent="0.3">
      <c r="D76" s="90"/>
      <c r="E76" s="92"/>
      <c r="F76" s="90"/>
      <c r="G76" s="81"/>
      <c r="H76" s="7"/>
      <c r="I76" s="90"/>
      <c r="J76" s="81"/>
      <c r="L76" s="7"/>
      <c r="N76" s="7"/>
    </row>
    <row r="77" spans="4:14" x14ac:dyDescent="0.3">
      <c r="D77" s="90"/>
      <c r="E77" s="92"/>
      <c r="F77" s="90"/>
      <c r="G77" s="81"/>
      <c r="H77" s="7"/>
      <c r="I77" s="90"/>
      <c r="J77" s="81"/>
      <c r="L77" s="7"/>
      <c r="N77" s="7"/>
    </row>
    <row r="78" spans="4:14" x14ac:dyDescent="0.3">
      <c r="D78" s="90"/>
      <c r="E78" s="92"/>
      <c r="F78" s="90"/>
      <c r="G78" s="81"/>
      <c r="H78" s="7"/>
      <c r="I78" s="90"/>
      <c r="J78" s="81"/>
      <c r="L78" s="7"/>
      <c r="N78" s="7"/>
    </row>
    <row r="79" spans="4:14" x14ac:dyDescent="0.3">
      <c r="D79" s="90"/>
      <c r="E79" s="92"/>
      <c r="F79" s="90"/>
      <c r="G79" s="81"/>
      <c r="H79" s="7"/>
      <c r="I79" s="90"/>
      <c r="J79" s="81"/>
      <c r="L79" s="7"/>
      <c r="N79" s="7"/>
    </row>
    <row r="80" spans="4:14" x14ac:dyDescent="0.3">
      <c r="D80" s="90"/>
      <c r="E80" s="92"/>
      <c r="F80" s="90"/>
      <c r="G80" s="81"/>
      <c r="H80" s="7"/>
      <c r="I80" s="90"/>
      <c r="J80" s="81"/>
      <c r="L80" s="7"/>
      <c r="N80" s="7"/>
    </row>
    <row r="81" spans="4:14" x14ac:dyDescent="0.3">
      <c r="D81" s="85"/>
      <c r="F81" s="85"/>
      <c r="G81" s="81"/>
      <c r="H81" s="7"/>
      <c r="I81" s="85"/>
      <c r="J81" s="81"/>
      <c r="L81" s="7"/>
      <c r="N81" s="7"/>
    </row>
  </sheetData>
  <autoFilter ref="D1:J36" xr:uid="{00000000-0009-0000-0000-000009000000}"/>
  <conditionalFormatting sqref="G2:G36 J2:J81 G74:G81">
    <cfRule type="expression" dxfId="5" priority="3" stopIfTrue="1">
      <formula>E2="EW"</formula>
    </cfRule>
    <cfRule type="expression" dxfId="4" priority="4" stopIfTrue="1">
      <formula>E2="KW"</formula>
    </cfRule>
    <cfRule type="expression" dxfId="3" priority="5" stopIfTrue="1">
      <formula>E2="SL"</formula>
    </cfRule>
    <cfRule type="expression" dxfId="2" priority="6" stopIfTrue="1">
      <formula>E2="HT"</formula>
    </cfRule>
  </conditionalFormatting>
  <conditionalFormatting sqref="J2:J81 G2:G36 G74:G81">
    <cfRule type="expression" dxfId="1" priority="2" stopIfTrue="1">
      <formula>E2="JK"</formula>
    </cfRule>
  </conditionalFormatting>
  <conditionalFormatting sqref="J2:J81">
    <cfRule type="expression" dxfId="0" priority="1" stopIfTrue="1">
      <formula>"e2=""JK"""</formula>
    </cfRule>
  </conditionalFormatting>
  <pageMargins left="0.7" right="0.7" top="0.75" bottom="0.75" header="0.3" footer="0.3"/>
  <pageSetup orientation="portrait" r:id="rId3"/>
  <drawing r:id="rId4"/>
  <legacyDrawing r:id="rId5"/>
  <controls>
    <mc:AlternateContent xmlns:mc="http://schemas.openxmlformats.org/markup-compatibility/2006">
      <mc:Choice Requires="x14">
        <control shapeId="86017" r:id="rId6" name="Control 1">
          <controlPr defaultSize="0" r:id="rId7">
            <anchor moveWithCells="1">
              <from>
                <xdr:col>2</xdr:col>
                <xdr:colOff>83820</xdr:colOff>
                <xdr:row>73</xdr:row>
                <xdr:rowOff>99060</xdr:rowOff>
              </from>
              <to>
                <xdr:col>3</xdr:col>
                <xdr:colOff>76200</xdr:colOff>
                <xdr:row>74</xdr:row>
                <xdr:rowOff>175260</xdr:rowOff>
              </to>
            </anchor>
          </controlPr>
        </control>
      </mc:Choice>
      <mc:Fallback>
        <control shapeId="86017" r:id="rId6" name="Control 1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K36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1.5546875" bestFit="1" customWidth="1"/>
    <col min="5" max="5" width="19.33203125" bestFit="1" customWidth="1"/>
    <col min="6" max="6" width="15.5546875" bestFit="1" customWidth="1"/>
    <col min="7" max="7" width="31.8867187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106</v>
      </c>
      <c r="B2" s="6" t="s">
        <v>107</v>
      </c>
      <c r="C2" s="6" t="s">
        <v>13</v>
      </c>
      <c r="D2" s="6" t="s">
        <v>108</v>
      </c>
      <c r="E2" s="6" t="s">
        <v>109</v>
      </c>
      <c r="F2" s="6" t="s">
        <v>110</v>
      </c>
      <c r="G2" s="6" t="s">
        <v>111</v>
      </c>
      <c r="H2" s="6">
        <v>5</v>
      </c>
      <c r="I2" s="6">
        <v>3</v>
      </c>
      <c r="J2" s="6">
        <v>0</v>
      </c>
      <c r="K2" s="6"/>
    </row>
    <row r="3" spans="1:11" x14ac:dyDescent="0.3">
      <c r="A3" s="5" t="s">
        <v>112</v>
      </c>
      <c r="B3" s="6" t="s">
        <v>107</v>
      </c>
      <c r="C3" s="6" t="s">
        <v>13</v>
      </c>
      <c r="D3" s="6" t="s">
        <v>113</v>
      </c>
      <c r="E3" s="6" t="s">
        <v>114</v>
      </c>
      <c r="F3" s="6" t="s">
        <v>115</v>
      </c>
      <c r="G3" s="6" t="s">
        <v>116</v>
      </c>
      <c r="H3" s="6">
        <v>7</v>
      </c>
      <c r="I3" s="6">
        <v>0</v>
      </c>
      <c r="J3" s="6">
        <v>1</v>
      </c>
      <c r="K3" s="6" t="s">
        <v>68</v>
      </c>
    </row>
    <row r="4" spans="1:11" x14ac:dyDescent="0.3">
      <c r="A4" s="5" t="s">
        <v>117</v>
      </c>
      <c r="B4" s="6" t="s">
        <v>107</v>
      </c>
      <c r="C4" s="6" t="s">
        <v>13</v>
      </c>
      <c r="D4" s="6" t="s">
        <v>118</v>
      </c>
      <c r="E4" s="6" t="s">
        <v>119</v>
      </c>
      <c r="F4" s="6" t="s">
        <v>120</v>
      </c>
      <c r="G4" s="6" t="s">
        <v>121</v>
      </c>
      <c r="H4" s="6">
        <v>3</v>
      </c>
      <c r="I4" s="6">
        <v>5</v>
      </c>
      <c r="J4" s="6">
        <v>0</v>
      </c>
      <c r="K4" s="6"/>
    </row>
    <row r="5" spans="1:11" x14ac:dyDescent="0.3">
      <c r="A5" s="5" t="s">
        <v>122</v>
      </c>
      <c r="B5" s="6" t="s">
        <v>107</v>
      </c>
      <c r="C5" s="6" t="s">
        <v>13</v>
      </c>
      <c r="D5" s="6" t="s">
        <v>123</v>
      </c>
      <c r="E5" s="6" t="s">
        <v>124</v>
      </c>
      <c r="F5" s="6" t="s">
        <v>125</v>
      </c>
      <c r="G5" s="6" t="s">
        <v>126</v>
      </c>
      <c r="H5" s="6">
        <v>3</v>
      </c>
      <c r="I5" s="6">
        <v>5</v>
      </c>
      <c r="J5" s="6">
        <v>0</v>
      </c>
      <c r="K5" s="6"/>
    </row>
    <row r="6" spans="1:11" x14ac:dyDescent="0.3">
      <c r="A6" s="5" t="s">
        <v>127</v>
      </c>
      <c r="B6" s="6" t="s">
        <v>107</v>
      </c>
      <c r="C6" s="6" t="s">
        <v>13</v>
      </c>
      <c r="D6" s="6" t="s">
        <v>128</v>
      </c>
      <c r="E6" s="6" t="s">
        <v>129</v>
      </c>
      <c r="F6" s="6" t="s">
        <v>130</v>
      </c>
      <c r="G6" s="6" t="s">
        <v>131</v>
      </c>
      <c r="H6" s="6">
        <v>8</v>
      </c>
      <c r="I6" s="6">
        <v>0</v>
      </c>
      <c r="J6" s="6">
        <v>0</v>
      </c>
      <c r="K6" s="6" t="s">
        <v>68</v>
      </c>
    </row>
    <row r="7" spans="1:11" x14ac:dyDescent="0.3">
      <c r="A7" s="5" t="s">
        <v>132</v>
      </c>
      <c r="B7" s="6" t="s">
        <v>107</v>
      </c>
      <c r="C7" s="6" t="s">
        <v>13</v>
      </c>
      <c r="D7" s="6" t="s">
        <v>133</v>
      </c>
      <c r="E7" s="6" t="s">
        <v>134</v>
      </c>
      <c r="F7" s="6" t="s">
        <v>135</v>
      </c>
      <c r="G7" s="6" t="s">
        <v>136</v>
      </c>
      <c r="H7" s="6">
        <v>5</v>
      </c>
      <c r="I7" s="6">
        <v>2</v>
      </c>
      <c r="J7" s="6">
        <v>1</v>
      </c>
      <c r="K7" s="6" t="s">
        <v>68</v>
      </c>
    </row>
    <row r="8" spans="1:11" x14ac:dyDescent="0.3">
      <c r="A8" s="5" t="s">
        <v>137</v>
      </c>
      <c r="B8" s="6" t="s">
        <v>107</v>
      </c>
      <c r="C8" s="6" t="s">
        <v>13</v>
      </c>
      <c r="D8" s="6" t="s">
        <v>138</v>
      </c>
      <c r="E8" s="6" t="s">
        <v>71</v>
      </c>
      <c r="F8" s="6" t="s">
        <v>72</v>
      </c>
      <c r="G8" s="6" t="s">
        <v>73</v>
      </c>
      <c r="H8" s="6">
        <v>3</v>
      </c>
      <c r="I8" s="6">
        <v>4</v>
      </c>
      <c r="J8" s="6">
        <v>1</v>
      </c>
      <c r="K8" s="6" t="s">
        <v>29</v>
      </c>
    </row>
    <row r="9" spans="1:11" x14ac:dyDescent="0.3">
      <c r="A9" s="5" t="s">
        <v>139</v>
      </c>
      <c r="B9" s="6" t="s">
        <v>107</v>
      </c>
      <c r="C9" s="6" t="s">
        <v>13</v>
      </c>
      <c r="D9" s="6" t="s">
        <v>140</v>
      </c>
      <c r="E9" s="6" t="s">
        <v>92</v>
      </c>
      <c r="F9" s="6" t="s">
        <v>93</v>
      </c>
      <c r="G9" s="6" t="s">
        <v>94</v>
      </c>
      <c r="H9" s="6">
        <v>7</v>
      </c>
      <c r="I9" s="6">
        <v>1</v>
      </c>
      <c r="J9" s="6">
        <v>0</v>
      </c>
      <c r="K9" s="6" t="s">
        <v>68</v>
      </c>
    </row>
    <row r="10" spans="1:11" x14ac:dyDescent="0.3">
      <c r="A10" s="5" t="s">
        <v>141</v>
      </c>
      <c r="B10" s="6" t="s">
        <v>142</v>
      </c>
      <c r="C10" s="6" t="s">
        <v>13</v>
      </c>
      <c r="D10" s="6" t="s">
        <v>143</v>
      </c>
      <c r="E10" s="6" t="s">
        <v>144</v>
      </c>
      <c r="F10" s="6" t="s">
        <v>145</v>
      </c>
      <c r="G10" s="6" t="s">
        <v>146</v>
      </c>
      <c r="H10" s="6">
        <v>5</v>
      </c>
      <c r="I10" s="6">
        <v>2</v>
      </c>
      <c r="J10" s="6">
        <v>1</v>
      </c>
      <c r="K10" s="6"/>
    </row>
    <row r="11" spans="1:11" x14ac:dyDescent="0.3">
      <c r="A11" s="5" t="s">
        <v>147</v>
      </c>
      <c r="B11" s="6" t="s">
        <v>142</v>
      </c>
      <c r="C11" s="6" t="s">
        <v>13</v>
      </c>
      <c r="D11" s="6" t="s">
        <v>148</v>
      </c>
      <c r="E11" s="6" t="s">
        <v>149</v>
      </c>
      <c r="F11" s="6" t="s">
        <v>150</v>
      </c>
      <c r="G11" s="6" t="s">
        <v>151</v>
      </c>
      <c r="H11" s="6">
        <v>0</v>
      </c>
      <c r="I11" s="6">
        <v>8</v>
      </c>
      <c r="J11" s="6">
        <v>0</v>
      </c>
      <c r="K11" s="6" t="s">
        <v>29</v>
      </c>
    </row>
    <row r="12" spans="1:11" x14ac:dyDescent="0.3">
      <c r="A12" s="5" t="s">
        <v>152</v>
      </c>
      <c r="B12" s="6" t="s">
        <v>142</v>
      </c>
      <c r="C12" s="6" t="s">
        <v>13</v>
      </c>
      <c r="D12" s="6" t="s">
        <v>153</v>
      </c>
      <c r="E12" s="6" t="s">
        <v>154</v>
      </c>
      <c r="F12" s="6" t="s">
        <v>155</v>
      </c>
      <c r="G12" s="6" t="s">
        <v>156</v>
      </c>
      <c r="H12" s="6">
        <v>1</v>
      </c>
      <c r="I12" s="6">
        <v>5</v>
      </c>
      <c r="J12" s="6">
        <v>2</v>
      </c>
      <c r="K12" s="6" t="s">
        <v>29</v>
      </c>
    </row>
    <row r="13" spans="1:11" x14ac:dyDescent="0.3">
      <c r="A13" s="5" t="s">
        <v>157</v>
      </c>
      <c r="B13" s="6" t="s">
        <v>142</v>
      </c>
      <c r="C13" s="6" t="s">
        <v>13</v>
      </c>
      <c r="D13" s="6" t="s">
        <v>158</v>
      </c>
      <c r="E13" s="6" t="s">
        <v>159</v>
      </c>
      <c r="F13" s="6" t="s">
        <v>160</v>
      </c>
      <c r="G13" s="6" t="s">
        <v>161</v>
      </c>
      <c r="H13" s="6">
        <v>3</v>
      </c>
      <c r="I13" s="6">
        <v>2</v>
      </c>
      <c r="J13" s="6">
        <v>3</v>
      </c>
      <c r="K13" s="6"/>
    </row>
    <row r="14" spans="1:11" x14ac:dyDescent="0.3">
      <c r="A14" s="5" t="s">
        <v>162</v>
      </c>
      <c r="B14" s="6" t="s">
        <v>142</v>
      </c>
      <c r="C14" s="6" t="s">
        <v>13</v>
      </c>
      <c r="D14" s="6" t="s">
        <v>163</v>
      </c>
      <c r="E14" s="6" t="s">
        <v>164</v>
      </c>
      <c r="F14" s="6" t="s">
        <v>165</v>
      </c>
      <c r="G14" s="6" t="s">
        <v>166</v>
      </c>
      <c r="H14" s="6">
        <v>4</v>
      </c>
      <c r="I14" s="6">
        <v>4</v>
      </c>
      <c r="J14" s="6">
        <v>0</v>
      </c>
      <c r="K14" s="6"/>
    </row>
    <row r="15" spans="1:11" x14ac:dyDescent="0.3">
      <c r="A15" s="5" t="s">
        <v>167</v>
      </c>
      <c r="B15" s="6" t="s">
        <v>142</v>
      </c>
      <c r="C15" s="6" t="s">
        <v>13</v>
      </c>
      <c r="D15" s="6" t="s">
        <v>168</v>
      </c>
      <c r="E15" s="6" t="s">
        <v>169</v>
      </c>
      <c r="F15" s="6" t="s">
        <v>170</v>
      </c>
      <c r="G15" s="6" t="s">
        <v>171</v>
      </c>
      <c r="H15" s="6">
        <v>7</v>
      </c>
      <c r="I15" s="6">
        <v>0</v>
      </c>
      <c r="J15" s="6">
        <v>1</v>
      </c>
      <c r="K15" s="6" t="s">
        <v>68</v>
      </c>
    </row>
    <row r="16" spans="1:11" x14ac:dyDescent="0.3">
      <c r="A16" s="5" t="s">
        <v>172</v>
      </c>
      <c r="B16" s="6" t="s">
        <v>142</v>
      </c>
      <c r="C16" s="6" t="s">
        <v>13</v>
      </c>
      <c r="D16" s="6" t="s">
        <v>173</v>
      </c>
      <c r="E16" s="6" t="s">
        <v>174</v>
      </c>
      <c r="F16" s="6" t="s">
        <v>175</v>
      </c>
      <c r="G16" s="6" t="s">
        <v>176</v>
      </c>
      <c r="H16" s="6">
        <v>7</v>
      </c>
      <c r="I16" s="6">
        <v>1</v>
      </c>
      <c r="J16" s="6">
        <v>0</v>
      </c>
      <c r="K16" s="6" t="s">
        <v>29</v>
      </c>
    </row>
    <row r="17" spans="1:11" x14ac:dyDescent="0.3">
      <c r="A17" s="5" t="s">
        <v>177</v>
      </c>
      <c r="B17" s="6" t="s">
        <v>142</v>
      </c>
      <c r="C17" s="6" t="s">
        <v>13</v>
      </c>
      <c r="D17" s="6" t="s">
        <v>178</v>
      </c>
      <c r="E17" s="6" t="s">
        <v>179</v>
      </c>
      <c r="F17" s="6" t="s">
        <v>180</v>
      </c>
      <c r="G17" s="6" t="s">
        <v>181</v>
      </c>
      <c r="H17" s="6">
        <v>4</v>
      </c>
      <c r="I17" s="6">
        <v>4</v>
      </c>
      <c r="J17" s="6">
        <v>0</v>
      </c>
      <c r="K17" s="6"/>
    </row>
    <row r="18" spans="1:11" x14ac:dyDescent="0.3">
      <c r="A18" s="5" t="s">
        <v>182</v>
      </c>
      <c r="B18" s="6" t="s">
        <v>142</v>
      </c>
      <c r="C18" s="6" t="s">
        <v>13</v>
      </c>
      <c r="D18" s="6" t="s">
        <v>183</v>
      </c>
      <c r="E18" s="6" t="s">
        <v>37</v>
      </c>
      <c r="F18" s="6" t="s">
        <v>38</v>
      </c>
      <c r="G18" s="6" t="s">
        <v>39</v>
      </c>
      <c r="H18" s="6">
        <v>7</v>
      </c>
      <c r="I18" s="6">
        <v>1</v>
      </c>
      <c r="J18" s="6">
        <v>0</v>
      </c>
      <c r="K18" s="6" t="s">
        <v>68</v>
      </c>
    </row>
    <row r="19" spans="1:11" x14ac:dyDescent="0.3">
      <c r="A19" s="5" t="s">
        <v>184</v>
      </c>
      <c r="B19" s="6" t="s">
        <v>142</v>
      </c>
      <c r="C19" s="6" t="s">
        <v>13</v>
      </c>
      <c r="D19" s="6" t="s">
        <v>185</v>
      </c>
      <c r="E19" s="6" t="s">
        <v>82</v>
      </c>
      <c r="F19" s="6" t="s">
        <v>83</v>
      </c>
      <c r="G19" s="6" t="s">
        <v>84</v>
      </c>
      <c r="H19" s="6">
        <v>6</v>
      </c>
      <c r="I19" s="6">
        <v>1</v>
      </c>
      <c r="J19" s="6">
        <v>1</v>
      </c>
      <c r="K19" s="6" t="s">
        <v>68</v>
      </c>
    </row>
    <row r="20" spans="1:11" x14ac:dyDescent="0.3">
      <c r="A20" s="5" t="s">
        <v>18</v>
      </c>
      <c r="B20" s="6" t="s">
        <v>19</v>
      </c>
      <c r="C20" s="6" t="s">
        <v>13</v>
      </c>
      <c r="D20" s="6" t="s">
        <v>20</v>
      </c>
      <c r="E20" s="6" t="s">
        <v>21</v>
      </c>
      <c r="F20" s="6" t="s">
        <v>22</v>
      </c>
      <c r="G20" s="6" t="s">
        <v>23</v>
      </c>
      <c r="H20" s="6">
        <v>3</v>
      </c>
      <c r="I20" s="6">
        <v>5</v>
      </c>
      <c r="J20" s="6">
        <v>0</v>
      </c>
      <c r="K20" s="6"/>
    </row>
    <row r="21" spans="1:11" x14ac:dyDescent="0.3">
      <c r="A21" s="5" t="s">
        <v>24</v>
      </c>
      <c r="B21" s="6" t="s">
        <v>19</v>
      </c>
      <c r="C21" s="6" t="s">
        <v>13</v>
      </c>
      <c r="D21" s="6" t="s">
        <v>25</v>
      </c>
      <c r="E21" s="6" t="s">
        <v>26</v>
      </c>
      <c r="F21" s="6" t="s">
        <v>27</v>
      </c>
      <c r="G21" s="6" t="s">
        <v>28</v>
      </c>
      <c r="H21" s="6">
        <v>0</v>
      </c>
      <c r="I21" s="6">
        <v>7</v>
      </c>
      <c r="J21" s="6">
        <v>1</v>
      </c>
      <c r="K21" s="6" t="s">
        <v>29</v>
      </c>
    </row>
    <row r="22" spans="1:11" x14ac:dyDescent="0.3">
      <c r="A22" s="5" t="s">
        <v>30</v>
      </c>
      <c r="B22" s="6" t="s">
        <v>19</v>
      </c>
      <c r="C22" s="6" t="s">
        <v>13</v>
      </c>
      <c r="D22" s="6" t="s">
        <v>31</v>
      </c>
      <c r="E22" s="6" t="s">
        <v>32</v>
      </c>
      <c r="F22" s="6" t="s">
        <v>33</v>
      </c>
      <c r="G22" s="6" t="s">
        <v>34</v>
      </c>
      <c r="H22" s="6">
        <v>2</v>
      </c>
      <c r="I22" s="6">
        <v>5</v>
      </c>
      <c r="J22" s="6">
        <v>1</v>
      </c>
      <c r="K22" s="6" t="s">
        <v>29</v>
      </c>
    </row>
    <row r="23" spans="1:11" x14ac:dyDescent="0.3">
      <c r="A23" s="5" t="s">
        <v>35</v>
      </c>
      <c r="B23" s="6" t="s">
        <v>19</v>
      </c>
      <c r="C23" s="6" t="s">
        <v>13</v>
      </c>
      <c r="D23" s="6" t="s">
        <v>36</v>
      </c>
      <c r="E23" s="6" t="s">
        <v>37</v>
      </c>
      <c r="F23" s="6" t="s">
        <v>38</v>
      </c>
      <c r="G23" s="6" t="s">
        <v>39</v>
      </c>
      <c r="H23" s="6">
        <v>5</v>
      </c>
      <c r="I23" s="6">
        <v>2</v>
      </c>
      <c r="J23" s="6">
        <v>1</v>
      </c>
      <c r="K23" s="6"/>
    </row>
    <row r="24" spans="1:11" x14ac:dyDescent="0.3">
      <c r="A24" s="5" t="s">
        <v>40</v>
      </c>
      <c r="B24" s="6" t="s">
        <v>19</v>
      </c>
      <c r="C24" s="6" t="s">
        <v>13</v>
      </c>
      <c r="D24" s="6" t="s">
        <v>41</v>
      </c>
      <c r="E24" s="6" t="s">
        <v>42</v>
      </c>
      <c r="F24" s="6" t="s">
        <v>43</v>
      </c>
      <c r="G24" s="6" t="s">
        <v>44</v>
      </c>
      <c r="H24" s="6">
        <v>5</v>
      </c>
      <c r="I24" s="6">
        <v>2</v>
      </c>
      <c r="J24" s="6">
        <v>1</v>
      </c>
      <c r="K24" s="6"/>
    </row>
    <row r="25" spans="1:11" x14ac:dyDescent="0.3">
      <c r="A25" s="5" t="s">
        <v>74</v>
      </c>
      <c r="B25" s="6" t="s">
        <v>75</v>
      </c>
      <c r="C25" s="6" t="s">
        <v>13</v>
      </c>
      <c r="D25" s="6" t="s">
        <v>76</v>
      </c>
      <c r="E25" s="6" t="s">
        <v>77</v>
      </c>
      <c r="F25" s="6" t="s">
        <v>78</v>
      </c>
      <c r="G25" s="6" t="s">
        <v>79</v>
      </c>
      <c r="H25" s="6">
        <v>2</v>
      </c>
      <c r="I25" s="6">
        <v>6</v>
      </c>
      <c r="J25" s="6">
        <v>0</v>
      </c>
      <c r="K25" s="6" t="s">
        <v>29</v>
      </c>
    </row>
    <row r="26" spans="1:11" x14ac:dyDescent="0.3">
      <c r="A26" s="5" t="s">
        <v>80</v>
      </c>
      <c r="B26" s="6" t="s">
        <v>75</v>
      </c>
      <c r="C26" s="6" t="s">
        <v>13</v>
      </c>
      <c r="D26" s="6" t="s">
        <v>81</v>
      </c>
      <c r="E26" s="6" t="s">
        <v>82</v>
      </c>
      <c r="F26" s="6" t="s">
        <v>83</v>
      </c>
      <c r="G26" s="6" t="s">
        <v>84</v>
      </c>
      <c r="H26" s="6">
        <v>5</v>
      </c>
      <c r="I26" s="6">
        <v>2</v>
      </c>
      <c r="J26" s="6">
        <v>1</v>
      </c>
      <c r="K26" s="6"/>
    </row>
    <row r="27" spans="1:11" x14ac:dyDescent="0.3">
      <c r="A27" s="5" t="s">
        <v>85</v>
      </c>
      <c r="B27" s="6" t="s">
        <v>75</v>
      </c>
      <c r="C27" s="6" t="s">
        <v>13</v>
      </c>
      <c r="D27" s="6" t="s">
        <v>86</v>
      </c>
      <c r="E27" s="6" t="s">
        <v>87</v>
      </c>
      <c r="F27" s="6" t="s">
        <v>88</v>
      </c>
      <c r="G27" s="6" t="s">
        <v>89</v>
      </c>
      <c r="H27" s="6">
        <v>4</v>
      </c>
      <c r="I27" s="6">
        <v>3</v>
      </c>
      <c r="J27" s="6">
        <v>1</v>
      </c>
      <c r="K27" s="6"/>
    </row>
    <row r="28" spans="1:11" x14ac:dyDescent="0.3">
      <c r="A28" s="5" t="s">
        <v>90</v>
      </c>
      <c r="B28" s="6" t="s">
        <v>75</v>
      </c>
      <c r="C28" s="6" t="s">
        <v>13</v>
      </c>
      <c r="D28" s="6" t="s">
        <v>91</v>
      </c>
      <c r="E28" s="6" t="s">
        <v>92</v>
      </c>
      <c r="F28" s="6" t="s">
        <v>93</v>
      </c>
      <c r="G28" s="6" t="s">
        <v>94</v>
      </c>
      <c r="H28" s="6">
        <v>5</v>
      </c>
      <c r="I28" s="6">
        <v>2</v>
      </c>
      <c r="J28" s="6">
        <v>0</v>
      </c>
      <c r="K28" s="6"/>
    </row>
    <row r="29" spans="1:11" x14ac:dyDescent="0.3">
      <c r="A29" s="5" t="s">
        <v>95</v>
      </c>
      <c r="B29" s="6" t="s">
        <v>96</v>
      </c>
      <c r="C29" s="6" t="s">
        <v>13</v>
      </c>
      <c r="D29" s="6" t="s">
        <v>97</v>
      </c>
      <c r="E29" s="6" t="s">
        <v>98</v>
      </c>
      <c r="F29" s="6" t="s">
        <v>99</v>
      </c>
      <c r="G29" s="6" t="s">
        <v>100</v>
      </c>
      <c r="H29" s="6">
        <v>6</v>
      </c>
      <c r="I29" s="6">
        <v>2</v>
      </c>
      <c r="J29" s="6">
        <v>0</v>
      </c>
      <c r="K29" s="6" t="s">
        <v>68</v>
      </c>
    </row>
    <row r="30" spans="1:11" x14ac:dyDescent="0.3">
      <c r="A30" s="5" t="s">
        <v>101</v>
      </c>
      <c r="B30" s="6" t="s">
        <v>96</v>
      </c>
      <c r="C30" s="6" t="s">
        <v>13</v>
      </c>
      <c r="D30" s="6" t="s">
        <v>102</v>
      </c>
      <c r="E30" s="6" t="s">
        <v>103</v>
      </c>
      <c r="F30" s="6" t="s">
        <v>104</v>
      </c>
      <c r="G30" s="6" t="s">
        <v>105</v>
      </c>
      <c r="H30" s="6">
        <v>1</v>
      </c>
      <c r="I30" s="6">
        <v>2</v>
      </c>
      <c r="J30" s="6">
        <v>5</v>
      </c>
      <c r="K30" s="6" t="s">
        <v>29</v>
      </c>
    </row>
    <row r="31" spans="1:11" x14ac:dyDescent="0.3">
      <c r="A31" s="5" t="s">
        <v>51</v>
      </c>
      <c r="B31" s="6" t="s">
        <v>52</v>
      </c>
      <c r="C31" s="6" t="s">
        <v>13</v>
      </c>
      <c r="D31" s="6" t="s">
        <v>53</v>
      </c>
      <c r="E31" s="6" t="s">
        <v>54</v>
      </c>
      <c r="F31" s="6" t="s">
        <v>55</v>
      </c>
      <c r="G31" s="6" t="s">
        <v>56</v>
      </c>
      <c r="H31" s="6">
        <v>4</v>
      </c>
      <c r="I31" s="6">
        <v>3</v>
      </c>
      <c r="J31" s="6">
        <v>1</v>
      </c>
      <c r="K31" s="6"/>
    </row>
    <row r="32" spans="1:11" x14ac:dyDescent="0.3">
      <c r="A32" s="5" t="s">
        <v>57</v>
      </c>
      <c r="B32" s="6" t="s">
        <v>52</v>
      </c>
      <c r="C32" s="6" t="s">
        <v>13</v>
      </c>
      <c r="D32" s="6" t="s">
        <v>58</v>
      </c>
      <c r="E32" s="6" t="s">
        <v>59</v>
      </c>
      <c r="F32" s="6" t="s">
        <v>60</v>
      </c>
      <c r="G32" s="6" t="s">
        <v>61</v>
      </c>
      <c r="H32" s="6">
        <v>0</v>
      </c>
      <c r="I32" s="6">
        <v>8</v>
      </c>
      <c r="J32" s="6">
        <v>0</v>
      </c>
      <c r="K32" s="6" t="s">
        <v>29</v>
      </c>
    </row>
    <row r="33" spans="1:11" x14ac:dyDescent="0.3">
      <c r="A33" s="5" t="s">
        <v>62</v>
      </c>
      <c r="B33" s="6" t="s">
        <v>63</v>
      </c>
      <c r="C33" s="6" t="s">
        <v>13</v>
      </c>
      <c r="D33" s="6" t="s">
        <v>64</v>
      </c>
      <c r="E33" s="6" t="s">
        <v>65</v>
      </c>
      <c r="F33" s="6" t="s">
        <v>66</v>
      </c>
      <c r="G33" s="6" t="s">
        <v>67</v>
      </c>
      <c r="H33" s="6">
        <v>8</v>
      </c>
      <c r="I33" s="6">
        <v>0</v>
      </c>
      <c r="J33" s="6">
        <v>0</v>
      </c>
      <c r="K33" s="6" t="s">
        <v>68</v>
      </c>
    </row>
    <row r="34" spans="1:11" x14ac:dyDescent="0.3">
      <c r="A34" s="1" t="s">
        <v>69</v>
      </c>
      <c r="B34" t="s">
        <v>63</v>
      </c>
      <c r="C34" t="s">
        <v>13</v>
      </c>
      <c r="D34" t="s">
        <v>70</v>
      </c>
      <c r="E34" t="s">
        <v>71</v>
      </c>
      <c r="F34" t="s">
        <v>72</v>
      </c>
      <c r="G34" t="s">
        <v>73</v>
      </c>
      <c r="H34">
        <v>1</v>
      </c>
      <c r="I34">
        <v>7</v>
      </c>
      <c r="J34">
        <v>0</v>
      </c>
      <c r="K34" t="s">
        <v>29</v>
      </c>
    </row>
    <row r="35" spans="1:11" x14ac:dyDescent="0.3">
      <c r="A35" s="1" t="s">
        <v>11</v>
      </c>
      <c r="B35" t="s">
        <v>12</v>
      </c>
      <c r="C35" t="s">
        <v>13</v>
      </c>
      <c r="D35" t="s">
        <v>14</v>
      </c>
      <c r="E35" t="s">
        <v>15</v>
      </c>
      <c r="F35" t="s">
        <v>16</v>
      </c>
      <c r="G35" t="s">
        <v>17</v>
      </c>
      <c r="H35">
        <v>4</v>
      </c>
      <c r="I35">
        <v>4</v>
      </c>
      <c r="J35">
        <v>0</v>
      </c>
    </row>
    <row r="36" spans="1:11" x14ac:dyDescent="0.3">
      <c r="A36" s="1" t="s">
        <v>45</v>
      </c>
      <c r="B36" t="s">
        <v>46</v>
      </c>
      <c r="C36" t="s">
        <v>13</v>
      </c>
      <c r="D36" t="s">
        <v>47</v>
      </c>
      <c r="E36" t="s">
        <v>48</v>
      </c>
      <c r="F36" t="s">
        <v>49</v>
      </c>
      <c r="G36" t="s">
        <v>50</v>
      </c>
      <c r="H36">
        <v>2</v>
      </c>
      <c r="I36">
        <v>5</v>
      </c>
      <c r="J36">
        <v>0</v>
      </c>
      <c r="K36" t="s">
        <v>29</v>
      </c>
    </row>
  </sheetData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K32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4" bestFit="1" customWidth="1"/>
    <col min="5" max="5" width="15.6640625" bestFit="1" customWidth="1"/>
    <col min="6" max="6" width="15.5546875" bestFit="1" customWidth="1"/>
    <col min="7" max="7" width="30.664062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280</v>
      </c>
      <c r="B2" s="6" t="s">
        <v>107</v>
      </c>
      <c r="C2" s="6" t="s">
        <v>189</v>
      </c>
      <c r="D2" s="6" t="s">
        <v>279</v>
      </c>
      <c r="E2" s="6" t="s">
        <v>278</v>
      </c>
      <c r="F2" s="6" t="s">
        <v>277</v>
      </c>
      <c r="G2" s="6" t="s">
        <v>276</v>
      </c>
      <c r="H2" s="6">
        <v>4</v>
      </c>
      <c r="I2" s="6">
        <v>4</v>
      </c>
      <c r="J2" s="6">
        <v>0</v>
      </c>
      <c r="K2" s="6"/>
    </row>
    <row r="3" spans="1:11" x14ac:dyDescent="0.3">
      <c r="A3" s="5" t="s">
        <v>275</v>
      </c>
      <c r="B3" s="6" t="s">
        <v>107</v>
      </c>
      <c r="C3" s="6" t="s">
        <v>189</v>
      </c>
      <c r="D3" s="6" t="s">
        <v>274</v>
      </c>
      <c r="E3" s="6" t="s">
        <v>273</v>
      </c>
      <c r="F3" s="6" t="s">
        <v>272</v>
      </c>
      <c r="G3" s="6" t="s">
        <v>271</v>
      </c>
      <c r="H3" s="6">
        <v>7</v>
      </c>
      <c r="I3" s="6">
        <v>1</v>
      </c>
      <c r="J3" s="6">
        <v>0</v>
      </c>
      <c r="K3" s="6"/>
    </row>
    <row r="4" spans="1:11" x14ac:dyDescent="0.3">
      <c r="A4" s="5" t="s">
        <v>270</v>
      </c>
      <c r="B4" s="6" t="s">
        <v>107</v>
      </c>
      <c r="C4" s="6" t="s">
        <v>189</v>
      </c>
      <c r="D4" s="6" t="s">
        <v>14</v>
      </c>
      <c r="E4" s="6" t="s">
        <v>269</v>
      </c>
      <c r="F4" s="6" t="s">
        <v>268</v>
      </c>
      <c r="G4" s="6" t="s">
        <v>267</v>
      </c>
      <c r="H4" s="6">
        <v>4</v>
      </c>
      <c r="I4" s="6">
        <v>3</v>
      </c>
      <c r="J4" s="6">
        <v>1</v>
      </c>
      <c r="K4" s="6"/>
    </row>
    <row r="5" spans="1:11" x14ac:dyDescent="0.3">
      <c r="A5" s="5" t="s">
        <v>266</v>
      </c>
      <c r="B5" s="6" t="s">
        <v>107</v>
      </c>
      <c r="C5" s="6" t="s">
        <v>189</v>
      </c>
      <c r="D5" s="6" t="s">
        <v>102</v>
      </c>
      <c r="E5" s="6" t="s">
        <v>229</v>
      </c>
      <c r="F5" s="6" t="s">
        <v>228</v>
      </c>
      <c r="G5" s="6" t="s">
        <v>227</v>
      </c>
      <c r="H5" s="6">
        <v>7</v>
      </c>
      <c r="I5" s="6">
        <v>1</v>
      </c>
      <c r="J5" s="6">
        <v>0</v>
      </c>
      <c r="K5" s="6"/>
    </row>
    <row r="6" spans="1:11" x14ac:dyDescent="0.3">
      <c r="A6" s="5" t="s">
        <v>265</v>
      </c>
      <c r="B6" s="6" t="s">
        <v>107</v>
      </c>
      <c r="C6" s="6" t="s">
        <v>189</v>
      </c>
      <c r="D6" s="6" t="s">
        <v>264</v>
      </c>
      <c r="E6" s="6" t="s">
        <v>263</v>
      </c>
      <c r="F6" s="6" t="s">
        <v>262</v>
      </c>
      <c r="G6" s="6" t="s">
        <v>261</v>
      </c>
      <c r="H6" s="6">
        <v>5</v>
      </c>
      <c r="I6" s="6">
        <v>3</v>
      </c>
      <c r="J6" s="6">
        <v>0</v>
      </c>
      <c r="K6" s="6"/>
    </row>
    <row r="7" spans="1:11" x14ac:dyDescent="0.3">
      <c r="A7" s="5" t="s">
        <v>260</v>
      </c>
      <c r="B7" s="6" t="s">
        <v>142</v>
      </c>
      <c r="C7" s="6" t="s">
        <v>189</v>
      </c>
      <c r="D7" s="6" t="s">
        <v>148</v>
      </c>
      <c r="E7" s="6" t="s">
        <v>259</v>
      </c>
      <c r="F7" s="6" t="s">
        <v>258</v>
      </c>
      <c r="G7" s="6" t="s">
        <v>257</v>
      </c>
      <c r="H7" s="6">
        <v>3</v>
      </c>
      <c r="I7" s="6">
        <v>4</v>
      </c>
      <c r="J7" s="6">
        <v>1</v>
      </c>
      <c r="K7" s="6"/>
    </row>
    <row r="8" spans="1:11" x14ac:dyDescent="0.3">
      <c r="A8" s="5" t="s">
        <v>256</v>
      </c>
      <c r="B8" s="6" t="s">
        <v>142</v>
      </c>
      <c r="C8" s="6" t="s">
        <v>189</v>
      </c>
      <c r="D8" s="6" t="s">
        <v>255</v>
      </c>
      <c r="E8" s="6" t="s">
        <v>254</v>
      </c>
      <c r="F8" s="6" t="s">
        <v>253</v>
      </c>
      <c r="G8" s="6" t="s">
        <v>252</v>
      </c>
      <c r="H8" s="6">
        <v>4</v>
      </c>
      <c r="I8" s="6">
        <v>3</v>
      </c>
      <c r="J8" s="6">
        <v>1</v>
      </c>
      <c r="K8" s="6"/>
    </row>
    <row r="9" spans="1:11" x14ac:dyDescent="0.3">
      <c r="A9" s="5" t="s">
        <v>251</v>
      </c>
      <c r="B9" s="6" t="s">
        <v>142</v>
      </c>
      <c r="C9" s="6" t="s">
        <v>189</v>
      </c>
      <c r="D9" s="6" t="s">
        <v>250</v>
      </c>
      <c r="E9" s="6" t="s">
        <v>249</v>
      </c>
      <c r="F9" s="6" t="s">
        <v>248</v>
      </c>
      <c r="G9" s="6" t="s">
        <v>247</v>
      </c>
      <c r="H9" s="6">
        <v>4</v>
      </c>
      <c r="I9" s="6">
        <v>4</v>
      </c>
      <c r="J9" s="6">
        <v>0</v>
      </c>
      <c r="K9" s="6"/>
    </row>
    <row r="10" spans="1:11" x14ac:dyDescent="0.3">
      <c r="A10" s="5" t="s">
        <v>246</v>
      </c>
      <c r="B10" s="6" t="s">
        <v>142</v>
      </c>
      <c r="C10" s="6" t="s">
        <v>189</v>
      </c>
      <c r="D10" s="6" t="s">
        <v>178</v>
      </c>
      <c r="E10" s="6" t="s">
        <v>245</v>
      </c>
      <c r="F10" s="6" t="s">
        <v>244</v>
      </c>
      <c r="G10" s="6" t="s">
        <v>243</v>
      </c>
      <c r="H10" s="6">
        <v>1</v>
      </c>
      <c r="I10" s="6">
        <v>6</v>
      </c>
      <c r="J10" s="6">
        <v>1</v>
      </c>
      <c r="K10" s="6"/>
    </row>
    <row r="11" spans="1:11" x14ac:dyDescent="0.3">
      <c r="A11" s="5" t="s">
        <v>242</v>
      </c>
      <c r="B11" s="6" t="s">
        <v>142</v>
      </c>
      <c r="C11" s="6" t="s">
        <v>189</v>
      </c>
      <c r="D11" s="6" t="s">
        <v>133</v>
      </c>
      <c r="E11" s="6" t="s">
        <v>206</v>
      </c>
      <c r="F11" s="6" t="s">
        <v>205</v>
      </c>
      <c r="G11" s="6" t="s">
        <v>204</v>
      </c>
      <c r="H11" s="6">
        <v>7</v>
      </c>
      <c r="I11" s="6">
        <v>0</v>
      </c>
      <c r="J11" s="6">
        <v>0</v>
      </c>
      <c r="K11" s="6"/>
    </row>
    <row r="12" spans="1:11" x14ac:dyDescent="0.3">
      <c r="A12" s="5" t="s">
        <v>241</v>
      </c>
      <c r="B12" s="6" t="s">
        <v>142</v>
      </c>
      <c r="C12" s="6" t="s">
        <v>189</v>
      </c>
      <c r="D12" s="6" t="s">
        <v>240</v>
      </c>
      <c r="E12" s="6" t="s">
        <v>239</v>
      </c>
      <c r="F12" s="6" t="s">
        <v>238</v>
      </c>
      <c r="G12" s="6" t="s">
        <v>237</v>
      </c>
      <c r="H12" s="6">
        <v>8</v>
      </c>
      <c r="I12" s="6">
        <v>0</v>
      </c>
      <c r="J12" s="6">
        <v>0</v>
      </c>
      <c r="K12" s="6"/>
    </row>
    <row r="13" spans="1:11" x14ac:dyDescent="0.3">
      <c r="A13" s="5" t="s">
        <v>236</v>
      </c>
      <c r="B13" s="6" t="s">
        <v>142</v>
      </c>
      <c r="C13" s="6" t="s">
        <v>189</v>
      </c>
      <c r="D13" s="6" t="s">
        <v>235</v>
      </c>
      <c r="E13" s="6" t="s">
        <v>234</v>
      </c>
      <c r="F13" s="6" t="s">
        <v>233</v>
      </c>
      <c r="G13" s="6" t="s">
        <v>232</v>
      </c>
      <c r="H13" s="6">
        <v>6</v>
      </c>
      <c r="I13" s="6">
        <v>1</v>
      </c>
      <c r="J13" s="6">
        <v>0</v>
      </c>
      <c r="K13" s="6"/>
    </row>
    <row r="14" spans="1:11" x14ac:dyDescent="0.3">
      <c r="A14" s="5" t="s">
        <v>231</v>
      </c>
      <c r="B14" s="6" t="s">
        <v>19</v>
      </c>
      <c r="C14" s="6" t="s">
        <v>189</v>
      </c>
      <c r="D14" s="6" t="s">
        <v>76</v>
      </c>
      <c r="E14" s="6" t="s">
        <v>188</v>
      </c>
      <c r="F14" s="6" t="s">
        <v>187</v>
      </c>
      <c r="G14" s="6" t="s">
        <v>186</v>
      </c>
      <c r="H14" s="6">
        <v>6</v>
      </c>
      <c r="I14" s="6">
        <v>1</v>
      </c>
      <c r="J14" s="6">
        <v>0</v>
      </c>
      <c r="K14" s="6"/>
    </row>
    <row r="15" spans="1:11" x14ac:dyDescent="0.3">
      <c r="A15" s="5" t="s">
        <v>230</v>
      </c>
      <c r="B15" s="6" t="s">
        <v>19</v>
      </c>
      <c r="C15" s="6" t="s">
        <v>189</v>
      </c>
      <c r="D15" s="6" t="s">
        <v>14</v>
      </c>
      <c r="E15" s="6" t="s">
        <v>229</v>
      </c>
      <c r="F15" s="6" t="s">
        <v>228</v>
      </c>
      <c r="G15" s="6" t="s">
        <v>227</v>
      </c>
      <c r="H15" s="6">
        <v>3</v>
      </c>
      <c r="I15" s="6">
        <v>5</v>
      </c>
      <c r="J15" s="6">
        <v>0</v>
      </c>
      <c r="K15" s="6"/>
    </row>
    <row r="16" spans="1:11" x14ac:dyDescent="0.3">
      <c r="A16" s="5" t="s">
        <v>226</v>
      </c>
      <c r="B16" s="6" t="s">
        <v>19</v>
      </c>
      <c r="C16" s="6" t="s">
        <v>189</v>
      </c>
      <c r="D16" s="6" t="s">
        <v>225</v>
      </c>
      <c r="E16" s="6" t="s">
        <v>224</v>
      </c>
      <c r="F16" s="6" t="s">
        <v>223</v>
      </c>
      <c r="G16" s="6" t="s">
        <v>222</v>
      </c>
      <c r="H16" s="6">
        <v>4</v>
      </c>
      <c r="I16" s="6">
        <v>3</v>
      </c>
      <c r="J16" s="6">
        <v>1</v>
      </c>
      <c r="K16" s="6"/>
    </row>
    <row r="17" spans="1:11" x14ac:dyDescent="0.3">
      <c r="A17" s="5" t="s">
        <v>221</v>
      </c>
      <c r="B17" s="6" t="s">
        <v>75</v>
      </c>
      <c r="C17" s="6" t="s">
        <v>189</v>
      </c>
      <c r="D17" s="6" t="s">
        <v>168</v>
      </c>
      <c r="E17" s="6" t="s">
        <v>220</v>
      </c>
      <c r="F17" s="6" t="s">
        <v>219</v>
      </c>
      <c r="G17" s="6" t="s">
        <v>218</v>
      </c>
      <c r="H17" s="6">
        <v>7</v>
      </c>
      <c r="I17" s="6">
        <v>0</v>
      </c>
      <c r="J17" s="6">
        <v>1</v>
      </c>
      <c r="K17" s="6"/>
    </row>
    <row r="18" spans="1:11" x14ac:dyDescent="0.3">
      <c r="A18" s="5" t="s">
        <v>217</v>
      </c>
      <c r="B18" s="6" t="s">
        <v>75</v>
      </c>
      <c r="C18" s="6" t="s">
        <v>189</v>
      </c>
      <c r="D18" s="6" t="s">
        <v>185</v>
      </c>
      <c r="E18" s="6" t="s">
        <v>216</v>
      </c>
      <c r="F18" s="6" t="s">
        <v>215</v>
      </c>
      <c r="G18" s="6" t="s">
        <v>214</v>
      </c>
      <c r="H18" s="6">
        <v>4</v>
      </c>
      <c r="I18" s="6">
        <v>4</v>
      </c>
      <c r="J18" s="6">
        <v>0</v>
      </c>
      <c r="K18" s="6"/>
    </row>
    <row r="19" spans="1:11" x14ac:dyDescent="0.3">
      <c r="A19" s="5" t="s">
        <v>213</v>
      </c>
      <c r="B19" s="6" t="s">
        <v>52</v>
      </c>
      <c r="C19" s="6" t="s">
        <v>189</v>
      </c>
      <c r="D19" s="6" t="s">
        <v>212</v>
      </c>
      <c r="E19" s="6" t="s">
        <v>211</v>
      </c>
      <c r="F19" s="6" t="s">
        <v>210</v>
      </c>
      <c r="G19" s="6" t="s">
        <v>209</v>
      </c>
      <c r="H19" s="6">
        <v>7</v>
      </c>
      <c r="I19" s="6">
        <v>0</v>
      </c>
      <c r="J19" s="6">
        <v>1</v>
      </c>
      <c r="K19" s="6"/>
    </row>
    <row r="20" spans="1:11" x14ac:dyDescent="0.3">
      <c r="A20" s="5" t="s">
        <v>208</v>
      </c>
      <c r="B20" s="6" t="s">
        <v>52</v>
      </c>
      <c r="C20" s="6" t="s">
        <v>189</v>
      </c>
      <c r="D20" s="6" t="s">
        <v>207</v>
      </c>
      <c r="E20" s="6" t="s">
        <v>206</v>
      </c>
      <c r="F20" s="6" t="s">
        <v>205</v>
      </c>
      <c r="G20" s="6" t="s">
        <v>204</v>
      </c>
      <c r="H20" s="6">
        <v>1</v>
      </c>
      <c r="I20" s="6">
        <v>5</v>
      </c>
      <c r="J20" s="6">
        <v>1</v>
      </c>
      <c r="K20" s="6"/>
    </row>
    <row r="21" spans="1:11" x14ac:dyDescent="0.3">
      <c r="A21" s="5" t="s">
        <v>203</v>
      </c>
      <c r="B21" s="6" t="s">
        <v>52</v>
      </c>
      <c r="C21" s="6" t="s">
        <v>189</v>
      </c>
      <c r="D21" s="6" t="s">
        <v>202</v>
      </c>
      <c r="E21" s="6" t="s">
        <v>201</v>
      </c>
      <c r="F21" s="6" t="s">
        <v>200</v>
      </c>
      <c r="G21" s="6" t="s">
        <v>199</v>
      </c>
      <c r="H21" s="6">
        <v>5</v>
      </c>
      <c r="I21" s="6">
        <v>2</v>
      </c>
      <c r="J21" s="6">
        <v>1</v>
      </c>
      <c r="K21" s="6"/>
    </row>
    <row r="22" spans="1:11" x14ac:dyDescent="0.3">
      <c r="A22" s="5" t="s">
        <v>198</v>
      </c>
      <c r="B22" s="6" t="s">
        <v>63</v>
      </c>
      <c r="C22" s="6" t="s">
        <v>189</v>
      </c>
      <c r="D22" s="6" t="s">
        <v>36</v>
      </c>
      <c r="E22" s="6" t="s">
        <v>197</v>
      </c>
      <c r="F22" s="6" t="s">
        <v>196</v>
      </c>
      <c r="G22" s="6" t="s">
        <v>195</v>
      </c>
      <c r="H22" s="6">
        <v>2</v>
      </c>
      <c r="I22" s="6">
        <v>4</v>
      </c>
      <c r="J22" s="6">
        <v>2</v>
      </c>
      <c r="K22" s="6"/>
    </row>
    <row r="23" spans="1:11" x14ac:dyDescent="0.3">
      <c r="A23" s="5" t="s">
        <v>194</v>
      </c>
      <c r="B23" s="6" t="s">
        <v>12</v>
      </c>
      <c r="C23" s="6" t="s">
        <v>189</v>
      </c>
      <c r="D23" s="6" t="s">
        <v>193</v>
      </c>
      <c r="E23" s="6" t="s">
        <v>192</v>
      </c>
      <c r="F23" s="6" t="s">
        <v>191</v>
      </c>
      <c r="G23" s="6" t="s">
        <v>190</v>
      </c>
      <c r="H23" s="6">
        <v>6</v>
      </c>
      <c r="I23" s="6">
        <v>2</v>
      </c>
      <c r="J23" s="6">
        <v>0</v>
      </c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</sheetData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R34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1.5546875" bestFit="1" customWidth="1"/>
    <col min="5" max="5" width="17.6640625" bestFit="1" customWidth="1"/>
    <col min="6" max="6" width="15.5546875" bestFit="1" customWidth="1"/>
    <col min="7" max="7" width="28.8867187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8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M1"/>
      <c r="N1" t="s">
        <v>765</v>
      </c>
      <c r="O1" t="s">
        <v>766</v>
      </c>
      <c r="P1" t="s">
        <v>767</v>
      </c>
      <c r="Q1" t="s">
        <v>768</v>
      </c>
      <c r="R1" t="s">
        <v>769</v>
      </c>
    </row>
    <row r="2" spans="1:18" x14ac:dyDescent="0.3">
      <c r="A2" s="5" t="s">
        <v>371</v>
      </c>
      <c r="B2" s="6" t="s">
        <v>107</v>
      </c>
      <c r="C2" s="6" t="s">
        <v>284</v>
      </c>
      <c r="D2" s="6" t="s">
        <v>212</v>
      </c>
      <c r="E2" s="6" t="s">
        <v>370</v>
      </c>
      <c r="F2" s="6" t="s">
        <v>369</v>
      </c>
      <c r="G2" s="6" t="s">
        <v>368</v>
      </c>
      <c r="H2" s="6">
        <v>4</v>
      </c>
      <c r="I2" s="6">
        <v>4</v>
      </c>
      <c r="J2" s="6">
        <v>0</v>
      </c>
      <c r="K2" s="6"/>
      <c r="M2" t="s">
        <v>770</v>
      </c>
      <c r="N2" t="s">
        <v>47</v>
      </c>
      <c r="O2" t="s">
        <v>771</v>
      </c>
      <c r="P2" t="s">
        <v>772</v>
      </c>
      <c r="Q2" t="s">
        <v>281</v>
      </c>
      <c r="R2" t="s">
        <v>282</v>
      </c>
    </row>
    <row r="3" spans="1:18" x14ac:dyDescent="0.3">
      <c r="A3" s="5" t="s">
        <v>367</v>
      </c>
      <c r="B3" s="6" t="s">
        <v>107</v>
      </c>
      <c r="C3" s="6" t="s">
        <v>284</v>
      </c>
      <c r="D3" s="6" t="s">
        <v>366</v>
      </c>
      <c r="E3" s="6" t="s">
        <v>365</v>
      </c>
      <c r="F3" s="6" t="s">
        <v>364</v>
      </c>
      <c r="G3" s="6" t="s">
        <v>363</v>
      </c>
      <c r="H3" s="6">
        <v>4</v>
      </c>
      <c r="I3" s="6">
        <v>4</v>
      </c>
      <c r="J3" s="6">
        <v>0</v>
      </c>
      <c r="K3" s="6"/>
      <c r="M3" s="19" t="s">
        <v>773</v>
      </c>
      <c r="N3" s="19" t="s">
        <v>128</v>
      </c>
      <c r="O3" s="19" t="s">
        <v>774</v>
      </c>
      <c r="P3" s="19" t="s">
        <v>775</v>
      </c>
      <c r="Q3" s="19" t="s">
        <v>286</v>
      </c>
      <c r="R3" s="19" t="s">
        <v>287</v>
      </c>
    </row>
    <row r="4" spans="1:18" x14ac:dyDescent="0.3">
      <c r="A4" s="5" t="s">
        <v>362</v>
      </c>
      <c r="B4" s="6" t="s">
        <v>107</v>
      </c>
      <c r="C4" s="6" t="s">
        <v>284</v>
      </c>
      <c r="D4" s="6" t="s">
        <v>202</v>
      </c>
      <c r="E4" s="6" t="s">
        <v>361</v>
      </c>
      <c r="F4" s="6" t="s">
        <v>360</v>
      </c>
      <c r="G4" s="6" t="s">
        <v>359</v>
      </c>
      <c r="H4" s="6">
        <v>3</v>
      </c>
      <c r="I4" s="6">
        <v>5</v>
      </c>
      <c r="J4" s="6">
        <v>0</v>
      </c>
      <c r="K4" s="6"/>
      <c r="M4" t="s">
        <v>773</v>
      </c>
      <c r="N4" t="s">
        <v>168</v>
      </c>
      <c r="O4" t="s">
        <v>774</v>
      </c>
      <c r="P4" t="s">
        <v>775</v>
      </c>
      <c r="Q4" t="s">
        <v>286</v>
      </c>
      <c r="R4" t="s">
        <v>287</v>
      </c>
    </row>
    <row r="5" spans="1:18" x14ac:dyDescent="0.3">
      <c r="A5" s="5" t="s">
        <v>358</v>
      </c>
      <c r="B5" s="6" t="s">
        <v>107</v>
      </c>
      <c r="C5" s="6" t="s">
        <v>284</v>
      </c>
      <c r="D5" s="6" t="s">
        <v>357</v>
      </c>
      <c r="E5" s="6" t="s">
        <v>356</v>
      </c>
      <c r="F5" s="6" t="s">
        <v>355</v>
      </c>
      <c r="G5" s="6" t="s">
        <v>354</v>
      </c>
      <c r="H5" s="6">
        <v>4</v>
      </c>
      <c r="I5" s="6">
        <v>4</v>
      </c>
      <c r="J5" s="6">
        <v>0</v>
      </c>
      <c r="K5" s="6"/>
      <c r="M5" t="s">
        <v>776</v>
      </c>
      <c r="N5" t="s">
        <v>240</v>
      </c>
      <c r="O5" t="s">
        <v>777</v>
      </c>
      <c r="P5" t="s">
        <v>778</v>
      </c>
      <c r="Q5" t="s">
        <v>290</v>
      </c>
      <c r="R5" t="s">
        <v>291</v>
      </c>
    </row>
    <row r="6" spans="1:18" x14ac:dyDescent="0.3">
      <c r="A6" s="5" t="s">
        <v>353</v>
      </c>
      <c r="B6" s="6" t="s">
        <v>142</v>
      </c>
      <c r="C6" s="6" t="s">
        <v>284</v>
      </c>
      <c r="D6" s="6" t="s">
        <v>352</v>
      </c>
      <c r="E6" s="6" t="s">
        <v>351</v>
      </c>
      <c r="F6" s="6" t="s">
        <v>350</v>
      </c>
      <c r="G6" s="6" t="s">
        <v>349</v>
      </c>
      <c r="H6" s="6">
        <v>4</v>
      </c>
      <c r="I6" s="6">
        <v>4</v>
      </c>
      <c r="J6" s="6">
        <v>0</v>
      </c>
      <c r="K6" s="6"/>
      <c r="M6" t="s">
        <v>776</v>
      </c>
      <c r="N6" t="s">
        <v>297</v>
      </c>
      <c r="O6" t="s">
        <v>779</v>
      </c>
      <c r="P6" t="s">
        <v>780</v>
      </c>
      <c r="Q6" t="s">
        <v>294</v>
      </c>
      <c r="R6" t="s">
        <v>295</v>
      </c>
    </row>
    <row r="7" spans="1:18" x14ac:dyDescent="0.3">
      <c r="A7" s="5" t="s">
        <v>348</v>
      </c>
      <c r="B7" s="6" t="s">
        <v>142</v>
      </c>
      <c r="C7" s="6" t="s">
        <v>284</v>
      </c>
      <c r="D7" s="6" t="s">
        <v>347</v>
      </c>
      <c r="E7" s="6" t="s">
        <v>346</v>
      </c>
      <c r="F7" s="6" t="s">
        <v>345</v>
      </c>
      <c r="G7" s="6" t="s">
        <v>344</v>
      </c>
      <c r="H7" s="6">
        <v>4</v>
      </c>
      <c r="I7" s="6">
        <v>4</v>
      </c>
      <c r="J7" s="6">
        <v>0</v>
      </c>
      <c r="K7" s="6"/>
      <c r="M7" t="s">
        <v>781</v>
      </c>
      <c r="N7" t="s">
        <v>302</v>
      </c>
      <c r="O7" t="s">
        <v>782</v>
      </c>
      <c r="P7" t="s">
        <v>783</v>
      </c>
      <c r="Q7" t="s">
        <v>299</v>
      </c>
      <c r="R7" t="s">
        <v>300</v>
      </c>
    </row>
    <row r="8" spans="1:18" x14ac:dyDescent="0.3">
      <c r="A8" s="5" t="s">
        <v>343</v>
      </c>
      <c r="B8" s="6" t="s">
        <v>142</v>
      </c>
      <c r="C8" s="6" t="s">
        <v>284</v>
      </c>
      <c r="D8" s="6" t="s">
        <v>342</v>
      </c>
      <c r="E8" s="6" t="s">
        <v>341</v>
      </c>
      <c r="F8" s="6" t="s">
        <v>340</v>
      </c>
      <c r="G8" s="6" t="s">
        <v>339</v>
      </c>
      <c r="H8" s="6">
        <v>0</v>
      </c>
      <c r="I8" s="6">
        <v>8</v>
      </c>
      <c r="J8" s="6">
        <v>0</v>
      </c>
      <c r="K8" s="6"/>
      <c r="M8" t="s">
        <v>781</v>
      </c>
      <c r="N8" t="s">
        <v>307</v>
      </c>
      <c r="O8" t="s">
        <v>784</v>
      </c>
      <c r="P8" t="s">
        <v>785</v>
      </c>
      <c r="Q8" t="s">
        <v>304</v>
      </c>
      <c r="R8" t="s">
        <v>305</v>
      </c>
    </row>
    <row r="9" spans="1:18" x14ac:dyDescent="0.3">
      <c r="A9" s="5" t="s">
        <v>338</v>
      </c>
      <c r="B9" s="6" t="s">
        <v>142</v>
      </c>
      <c r="C9" s="6" t="s">
        <v>284</v>
      </c>
      <c r="D9" s="6" t="s">
        <v>337</v>
      </c>
      <c r="E9" s="6" t="s">
        <v>336</v>
      </c>
      <c r="F9" s="6" t="s">
        <v>335</v>
      </c>
      <c r="G9" s="6" t="s">
        <v>334</v>
      </c>
      <c r="H9" s="6">
        <v>1</v>
      </c>
      <c r="I9" s="6">
        <v>6</v>
      </c>
      <c r="J9" s="6">
        <v>1</v>
      </c>
      <c r="K9" s="6"/>
      <c r="M9" t="s">
        <v>786</v>
      </c>
      <c r="N9" t="s">
        <v>312</v>
      </c>
      <c r="O9" t="s">
        <v>774</v>
      </c>
      <c r="P9" t="s">
        <v>775</v>
      </c>
      <c r="Q9" t="s">
        <v>286</v>
      </c>
      <c r="R9" t="s">
        <v>287</v>
      </c>
    </row>
    <row r="10" spans="1:18" x14ac:dyDescent="0.3">
      <c r="A10" s="5" t="s">
        <v>333</v>
      </c>
      <c r="B10" s="6" t="s">
        <v>19</v>
      </c>
      <c r="C10" s="6" t="s">
        <v>284</v>
      </c>
      <c r="D10" s="6" t="s">
        <v>332</v>
      </c>
      <c r="E10" s="6" t="s">
        <v>331</v>
      </c>
      <c r="F10" s="6" t="s">
        <v>330</v>
      </c>
      <c r="G10" s="6" t="s">
        <v>329</v>
      </c>
      <c r="H10" s="6">
        <v>4</v>
      </c>
      <c r="I10" s="6">
        <v>2</v>
      </c>
      <c r="J10" s="6">
        <v>1</v>
      </c>
      <c r="K10" s="6"/>
      <c r="M10" t="s">
        <v>787</v>
      </c>
      <c r="N10" t="s">
        <v>318</v>
      </c>
      <c r="O10" t="s">
        <v>774</v>
      </c>
      <c r="P10" t="s">
        <v>775</v>
      </c>
      <c r="Q10" t="s">
        <v>286</v>
      </c>
      <c r="R10" t="s">
        <v>287</v>
      </c>
    </row>
    <row r="11" spans="1:18" x14ac:dyDescent="0.3">
      <c r="A11" s="5" t="s">
        <v>328</v>
      </c>
      <c r="B11" s="6" t="s">
        <v>19</v>
      </c>
      <c r="C11" s="6" t="s">
        <v>284</v>
      </c>
      <c r="D11" s="6" t="s">
        <v>140</v>
      </c>
      <c r="E11" s="6" t="s">
        <v>327</v>
      </c>
      <c r="F11" s="6" t="s">
        <v>326</v>
      </c>
      <c r="G11" s="6" t="s">
        <v>325</v>
      </c>
      <c r="H11" s="6">
        <v>6</v>
      </c>
      <c r="I11" s="6">
        <v>2</v>
      </c>
      <c r="J11" s="6">
        <v>0</v>
      </c>
      <c r="K11" s="6"/>
      <c r="M11" t="s">
        <v>787</v>
      </c>
      <c r="N11" t="s">
        <v>185</v>
      </c>
      <c r="O11" t="s">
        <v>788</v>
      </c>
      <c r="P11" t="s">
        <v>789</v>
      </c>
      <c r="Q11" t="s">
        <v>314</v>
      </c>
      <c r="R11" t="s">
        <v>315</v>
      </c>
    </row>
    <row r="12" spans="1:18" x14ac:dyDescent="0.3">
      <c r="A12" s="5" t="s">
        <v>324</v>
      </c>
      <c r="B12" s="6" t="s">
        <v>19</v>
      </c>
      <c r="C12" s="6" t="s">
        <v>284</v>
      </c>
      <c r="D12" s="6" t="s">
        <v>323</v>
      </c>
      <c r="E12" s="6" t="s">
        <v>322</v>
      </c>
      <c r="F12" s="6" t="s">
        <v>321</v>
      </c>
      <c r="G12" s="6" t="s">
        <v>320</v>
      </c>
      <c r="H12" s="6">
        <v>5</v>
      </c>
      <c r="I12" s="6">
        <v>3</v>
      </c>
      <c r="J12" s="6">
        <v>0</v>
      </c>
      <c r="K12" s="6"/>
      <c r="M12" t="s">
        <v>790</v>
      </c>
      <c r="N12" t="s">
        <v>323</v>
      </c>
      <c r="O12" t="s">
        <v>791</v>
      </c>
      <c r="P12" t="s">
        <v>792</v>
      </c>
      <c r="Q12" t="s">
        <v>320</v>
      </c>
      <c r="R12" t="s">
        <v>321</v>
      </c>
    </row>
    <row r="13" spans="1:18" x14ac:dyDescent="0.3">
      <c r="A13" s="5" t="s">
        <v>319</v>
      </c>
      <c r="B13" s="6" t="s">
        <v>75</v>
      </c>
      <c r="C13" s="6" t="s">
        <v>284</v>
      </c>
      <c r="D13" s="6" t="s">
        <v>318</v>
      </c>
      <c r="E13" s="6" t="s">
        <v>288</v>
      </c>
      <c r="F13" s="6" t="s">
        <v>287</v>
      </c>
      <c r="G13" s="6" t="s">
        <v>286</v>
      </c>
      <c r="H13" s="6">
        <v>4</v>
      </c>
      <c r="I13" s="6">
        <v>2</v>
      </c>
      <c r="J13" s="6">
        <v>2</v>
      </c>
      <c r="K13" s="6"/>
      <c r="M13" t="s">
        <v>790</v>
      </c>
      <c r="N13" t="s">
        <v>332</v>
      </c>
      <c r="O13" t="s">
        <v>793</v>
      </c>
      <c r="P13" t="s">
        <v>794</v>
      </c>
      <c r="Q13" t="s">
        <v>368</v>
      </c>
      <c r="R13" t="s">
        <v>369</v>
      </c>
    </row>
    <row r="14" spans="1:18" x14ac:dyDescent="0.3">
      <c r="A14" s="5" t="s">
        <v>317</v>
      </c>
      <c r="B14" s="6" t="s">
        <v>75</v>
      </c>
      <c r="C14" s="6" t="s">
        <v>284</v>
      </c>
      <c r="D14" s="6" t="s">
        <v>185</v>
      </c>
      <c r="E14" s="6" t="s">
        <v>316</v>
      </c>
      <c r="F14" s="6" t="s">
        <v>315</v>
      </c>
      <c r="G14" s="6" t="s">
        <v>314</v>
      </c>
      <c r="H14" s="6">
        <v>2</v>
      </c>
      <c r="I14" s="6">
        <v>6</v>
      </c>
      <c r="J14" s="6">
        <v>0</v>
      </c>
      <c r="K14" s="6"/>
      <c r="M14" t="s">
        <v>790</v>
      </c>
      <c r="N14" t="s">
        <v>140</v>
      </c>
      <c r="O14" t="s">
        <v>795</v>
      </c>
      <c r="P14" t="s">
        <v>796</v>
      </c>
      <c r="Q14" t="s">
        <v>325</v>
      </c>
      <c r="R14" t="s">
        <v>326</v>
      </c>
    </row>
    <row r="15" spans="1:18" x14ac:dyDescent="0.3">
      <c r="A15" s="5" t="s">
        <v>313</v>
      </c>
      <c r="B15" s="6" t="s">
        <v>96</v>
      </c>
      <c r="C15" s="6" t="s">
        <v>284</v>
      </c>
      <c r="D15" s="6" t="s">
        <v>312</v>
      </c>
      <c r="E15" s="6" t="s">
        <v>311</v>
      </c>
      <c r="F15" s="6" t="s">
        <v>310</v>
      </c>
      <c r="G15" s="6" t="s">
        <v>309</v>
      </c>
      <c r="H15" s="6">
        <v>3</v>
      </c>
      <c r="I15" s="6">
        <v>3</v>
      </c>
      <c r="J15" s="6">
        <v>2</v>
      </c>
      <c r="K15" s="6"/>
      <c r="M15" t="s">
        <v>797</v>
      </c>
      <c r="N15" t="s">
        <v>342</v>
      </c>
      <c r="O15" t="s">
        <v>798</v>
      </c>
      <c r="P15" t="s">
        <v>799</v>
      </c>
      <c r="Q15" t="s">
        <v>339</v>
      </c>
      <c r="R15" t="s">
        <v>340</v>
      </c>
    </row>
    <row r="16" spans="1:18" x14ac:dyDescent="0.3">
      <c r="A16" s="5" t="s">
        <v>308</v>
      </c>
      <c r="B16" s="6" t="s">
        <v>52</v>
      </c>
      <c r="C16" s="6" t="s">
        <v>284</v>
      </c>
      <c r="D16" s="6" t="s">
        <v>307</v>
      </c>
      <c r="E16" s="6" t="s">
        <v>306</v>
      </c>
      <c r="F16" s="6" t="s">
        <v>305</v>
      </c>
      <c r="G16" s="6" t="s">
        <v>304</v>
      </c>
      <c r="H16" s="6">
        <v>7</v>
      </c>
      <c r="I16" s="6">
        <v>0</v>
      </c>
      <c r="J16" s="6">
        <v>1</v>
      </c>
      <c r="K16" s="6"/>
      <c r="M16" t="s">
        <v>797</v>
      </c>
      <c r="N16" t="s">
        <v>352</v>
      </c>
      <c r="O16" t="s">
        <v>800</v>
      </c>
      <c r="P16" t="s">
        <v>801</v>
      </c>
      <c r="Q16" t="s">
        <v>349</v>
      </c>
      <c r="R16" t="s">
        <v>350</v>
      </c>
    </row>
    <row r="17" spans="1:18" x14ac:dyDescent="0.3">
      <c r="A17" s="5" t="s">
        <v>303</v>
      </c>
      <c r="B17" s="6" t="s">
        <v>52</v>
      </c>
      <c r="C17" s="6" t="s">
        <v>284</v>
      </c>
      <c r="D17" s="6" t="s">
        <v>302</v>
      </c>
      <c r="E17" s="6" t="s">
        <v>301</v>
      </c>
      <c r="F17" s="6" t="s">
        <v>300</v>
      </c>
      <c r="G17" s="6" t="s">
        <v>299</v>
      </c>
      <c r="H17" s="6">
        <v>2</v>
      </c>
      <c r="I17" s="6">
        <v>8</v>
      </c>
      <c r="J17" s="6">
        <v>0</v>
      </c>
      <c r="K17" s="6"/>
      <c r="M17" t="s">
        <v>797</v>
      </c>
      <c r="N17" t="s">
        <v>347</v>
      </c>
      <c r="O17" t="s">
        <v>802</v>
      </c>
      <c r="P17" t="s">
        <v>803</v>
      </c>
      <c r="Q17" t="s">
        <v>344</v>
      </c>
      <c r="R17" t="s">
        <v>345</v>
      </c>
    </row>
    <row r="18" spans="1:18" x14ac:dyDescent="0.3">
      <c r="A18" s="5" t="s">
        <v>298</v>
      </c>
      <c r="B18" s="6" t="s">
        <v>63</v>
      </c>
      <c r="C18" s="6" t="s">
        <v>284</v>
      </c>
      <c r="D18" s="6" t="s">
        <v>297</v>
      </c>
      <c r="E18" s="6" t="s">
        <v>296</v>
      </c>
      <c r="F18" s="6" t="s">
        <v>295</v>
      </c>
      <c r="G18" s="6" t="s">
        <v>294</v>
      </c>
      <c r="H18" s="6">
        <v>7</v>
      </c>
      <c r="I18" s="6">
        <v>1</v>
      </c>
      <c r="J18" s="6">
        <v>0</v>
      </c>
      <c r="K18" s="6"/>
      <c r="M18" t="s">
        <v>797</v>
      </c>
      <c r="N18" t="s">
        <v>337</v>
      </c>
      <c r="O18" t="s">
        <v>804</v>
      </c>
      <c r="P18" t="s">
        <v>805</v>
      </c>
      <c r="Q18" t="s">
        <v>334</v>
      </c>
      <c r="R18" t="s">
        <v>335</v>
      </c>
    </row>
    <row r="19" spans="1:18" x14ac:dyDescent="0.3">
      <c r="A19" s="5" t="s">
        <v>293</v>
      </c>
      <c r="B19" s="6" t="s">
        <v>63</v>
      </c>
      <c r="C19" s="6" t="s">
        <v>284</v>
      </c>
      <c r="D19" s="6" t="s">
        <v>240</v>
      </c>
      <c r="E19" s="6" t="s">
        <v>292</v>
      </c>
      <c r="F19" s="6" t="s">
        <v>291</v>
      </c>
      <c r="G19" s="6" t="s">
        <v>290</v>
      </c>
      <c r="H19" s="6">
        <v>7</v>
      </c>
      <c r="I19" s="6">
        <v>1</v>
      </c>
      <c r="J19" s="6">
        <v>0</v>
      </c>
      <c r="K19" s="6"/>
      <c r="M19" t="s">
        <v>806</v>
      </c>
      <c r="N19" t="s">
        <v>366</v>
      </c>
      <c r="O19" t="s">
        <v>807</v>
      </c>
      <c r="P19" t="s">
        <v>808</v>
      </c>
      <c r="Q19" t="s">
        <v>809</v>
      </c>
      <c r="R19" t="s">
        <v>810</v>
      </c>
    </row>
    <row r="20" spans="1:18" x14ac:dyDescent="0.3">
      <c r="A20" s="5" t="s">
        <v>289</v>
      </c>
      <c r="B20" s="6" t="s">
        <v>12</v>
      </c>
      <c r="C20" s="6" t="s">
        <v>284</v>
      </c>
      <c r="D20" s="6" t="s">
        <v>168</v>
      </c>
      <c r="E20" s="6" t="s">
        <v>288</v>
      </c>
      <c r="F20" s="6" t="s">
        <v>287</v>
      </c>
      <c r="G20" s="6" t="s">
        <v>286</v>
      </c>
      <c r="H20" s="6">
        <v>2</v>
      </c>
      <c r="I20" s="6">
        <v>4</v>
      </c>
      <c r="J20" s="6">
        <v>2</v>
      </c>
      <c r="K20" s="6"/>
      <c r="M20" t="s">
        <v>806</v>
      </c>
      <c r="N20" t="s">
        <v>212</v>
      </c>
      <c r="O20" t="s">
        <v>793</v>
      </c>
      <c r="P20" t="s">
        <v>794</v>
      </c>
      <c r="Q20" t="s">
        <v>368</v>
      </c>
      <c r="R20" t="s">
        <v>369</v>
      </c>
    </row>
    <row r="21" spans="1:18" x14ac:dyDescent="0.3">
      <c r="A21" s="5"/>
      <c r="B21" s="6" t="s">
        <v>12</v>
      </c>
      <c r="C21" s="6" t="s">
        <v>284</v>
      </c>
      <c r="D21" s="6" t="s">
        <v>128</v>
      </c>
      <c r="E21" s="6" t="s">
        <v>288</v>
      </c>
      <c r="F21" s="6" t="s">
        <v>287</v>
      </c>
      <c r="G21" s="6" t="s">
        <v>286</v>
      </c>
      <c r="H21" s="6"/>
      <c r="I21" s="6"/>
      <c r="J21" s="6"/>
      <c r="K21" s="6"/>
    </row>
    <row r="22" spans="1:18" x14ac:dyDescent="0.3">
      <c r="A22" s="5" t="s">
        <v>285</v>
      </c>
      <c r="B22" s="6" t="s">
        <v>46</v>
      </c>
      <c r="C22" s="6" t="s">
        <v>284</v>
      </c>
      <c r="D22" s="6" t="s">
        <v>47</v>
      </c>
      <c r="E22" s="6" t="s">
        <v>283</v>
      </c>
      <c r="F22" s="6" t="s">
        <v>282</v>
      </c>
      <c r="G22" s="6" t="s">
        <v>281</v>
      </c>
      <c r="H22" s="6">
        <v>3</v>
      </c>
      <c r="I22" s="6">
        <v>3</v>
      </c>
      <c r="J22" s="6">
        <v>2</v>
      </c>
      <c r="K22" s="6"/>
      <c r="M22" t="s">
        <v>806</v>
      </c>
      <c r="N22" t="s">
        <v>357</v>
      </c>
      <c r="O22" t="s">
        <v>811</v>
      </c>
      <c r="P22" t="s">
        <v>812</v>
      </c>
      <c r="Q22" t="s">
        <v>354</v>
      </c>
      <c r="R22" t="s">
        <v>355</v>
      </c>
    </row>
    <row r="23" spans="1:18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  <c r="M23" t="s">
        <v>806</v>
      </c>
      <c r="N23" t="s">
        <v>202</v>
      </c>
      <c r="O23" t="s">
        <v>813</v>
      </c>
      <c r="P23" t="s">
        <v>814</v>
      </c>
      <c r="Q23" t="s">
        <v>359</v>
      </c>
      <c r="R23" t="s">
        <v>360</v>
      </c>
    </row>
    <row r="24" spans="1:18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8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8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8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8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8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8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8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8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1:11" x14ac:dyDescent="0.3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</row>
  </sheetData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K33"/>
  <sheetViews>
    <sheetView workbookViewId="0">
      <pane xSplit="1" ySplit="1" topLeftCell="J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1.5546875" bestFit="1" customWidth="1"/>
    <col min="5" max="6" width="15.5546875" bestFit="1" customWidth="1"/>
    <col min="7" max="7" width="28.4414062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390</v>
      </c>
      <c r="B2" s="6" t="s">
        <v>107</v>
      </c>
      <c r="C2" s="6" t="s">
        <v>376</v>
      </c>
      <c r="D2" s="6" t="s">
        <v>375</v>
      </c>
      <c r="E2" s="6" t="s">
        <v>374</v>
      </c>
      <c r="F2" s="6" t="s">
        <v>373</v>
      </c>
      <c r="G2" s="6" t="s">
        <v>372</v>
      </c>
      <c r="H2" s="6">
        <v>5</v>
      </c>
      <c r="I2" s="6">
        <v>1</v>
      </c>
      <c r="J2" s="6">
        <v>1</v>
      </c>
      <c r="K2" s="6"/>
    </row>
    <row r="3" spans="1:11" x14ac:dyDescent="0.3">
      <c r="A3" s="5" t="s">
        <v>389</v>
      </c>
      <c r="B3" s="6" t="s">
        <v>142</v>
      </c>
      <c r="C3" s="6" t="s">
        <v>376</v>
      </c>
      <c r="D3" s="6" t="s">
        <v>375</v>
      </c>
      <c r="E3" s="6" t="s">
        <v>388</v>
      </c>
      <c r="F3" s="6" t="s">
        <v>387</v>
      </c>
      <c r="G3" s="6" t="s">
        <v>386</v>
      </c>
      <c r="H3" s="6">
        <v>3</v>
      </c>
      <c r="I3" s="6">
        <v>5</v>
      </c>
      <c r="J3" s="6">
        <v>0</v>
      </c>
      <c r="K3" s="6"/>
    </row>
    <row r="4" spans="1:11" x14ac:dyDescent="0.3">
      <c r="A4" s="5" t="s">
        <v>385</v>
      </c>
      <c r="B4" s="6" t="s">
        <v>19</v>
      </c>
      <c r="C4" s="6" t="s">
        <v>376</v>
      </c>
      <c r="D4" s="6" t="s">
        <v>375</v>
      </c>
      <c r="E4" s="6" t="s">
        <v>384</v>
      </c>
      <c r="F4" s="6" t="s">
        <v>383</v>
      </c>
      <c r="G4" s="6" t="s">
        <v>382</v>
      </c>
      <c r="H4" s="6">
        <v>0</v>
      </c>
      <c r="I4" s="6">
        <v>7</v>
      </c>
      <c r="J4" s="6">
        <v>1</v>
      </c>
      <c r="K4" s="6"/>
    </row>
    <row r="5" spans="1:11" x14ac:dyDescent="0.3">
      <c r="A5" s="5" t="s">
        <v>381</v>
      </c>
      <c r="B5" s="6" t="s">
        <v>75</v>
      </c>
      <c r="C5" s="6" t="s">
        <v>376</v>
      </c>
      <c r="D5" s="6" t="s">
        <v>375</v>
      </c>
      <c r="E5" s="6" t="s">
        <v>380</v>
      </c>
      <c r="F5" s="6" t="s">
        <v>379</v>
      </c>
      <c r="G5" s="6" t="s">
        <v>378</v>
      </c>
      <c r="H5" s="6">
        <v>0</v>
      </c>
      <c r="I5" s="6">
        <v>8</v>
      </c>
      <c r="J5" s="6">
        <v>0</v>
      </c>
      <c r="K5" s="6"/>
    </row>
    <row r="6" spans="1:11" x14ac:dyDescent="0.3">
      <c r="A6" s="5" t="s">
        <v>377</v>
      </c>
      <c r="B6" s="6" t="s">
        <v>52</v>
      </c>
      <c r="C6" s="6" t="s">
        <v>376</v>
      </c>
      <c r="D6" s="6" t="s">
        <v>375</v>
      </c>
      <c r="E6" s="6" t="s">
        <v>374</v>
      </c>
      <c r="F6" s="6" t="s">
        <v>373</v>
      </c>
      <c r="G6" s="6" t="s">
        <v>372</v>
      </c>
      <c r="H6" s="6">
        <v>6</v>
      </c>
      <c r="I6" s="6">
        <v>2</v>
      </c>
      <c r="J6" s="6">
        <v>0</v>
      </c>
      <c r="K6" s="6"/>
    </row>
    <row r="7" spans="1:11" x14ac:dyDescent="0.3">
      <c r="A7" s="5"/>
      <c r="B7" s="6"/>
      <c r="C7" s="6"/>
      <c r="D7" s="6"/>
      <c r="E7" s="6"/>
      <c r="F7" s="6"/>
      <c r="G7" s="6"/>
      <c r="H7" s="6"/>
      <c r="I7" s="6"/>
      <c r="J7" s="6"/>
      <c r="K7" s="6"/>
    </row>
    <row r="8" spans="1:11" x14ac:dyDescent="0.3">
      <c r="A8" s="5"/>
      <c r="B8" s="6"/>
      <c r="C8" s="6"/>
      <c r="D8" s="6"/>
      <c r="E8" s="6"/>
      <c r="F8" s="6"/>
      <c r="G8" s="6"/>
      <c r="H8" s="6"/>
      <c r="I8" s="6"/>
      <c r="J8" s="6"/>
      <c r="K8" s="6"/>
    </row>
    <row r="9" spans="1:11" x14ac:dyDescent="0.3">
      <c r="A9" s="5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11" x14ac:dyDescent="0.3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x14ac:dyDescent="0.3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x14ac:dyDescent="0.3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1" x14ac:dyDescent="0.3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x14ac:dyDescent="0.3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x14ac:dyDescent="0.3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x14ac:dyDescent="0.3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11" x14ac:dyDescent="0.3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x14ac:dyDescent="0.3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11" x14ac:dyDescent="0.3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1:1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1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33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2.88671875" bestFit="1" customWidth="1"/>
    <col min="5" max="5" width="20" bestFit="1" customWidth="1"/>
    <col min="6" max="6" width="15.5546875" bestFit="1" customWidth="1"/>
    <col min="7" max="7" width="27.554687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460</v>
      </c>
      <c r="B2" s="6" t="s">
        <v>107</v>
      </c>
      <c r="C2" s="6" t="s">
        <v>394</v>
      </c>
      <c r="D2" s="6" t="s">
        <v>459</v>
      </c>
      <c r="E2" s="6" t="s">
        <v>458</v>
      </c>
      <c r="F2" s="6"/>
      <c r="G2" s="6" t="s">
        <v>457</v>
      </c>
      <c r="H2" s="6">
        <v>4</v>
      </c>
      <c r="I2" s="6">
        <v>4</v>
      </c>
      <c r="J2" s="6">
        <v>0</v>
      </c>
      <c r="K2" s="6"/>
    </row>
    <row r="3" spans="1:11" x14ac:dyDescent="0.3">
      <c r="A3" s="5" t="s">
        <v>456</v>
      </c>
      <c r="B3" s="6" t="s">
        <v>107</v>
      </c>
      <c r="C3" s="6" t="s">
        <v>394</v>
      </c>
      <c r="D3" s="6" t="s">
        <v>148</v>
      </c>
      <c r="E3" s="6" t="s">
        <v>455</v>
      </c>
      <c r="F3" s="6"/>
      <c r="G3" s="6" t="s">
        <v>454</v>
      </c>
      <c r="H3" s="6">
        <v>1</v>
      </c>
      <c r="I3" s="6">
        <v>7</v>
      </c>
      <c r="J3" s="6">
        <v>0</v>
      </c>
      <c r="K3" s="6"/>
    </row>
    <row r="4" spans="1:11" x14ac:dyDescent="0.3">
      <c r="A4" s="5" t="s">
        <v>453</v>
      </c>
      <c r="B4" s="6" t="s">
        <v>107</v>
      </c>
      <c r="C4" s="6" t="s">
        <v>394</v>
      </c>
      <c r="D4" s="6" t="s">
        <v>452</v>
      </c>
      <c r="E4" s="6" t="s">
        <v>451</v>
      </c>
      <c r="F4" s="6"/>
      <c r="G4" s="6" t="s">
        <v>450</v>
      </c>
      <c r="H4" s="6">
        <v>8</v>
      </c>
      <c r="I4" s="6">
        <v>0</v>
      </c>
      <c r="J4" s="6">
        <v>0</v>
      </c>
      <c r="K4" s="6"/>
    </row>
    <row r="5" spans="1:11" x14ac:dyDescent="0.3">
      <c r="A5" s="5" t="s">
        <v>449</v>
      </c>
      <c r="B5" s="6" t="s">
        <v>107</v>
      </c>
      <c r="C5" s="6" t="s">
        <v>394</v>
      </c>
      <c r="D5" s="6" t="s">
        <v>448</v>
      </c>
      <c r="E5" s="6" t="s">
        <v>447</v>
      </c>
      <c r="F5" s="6"/>
      <c r="G5" s="6" t="s">
        <v>446</v>
      </c>
      <c r="H5" s="6">
        <v>4</v>
      </c>
      <c r="I5" s="6">
        <v>4</v>
      </c>
      <c r="J5" s="6">
        <v>0</v>
      </c>
      <c r="K5" s="6"/>
    </row>
    <row r="6" spans="1:11" x14ac:dyDescent="0.3">
      <c r="A6" s="5" t="s">
        <v>445</v>
      </c>
      <c r="B6" s="6" t="s">
        <v>107</v>
      </c>
      <c r="C6" s="6" t="s">
        <v>394</v>
      </c>
      <c r="D6" s="6" t="s">
        <v>444</v>
      </c>
      <c r="E6" s="6" t="s">
        <v>443</v>
      </c>
      <c r="F6" s="6"/>
      <c r="G6" s="6" t="s">
        <v>442</v>
      </c>
      <c r="H6" s="6">
        <v>5</v>
      </c>
      <c r="I6" s="6">
        <v>3</v>
      </c>
      <c r="J6" s="6">
        <v>0</v>
      </c>
      <c r="K6" s="6"/>
    </row>
    <row r="7" spans="1:11" x14ac:dyDescent="0.3">
      <c r="A7" s="5" t="s">
        <v>441</v>
      </c>
      <c r="B7" s="6" t="s">
        <v>142</v>
      </c>
      <c r="C7" s="6" t="s">
        <v>394</v>
      </c>
      <c r="D7" s="6" t="s">
        <v>440</v>
      </c>
      <c r="E7" s="6" t="s">
        <v>439</v>
      </c>
      <c r="F7" s="6"/>
      <c r="G7" s="6" t="s">
        <v>438</v>
      </c>
      <c r="H7" s="6">
        <v>1</v>
      </c>
      <c r="I7" s="6">
        <v>7</v>
      </c>
      <c r="J7" s="6">
        <v>0</v>
      </c>
      <c r="K7" s="6"/>
    </row>
    <row r="8" spans="1:11" x14ac:dyDescent="0.3">
      <c r="A8" s="5" t="s">
        <v>437</v>
      </c>
      <c r="B8" s="6" t="s">
        <v>142</v>
      </c>
      <c r="C8" s="6" t="s">
        <v>394</v>
      </c>
      <c r="D8" s="6" t="s">
        <v>352</v>
      </c>
      <c r="E8" s="6" t="s">
        <v>436</v>
      </c>
      <c r="F8" s="6"/>
      <c r="G8" s="6" t="s">
        <v>435</v>
      </c>
      <c r="H8" s="6">
        <v>7</v>
      </c>
      <c r="I8" s="6">
        <v>1</v>
      </c>
      <c r="J8" s="6">
        <v>0</v>
      </c>
      <c r="K8" s="6"/>
    </row>
    <row r="9" spans="1:11" x14ac:dyDescent="0.3">
      <c r="A9" s="5" t="s">
        <v>434</v>
      </c>
      <c r="B9" s="6" t="s">
        <v>142</v>
      </c>
      <c r="C9" s="6" t="s">
        <v>394</v>
      </c>
      <c r="D9" s="6" t="s">
        <v>433</v>
      </c>
      <c r="E9" s="6" t="s">
        <v>432</v>
      </c>
      <c r="F9" s="6"/>
      <c r="G9" s="6" t="s">
        <v>431</v>
      </c>
      <c r="H9" s="6">
        <v>2</v>
      </c>
      <c r="I9" s="6">
        <v>6</v>
      </c>
      <c r="J9" s="6">
        <v>0</v>
      </c>
      <c r="K9" s="6"/>
    </row>
    <row r="10" spans="1:11" x14ac:dyDescent="0.3">
      <c r="A10" s="5" t="s">
        <v>430</v>
      </c>
      <c r="B10" s="6" t="s">
        <v>142</v>
      </c>
      <c r="C10" s="6" t="s">
        <v>394</v>
      </c>
      <c r="D10" s="6" t="s">
        <v>429</v>
      </c>
      <c r="E10" s="6" t="s">
        <v>428</v>
      </c>
      <c r="F10" s="6"/>
      <c r="G10" s="6" t="s">
        <v>427</v>
      </c>
      <c r="H10" s="6">
        <v>8</v>
      </c>
      <c r="I10" s="6">
        <v>0</v>
      </c>
      <c r="J10" s="6">
        <v>0</v>
      </c>
      <c r="K10" s="6"/>
    </row>
    <row r="11" spans="1:11" x14ac:dyDescent="0.3">
      <c r="A11" s="5" t="s">
        <v>426</v>
      </c>
      <c r="B11" s="6" t="s">
        <v>19</v>
      </c>
      <c r="C11" s="6" t="s">
        <v>394</v>
      </c>
      <c r="D11" s="6" t="s">
        <v>425</v>
      </c>
      <c r="E11" s="6" t="s">
        <v>424</v>
      </c>
      <c r="F11" s="6"/>
      <c r="G11" s="6" t="s">
        <v>423</v>
      </c>
      <c r="H11" s="6">
        <v>4</v>
      </c>
      <c r="I11" s="6">
        <v>4</v>
      </c>
      <c r="J11" s="6">
        <v>0</v>
      </c>
      <c r="K11" s="6"/>
    </row>
    <row r="12" spans="1:11" x14ac:dyDescent="0.3">
      <c r="A12" s="5" t="s">
        <v>422</v>
      </c>
      <c r="B12" s="6" t="s">
        <v>75</v>
      </c>
      <c r="C12" s="6" t="s">
        <v>394</v>
      </c>
      <c r="D12" s="6" t="s">
        <v>102</v>
      </c>
      <c r="E12" s="6" t="s">
        <v>421</v>
      </c>
      <c r="F12" s="6"/>
      <c r="G12" s="6" t="s">
        <v>420</v>
      </c>
      <c r="H12" s="6">
        <v>3</v>
      </c>
      <c r="I12" s="6">
        <v>5</v>
      </c>
      <c r="J12" s="6">
        <v>0</v>
      </c>
      <c r="K12" s="6"/>
    </row>
    <row r="13" spans="1:11" x14ac:dyDescent="0.3">
      <c r="A13" s="5" t="s">
        <v>419</v>
      </c>
      <c r="B13" s="6" t="s">
        <v>75</v>
      </c>
      <c r="C13" s="6" t="s">
        <v>394</v>
      </c>
      <c r="D13" s="6" t="s">
        <v>418</v>
      </c>
      <c r="E13" s="6" t="s">
        <v>417</v>
      </c>
      <c r="F13" s="6"/>
      <c r="G13" s="6" t="s">
        <v>416</v>
      </c>
      <c r="H13" s="6">
        <v>2</v>
      </c>
      <c r="I13" s="6">
        <v>6</v>
      </c>
      <c r="J13" s="6">
        <v>0</v>
      </c>
      <c r="K13" s="6"/>
    </row>
    <row r="14" spans="1:11" x14ac:dyDescent="0.3">
      <c r="A14" s="5" t="s">
        <v>415</v>
      </c>
      <c r="B14" s="6" t="s">
        <v>52</v>
      </c>
      <c r="C14" s="6" t="s">
        <v>394</v>
      </c>
      <c r="D14" s="6" t="s">
        <v>414</v>
      </c>
      <c r="E14" s="6" t="s">
        <v>413</v>
      </c>
      <c r="F14" s="6"/>
      <c r="G14" s="6" t="s">
        <v>412</v>
      </c>
      <c r="H14" s="6">
        <v>5</v>
      </c>
      <c r="I14" s="6">
        <v>3</v>
      </c>
      <c r="J14" s="6">
        <v>0</v>
      </c>
      <c r="K14" s="6"/>
    </row>
    <row r="15" spans="1:11" x14ac:dyDescent="0.3">
      <c r="A15" s="5" t="s">
        <v>411</v>
      </c>
      <c r="B15" s="6" t="s">
        <v>52</v>
      </c>
      <c r="C15" s="6" t="s">
        <v>394</v>
      </c>
      <c r="D15" s="6" t="s">
        <v>128</v>
      </c>
      <c r="E15" s="6" t="s">
        <v>410</v>
      </c>
      <c r="F15" s="6"/>
      <c r="G15" s="6" t="s">
        <v>409</v>
      </c>
      <c r="H15" s="6">
        <v>5</v>
      </c>
      <c r="I15" s="6">
        <v>3</v>
      </c>
      <c r="J15" s="6">
        <v>0</v>
      </c>
      <c r="K15" s="6"/>
    </row>
    <row r="16" spans="1:11" x14ac:dyDescent="0.3">
      <c r="A16" s="5" t="s">
        <v>408</v>
      </c>
      <c r="B16" s="6" t="s">
        <v>63</v>
      </c>
      <c r="C16" s="6" t="s">
        <v>394</v>
      </c>
      <c r="D16" s="6" t="s">
        <v>312</v>
      </c>
      <c r="E16" s="6" t="s">
        <v>407</v>
      </c>
      <c r="F16" s="6"/>
      <c r="G16" s="6" t="s">
        <v>406</v>
      </c>
      <c r="H16" s="6">
        <v>1</v>
      </c>
      <c r="I16" s="6">
        <v>7</v>
      </c>
      <c r="J16" s="6">
        <v>0</v>
      </c>
      <c r="K16" s="6"/>
    </row>
    <row r="17" spans="1:11" x14ac:dyDescent="0.3">
      <c r="A17" s="5" t="s">
        <v>405</v>
      </c>
      <c r="B17" s="6" t="s">
        <v>12</v>
      </c>
      <c r="C17" s="6" t="s">
        <v>394</v>
      </c>
      <c r="D17" s="6" t="s">
        <v>404</v>
      </c>
      <c r="E17" s="6" t="s">
        <v>403</v>
      </c>
      <c r="F17" s="6"/>
      <c r="G17" s="6" t="s">
        <v>402</v>
      </c>
      <c r="H17" s="6">
        <v>4</v>
      </c>
      <c r="I17" s="6">
        <v>4</v>
      </c>
      <c r="J17" s="6">
        <v>0</v>
      </c>
      <c r="K17" s="6"/>
    </row>
    <row r="18" spans="1:11" x14ac:dyDescent="0.3">
      <c r="A18" s="5" t="s">
        <v>401</v>
      </c>
      <c r="B18" s="6" t="s">
        <v>12</v>
      </c>
      <c r="C18" s="6" t="s">
        <v>394</v>
      </c>
      <c r="D18" s="6" t="s">
        <v>400</v>
      </c>
      <c r="E18" s="6" t="s">
        <v>399</v>
      </c>
      <c r="F18" s="6"/>
      <c r="G18" s="6" t="s">
        <v>398</v>
      </c>
      <c r="H18" s="6">
        <v>4</v>
      </c>
      <c r="I18" s="6">
        <v>4</v>
      </c>
      <c r="J18" s="6">
        <v>0</v>
      </c>
      <c r="K18" s="6"/>
    </row>
    <row r="19" spans="1:11" x14ac:dyDescent="0.3">
      <c r="A19" s="5" t="s">
        <v>397</v>
      </c>
      <c r="B19" s="6" t="s">
        <v>46</v>
      </c>
      <c r="C19" s="6" t="s">
        <v>394</v>
      </c>
      <c r="D19" s="6" t="s">
        <v>396</v>
      </c>
      <c r="E19" s="6" t="s">
        <v>392</v>
      </c>
      <c r="F19" s="6"/>
      <c r="G19" s="6" t="s">
        <v>391</v>
      </c>
      <c r="H19" s="6">
        <v>7</v>
      </c>
      <c r="I19" s="6">
        <v>1</v>
      </c>
      <c r="J19" s="6">
        <v>0</v>
      </c>
      <c r="K19" s="6"/>
    </row>
    <row r="20" spans="1:11" x14ac:dyDescent="0.3">
      <c r="A20" s="5" t="s">
        <v>395</v>
      </c>
      <c r="B20" s="6" t="s">
        <v>46</v>
      </c>
      <c r="C20" s="6" t="s">
        <v>394</v>
      </c>
      <c r="D20" s="6" t="s">
        <v>393</v>
      </c>
      <c r="E20" s="6" t="s">
        <v>392</v>
      </c>
      <c r="F20" s="6"/>
      <c r="G20" s="6" t="s">
        <v>391</v>
      </c>
      <c r="H20" s="6">
        <v>4</v>
      </c>
      <c r="I20" s="6">
        <v>3</v>
      </c>
      <c r="J20" s="6">
        <v>1</v>
      </c>
      <c r="K20" s="6"/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1:1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1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33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1.5546875" bestFit="1" customWidth="1"/>
    <col min="5" max="6" width="15.5546875" bestFit="1" customWidth="1"/>
    <col min="7" max="7" width="30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500</v>
      </c>
      <c r="B2" s="6" t="s">
        <v>107</v>
      </c>
      <c r="C2" s="6" t="s">
        <v>465</v>
      </c>
      <c r="D2" s="6" t="s">
        <v>128</v>
      </c>
      <c r="E2" s="6" t="s">
        <v>499</v>
      </c>
      <c r="F2" s="6" t="s">
        <v>498</v>
      </c>
      <c r="G2" s="6" t="s">
        <v>497</v>
      </c>
      <c r="H2" s="6">
        <v>5</v>
      </c>
      <c r="I2" s="6">
        <v>2</v>
      </c>
      <c r="J2" s="6">
        <v>1</v>
      </c>
      <c r="K2" s="6"/>
    </row>
    <row r="3" spans="1:11" x14ac:dyDescent="0.3">
      <c r="A3" s="5" t="s">
        <v>496</v>
      </c>
      <c r="B3" s="6" t="s">
        <v>107</v>
      </c>
      <c r="C3" s="6" t="s">
        <v>465</v>
      </c>
      <c r="D3" s="6" t="s">
        <v>53</v>
      </c>
      <c r="E3" s="6" t="s">
        <v>495</v>
      </c>
      <c r="F3" s="6" t="s">
        <v>494</v>
      </c>
      <c r="G3" s="6" t="s">
        <v>493</v>
      </c>
      <c r="H3" s="6">
        <v>2</v>
      </c>
      <c r="I3" s="6">
        <v>6</v>
      </c>
      <c r="J3" s="6">
        <v>0</v>
      </c>
      <c r="K3" s="6"/>
    </row>
    <row r="4" spans="1:11" x14ac:dyDescent="0.3">
      <c r="A4" s="5" t="s">
        <v>492</v>
      </c>
      <c r="B4" s="6" t="s">
        <v>142</v>
      </c>
      <c r="C4" s="6" t="s">
        <v>465</v>
      </c>
      <c r="D4" s="6" t="s">
        <v>76</v>
      </c>
      <c r="E4" s="6" t="s">
        <v>491</v>
      </c>
      <c r="F4" s="6" t="s">
        <v>490</v>
      </c>
      <c r="G4" s="6" t="s">
        <v>489</v>
      </c>
      <c r="H4" s="6">
        <v>6</v>
      </c>
      <c r="I4" s="6">
        <v>2</v>
      </c>
      <c r="J4" s="6">
        <v>0</v>
      </c>
      <c r="K4" s="6"/>
    </row>
    <row r="5" spans="1:11" x14ac:dyDescent="0.3">
      <c r="A5" s="5" t="s">
        <v>488</v>
      </c>
      <c r="B5" s="6" t="s">
        <v>19</v>
      </c>
      <c r="C5" s="6" t="s">
        <v>465</v>
      </c>
      <c r="D5" s="6" t="s">
        <v>487</v>
      </c>
      <c r="E5" s="6" t="s">
        <v>486</v>
      </c>
      <c r="F5" s="6" t="s">
        <v>485</v>
      </c>
      <c r="G5" s="6" t="s">
        <v>484</v>
      </c>
      <c r="H5" s="6">
        <v>5</v>
      </c>
      <c r="I5" s="6">
        <v>3</v>
      </c>
      <c r="J5" s="6">
        <v>0</v>
      </c>
      <c r="K5" s="6"/>
    </row>
    <row r="6" spans="1:11" x14ac:dyDescent="0.3">
      <c r="A6" s="5" t="s">
        <v>483</v>
      </c>
      <c r="B6" s="6" t="s">
        <v>75</v>
      </c>
      <c r="C6" s="6" t="s">
        <v>465</v>
      </c>
      <c r="D6" s="6" t="s">
        <v>482</v>
      </c>
      <c r="E6" s="6" t="s">
        <v>481</v>
      </c>
      <c r="F6" s="6" t="s">
        <v>480</v>
      </c>
      <c r="G6" s="6" t="s">
        <v>479</v>
      </c>
      <c r="H6" s="6">
        <v>6</v>
      </c>
      <c r="I6" s="6">
        <v>0</v>
      </c>
      <c r="J6" s="6">
        <v>2</v>
      </c>
      <c r="K6" s="6"/>
    </row>
    <row r="7" spans="1:11" x14ac:dyDescent="0.3">
      <c r="A7" s="5" t="s">
        <v>478</v>
      </c>
      <c r="B7" s="6" t="s">
        <v>96</v>
      </c>
      <c r="C7" s="6" t="s">
        <v>465</v>
      </c>
      <c r="D7" s="6" t="s">
        <v>202</v>
      </c>
      <c r="E7" s="6" t="s">
        <v>477</v>
      </c>
      <c r="F7" s="6" t="s">
        <v>476</v>
      </c>
      <c r="G7" s="6" t="s">
        <v>475</v>
      </c>
      <c r="H7" s="6">
        <v>2</v>
      </c>
      <c r="I7" s="6">
        <v>1</v>
      </c>
      <c r="J7" s="6">
        <v>5</v>
      </c>
      <c r="K7" s="6"/>
    </row>
    <row r="8" spans="1:11" x14ac:dyDescent="0.3">
      <c r="A8" s="5" t="s">
        <v>474</v>
      </c>
      <c r="B8" s="6" t="s">
        <v>52</v>
      </c>
      <c r="C8" s="6" t="s">
        <v>465</v>
      </c>
      <c r="D8" s="6" t="s">
        <v>212</v>
      </c>
      <c r="E8" s="6" t="s">
        <v>473</v>
      </c>
      <c r="F8" s="6" t="s">
        <v>472</v>
      </c>
      <c r="G8" s="6" t="s">
        <v>471</v>
      </c>
      <c r="H8" s="6">
        <v>2</v>
      </c>
      <c r="I8" s="6">
        <v>5</v>
      </c>
      <c r="J8" s="6">
        <v>1</v>
      </c>
      <c r="K8" s="6"/>
    </row>
    <row r="9" spans="1:11" x14ac:dyDescent="0.3">
      <c r="A9" s="5" t="s">
        <v>470</v>
      </c>
      <c r="B9" s="6" t="s">
        <v>63</v>
      </c>
      <c r="C9" s="6" t="s">
        <v>465</v>
      </c>
      <c r="D9" s="6" t="s">
        <v>148</v>
      </c>
      <c r="E9" s="6" t="s">
        <v>469</v>
      </c>
      <c r="F9" s="6" t="s">
        <v>468</v>
      </c>
      <c r="G9" s="6" t="s">
        <v>467</v>
      </c>
      <c r="H9" s="6">
        <v>1</v>
      </c>
      <c r="I9" s="6">
        <v>7</v>
      </c>
      <c r="J9" s="6">
        <v>0</v>
      </c>
      <c r="K9" s="6"/>
    </row>
    <row r="10" spans="1:11" x14ac:dyDescent="0.3">
      <c r="A10" s="5" t="s">
        <v>466</v>
      </c>
      <c r="B10" s="6" t="s">
        <v>12</v>
      </c>
      <c r="C10" s="6" t="s">
        <v>465</v>
      </c>
      <c r="D10" s="6" t="s">
        <v>464</v>
      </c>
      <c r="E10" s="6" t="s">
        <v>463</v>
      </c>
      <c r="F10" s="6" t="s">
        <v>462</v>
      </c>
      <c r="G10" s="6" t="s">
        <v>461</v>
      </c>
      <c r="H10" s="6">
        <v>1</v>
      </c>
      <c r="I10" s="6">
        <v>6</v>
      </c>
      <c r="J10" s="6">
        <v>1</v>
      </c>
      <c r="K10" s="6"/>
    </row>
    <row r="11" spans="1:11" x14ac:dyDescent="0.3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x14ac:dyDescent="0.3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1" x14ac:dyDescent="0.3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x14ac:dyDescent="0.3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x14ac:dyDescent="0.3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x14ac:dyDescent="0.3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11" x14ac:dyDescent="0.3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x14ac:dyDescent="0.3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11" x14ac:dyDescent="0.3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1:1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1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tabColor theme="0" tint="-0.14999847407452621"/>
  </sheetPr>
  <dimension ref="A1:M35"/>
  <sheetViews>
    <sheetView showGridLines="0" topLeftCell="A2" zoomScaleNormal="100" workbookViewId="0">
      <selection activeCell="N13" sqref="N13"/>
    </sheetView>
  </sheetViews>
  <sheetFormatPr defaultRowHeight="14.4" x14ac:dyDescent="0.3"/>
  <cols>
    <col min="1" max="1" width="15.33203125" style="7" bestFit="1" customWidth="1"/>
    <col min="2" max="2" width="18.109375" bestFit="1" customWidth="1"/>
    <col min="3" max="3" width="21.5546875" bestFit="1" customWidth="1"/>
    <col min="4" max="4" width="27.44140625" bestFit="1" customWidth="1"/>
    <col min="6" max="6" width="11.6640625" customWidth="1"/>
  </cols>
  <sheetData>
    <row r="1" spans="1:13" s="162" customFormat="1" x14ac:dyDescent="0.3">
      <c r="A1" s="162" t="s">
        <v>1382</v>
      </c>
      <c r="E1" s="162">
        <v>4</v>
      </c>
      <c r="F1" s="162">
        <v>4</v>
      </c>
      <c r="G1" s="162">
        <v>3</v>
      </c>
      <c r="H1" s="162">
        <v>2</v>
      </c>
      <c r="I1" s="162">
        <v>1</v>
      </c>
      <c r="J1" s="162">
        <v>2</v>
      </c>
      <c r="K1" s="162">
        <v>1</v>
      </c>
      <c r="L1" s="162">
        <v>1</v>
      </c>
      <c r="M1" s="162">
        <v>1</v>
      </c>
    </row>
    <row r="2" spans="1:13" x14ac:dyDescent="0.3">
      <c r="A2" s="7" t="s">
        <v>1154</v>
      </c>
      <c r="E2" s="208">
        <v>32</v>
      </c>
      <c r="F2" s="209">
        <v>33</v>
      </c>
      <c r="G2" s="209">
        <v>24</v>
      </c>
      <c r="H2" s="209">
        <v>15</v>
      </c>
      <c r="I2" s="209">
        <v>6</v>
      </c>
      <c r="J2" s="209">
        <v>17</v>
      </c>
      <c r="K2" s="209">
        <v>11</v>
      </c>
      <c r="L2" s="209">
        <v>11</v>
      </c>
      <c r="M2" s="209">
        <v>8</v>
      </c>
    </row>
    <row r="3" spans="1:13" x14ac:dyDescent="0.3">
      <c r="A3" s="111"/>
      <c r="B3" s="112" t="s">
        <v>1155</v>
      </c>
      <c r="C3" s="112" t="s">
        <v>1156</v>
      </c>
      <c r="D3" s="112"/>
      <c r="E3" s="112" t="s">
        <v>107</v>
      </c>
      <c r="F3" s="112" t="s">
        <v>142</v>
      </c>
      <c r="G3" s="112" t="s">
        <v>19</v>
      </c>
      <c r="H3" s="112" t="s">
        <v>787</v>
      </c>
      <c r="I3" s="112" t="s">
        <v>786</v>
      </c>
      <c r="J3" s="112" t="s">
        <v>781</v>
      </c>
      <c r="K3" s="112" t="s">
        <v>776</v>
      </c>
      <c r="L3" s="112" t="s">
        <v>773</v>
      </c>
      <c r="M3" s="112" t="s">
        <v>770</v>
      </c>
    </row>
    <row r="4" spans="1:13" x14ac:dyDescent="0.3">
      <c r="A4" s="279" t="s">
        <v>1157</v>
      </c>
      <c r="B4" s="6" t="s">
        <v>1405</v>
      </c>
      <c r="C4" s="6" t="s">
        <v>1229</v>
      </c>
      <c r="D4" s="6" t="str">
        <f>B4&amp;C4</f>
        <v>U8 TigersU10G Pumas</v>
      </c>
      <c r="E4" s="106"/>
      <c r="F4" s="218"/>
      <c r="G4" s="106"/>
      <c r="H4" s="106"/>
      <c r="I4" s="218"/>
      <c r="J4" s="106"/>
      <c r="K4" s="106"/>
      <c r="L4" s="106"/>
      <c r="M4" s="106"/>
    </row>
    <row r="5" spans="1:13" x14ac:dyDescent="0.3">
      <c r="A5" s="279"/>
      <c r="B5" s="6" t="s">
        <v>1230</v>
      </c>
      <c r="C5" s="6" t="s">
        <v>1231</v>
      </c>
      <c r="D5" s="6" t="str">
        <f t="shared" ref="D5:D31" si="0">B5&amp;C5</f>
        <v>U12 RhinosU14 Raptors</v>
      </c>
      <c r="E5" s="106"/>
      <c r="F5" s="106"/>
      <c r="G5" s="106"/>
      <c r="H5" s="106"/>
      <c r="I5" s="106"/>
      <c r="J5" s="218"/>
      <c r="K5" s="106"/>
      <c r="L5" s="218"/>
      <c r="M5" s="106"/>
    </row>
    <row r="6" spans="1:13" x14ac:dyDescent="0.3">
      <c r="A6" s="279"/>
      <c r="B6" s="6" t="s">
        <v>1232</v>
      </c>
      <c r="C6" s="6" t="s">
        <v>1233</v>
      </c>
      <c r="D6" s="6" t="str">
        <f t="shared" si="0"/>
        <v>U12 HornetsU14G Orioles</v>
      </c>
      <c r="E6" s="106"/>
      <c r="F6" s="106"/>
      <c r="G6" s="106"/>
      <c r="H6" s="106"/>
      <c r="I6" s="106"/>
      <c r="J6" s="218"/>
      <c r="K6" s="106"/>
      <c r="L6" s="106"/>
      <c r="M6" s="218"/>
    </row>
    <row r="7" spans="1:13" ht="15" thickBot="1" x14ac:dyDescent="0.35">
      <c r="A7" s="280"/>
      <c r="B7" s="210" t="s">
        <v>1234</v>
      </c>
      <c r="C7" s="210" t="s">
        <v>1233</v>
      </c>
      <c r="D7" s="210" t="str">
        <f t="shared" si="0"/>
        <v>U14G HurricanesU14G Orioles</v>
      </c>
      <c r="E7" s="111"/>
      <c r="F7" s="111"/>
      <c r="G7" s="111"/>
      <c r="H7" s="111"/>
      <c r="I7" s="111"/>
      <c r="J7" s="111"/>
      <c r="K7" s="111"/>
      <c r="L7" s="111"/>
      <c r="M7" s="225"/>
    </row>
    <row r="8" spans="1:13" x14ac:dyDescent="0.3">
      <c r="A8" s="276" t="s">
        <v>1158</v>
      </c>
      <c r="B8" s="212" t="s">
        <v>1215</v>
      </c>
      <c r="C8" s="212" t="s">
        <v>1216</v>
      </c>
      <c r="D8" s="212" t="str">
        <f t="shared" si="0"/>
        <v>U7 VipersU12G Avengers</v>
      </c>
      <c r="E8" s="222"/>
      <c r="F8" s="133"/>
      <c r="G8" s="133"/>
      <c r="H8" s="133"/>
      <c r="I8" s="133"/>
      <c r="J8" s="133"/>
      <c r="K8" s="224"/>
      <c r="L8" s="133"/>
      <c r="M8" s="134"/>
    </row>
    <row r="9" spans="1:13" x14ac:dyDescent="0.3">
      <c r="A9" s="277"/>
      <c r="B9" s="6" t="s">
        <v>1217</v>
      </c>
      <c r="C9" s="6" t="s">
        <v>1218</v>
      </c>
      <c r="D9" s="6" t="str">
        <f t="shared" si="0"/>
        <v>U7 LightningU14 Renegades</v>
      </c>
      <c r="E9" s="218"/>
      <c r="F9" s="106"/>
      <c r="G9" s="106"/>
      <c r="H9" s="106"/>
      <c r="I9" s="106"/>
      <c r="J9" s="106"/>
      <c r="K9" s="106"/>
      <c r="L9" s="218"/>
      <c r="M9" s="135"/>
    </row>
    <row r="10" spans="1:13" ht="15" thickBot="1" x14ac:dyDescent="0.35">
      <c r="A10" s="277"/>
      <c r="B10" s="210" t="s">
        <v>1219</v>
      </c>
      <c r="C10" s="210" t="s">
        <v>1216</v>
      </c>
      <c r="D10" s="210" t="str">
        <f t="shared" si="0"/>
        <v>U10G ThunderU12G Avengers</v>
      </c>
      <c r="E10" s="111"/>
      <c r="F10" s="111"/>
      <c r="G10" s="111"/>
      <c r="H10" s="111"/>
      <c r="I10" s="225"/>
      <c r="J10" s="111"/>
      <c r="K10" s="225"/>
      <c r="L10" s="111"/>
      <c r="M10" s="138"/>
    </row>
    <row r="11" spans="1:13" ht="15" thickBot="1" x14ac:dyDescent="0.35">
      <c r="A11" s="213" t="s">
        <v>1159</v>
      </c>
      <c r="B11" s="214" t="s">
        <v>1209</v>
      </c>
      <c r="C11" s="214" t="s">
        <v>1210</v>
      </c>
      <c r="D11" s="214" t="str">
        <f t="shared" si="0"/>
        <v>U14 Wolves 1U14 Wolves 2</v>
      </c>
      <c r="E11" s="141"/>
      <c r="F11" s="141"/>
      <c r="G11" s="141"/>
      <c r="H11" s="141"/>
      <c r="I11" s="141"/>
      <c r="J11" s="141"/>
      <c r="K11" s="141"/>
      <c r="L11" s="226"/>
      <c r="M11" s="142"/>
    </row>
    <row r="12" spans="1:13" ht="15" thickBot="1" x14ac:dyDescent="0.35">
      <c r="A12" s="211" t="s">
        <v>1228</v>
      </c>
      <c r="B12" s="215" t="s">
        <v>1403</v>
      </c>
      <c r="C12" s="215" t="s">
        <v>1402</v>
      </c>
      <c r="D12" s="215" t="str">
        <f t="shared" si="0"/>
        <v>U7 CelticsU12G Unicorns</v>
      </c>
      <c r="E12" s="223"/>
      <c r="F12" s="143"/>
      <c r="G12" s="143"/>
      <c r="H12" s="143"/>
      <c r="I12" s="143"/>
      <c r="J12" s="223"/>
      <c r="K12" s="143"/>
      <c r="L12" s="143"/>
      <c r="M12" s="144"/>
    </row>
    <row r="13" spans="1:13" ht="15" thickBot="1" x14ac:dyDescent="0.35">
      <c r="A13" s="211" t="s">
        <v>1268</v>
      </c>
      <c r="B13" s="215" t="s">
        <v>1418</v>
      </c>
      <c r="C13" s="215" t="s">
        <v>1419</v>
      </c>
      <c r="D13" s="215" t="str">
        <f t="shared" si="0"/>
        <v>U12 BR BoysU14 BR Coed</v>
      </c>
      <c r="E13" s="143"/>
      <c r="F13" s="143"/>
      <c r="G13" s="143"/>
      <c r="H13" s="143"/>
      <c r="I13" s="143"/>
      <c r="J13" s="223"/>
      <c r="K13" s="143"/>
      <c r="L13" s="223"/>
      <c r="M13" s="144"/>
    </row>
    <row r="14" spans="1:13" x14ac:dyDescent="0.3">
      <c r="A14" s="281" t="s">
        <v>1160</v>
      </c>
      <c r="B14" s="212" t="s">
        <v>1220</v>
      </c>
      <c r="C14" s="212" t="s">
        <v>1221</v>
      </c>
      <c r="D14" s="212" t="str">
        <f t="shared" si="0"/>
        <v>U7 VortexU9 Stars</v>
      </c>
      <c r="E14" s="224"/>
      <c r="F14" s="133"/>
      <c r="G14" s="224"/>
      <c r="H14" s="133"/>
      <c r="I14" s="133"/>
      <c r="J14" s="133"/>
      <c r="K14" s="133"/>
      <c r="L14" s="133"/>
      <c r="M14" s="134"/>
    </row>
    <row r="15" spans="1:13" x14ac:dyDescent="0.3">
      <c r="A15" s="282"/>
      <c r="B15" s="6" t="s">
        <v>1222</v>
      </c>
      <c r="C15" s="6" t="s">
        <v>1223</v>
      </c>
      <c r="D15" s="6" t="str">
        <f t="shared" si="0"/>
        <v>U8 CyclonesU10 Barracudas</v>
      </c>
      <c r="E15" s="106"/>
      <c r="F15" s="218"/>
      <c r="G15" s="106"/>
      <c r="H15" s="218"/>
      <c r="I15" s="106"/>
      <c r="J15" s="106"/>
      <c r="K15" s="106"/>
      <c r="L15" s="106"/>
      <c r="M15" s="135"/>
    </row>
    <row r="16" spans="1:13" x14ac:dyDescent="0.3">
      <c r="A16" s="283"/>
      <c r="B16" s="210" t="s">
        <v>1224</v>
      </c>
      <c r="C16" s="210" t="s">
        <v>1225</v>
      </c>
      <c r="D16" s="210" t="str">
        <f t="shared" si="0"/>
        <v>U10 StingraysU14G Rebels</v>
      </c>
      <c r="E16" s="111"/>
      <c r="F16" s="111"/>
      <c r="G16" s="111"/>
      <c r="H16" s="225"/>
      <c r="I16" s="111"/>
      <c r="J16" s="111"/>
      <c r="K16" s="111"/>
      <c r="L16" s="111"/>
      <c r="M16" s="228"/>
    </row>
    <row r="17" spans="1:13" x14ac:dyDescent="0.3">
      <c r="A17" s="283"/>
      <c r="B17" s="210" t="s">
        <v>1226</v>
      </c>
      <c r="C17" s="210" t="s">
        <v>1416</v>
      </c>
      <c r="D17" s="210" t="str">
        <f t="shared" si="0"/>
        <v>U12G PhoenixU14 Blaze</v>
      </c>
      <c r="E17" s="111"/>
      <c r="F17" s="111"/>
      <c r="G17" s="111"/>
      <c r="H17" s="111"/>
      <c r="I17" s="111"/>
      <c r="J17" s="111"/>
      <c r="K17" s="225"/>
      <c r="L17" s="225"/>
      <c r="M17" s="138"/>
    </row>
    <row r="18" spans="1:13" x14ac:dyDescent="0.3">
      <c r="A18" s="283"/>
      <c r="B18" s="210" t="s">
        <v>1416</v>
      </c>
      <c r="C18" s="210" t="s">
        <v>1227</v>
      </c>
      <c r="D18" s="210" t="str">
        <f t="shared" si="0"/>
        <v>U14 BlazeU14 Comets</v>
      </c>
      <c r="E18" s="111"/>
      <c r="F18" s="111"/>
      <c r="G18" s="111"/>
      <c r="H18" s="111"/>
      <c r="I18" s="111"/>
      <c r="J18" s="111"/>
      <c r="K18" s="111"/>
      <c r="L18" s="225"/>
      <c r="M18" s="138"/>
    </row>
    <row r="19" spans="1:13" ht="15" thickBot="1" x14ac:dyDescent="0.35">
      <c r="A19" s="275"/>
      <c r="B19" s="216" t="s">
        <v>1226</v>
      </c>
      <c r="C19" s="216" t="s">
        <v>1227</v>
      </c>
      <c r="D19" s="216" t="str">
        <f t="shared" si="0"/>
        <v>U12G PhoenixU14 Comets</v>
      </c>
      <c r="E19" s="136"/>
      <c r="F19" s="136"/>
      <c r="G19" s="136"/>
      <c r="H19" s="136"/>
      <c r="I19" s="136"/>
      <c r="J19" s="136"/>
      <c r="K19" s="227"/>
      <c r="L19" s="227"/>
      <c r="M19" s="137"/>
    </row>
    <row r="20" spans="1:13" x14ac:dyDescent="0.3">
      <c r="A20" s="281" t="s">
        <v>1161</v>
      </c>
      <c r="B20" s="212" t="s">
        <v>1212</v>
      </c>
      <c r="C20" s="212" t="s">
        <v>1211</v>
      </c>
      <c r="D20" s="212" t="str">
        <f t="shared" si="0"/>
        <v>U9 RaptorsU12 Net Busters</v>
      </c>
      <c r="E20" s="133"/>
      <c r="F20" s="133"/>
      <c r="G20" s="224"/>
      <c r="H20" s="133"/>
      <c r="I20" s="133"/>
      <c r="J20" s="224"/>
      <c r="K20" s="133"/>
      <c r="L20" s="133"/>
      <c r="M20" s="134"/>
    </row>
    <row r="21" spans="1:13" ht="15" thickBot="1" x14ac:dyDescent="0.35">
      <c r="A21" s="283"/>
      <c r="B21" s="210" t="s">
        <v>1214</v>
      </c>
      <c r="C21" s="210" t="s">
        <v>1213</v>
      </c>
      <c r="D21" s="210" t="str">
        <f t="shared" si="0"/>
        <v>U8 GladiatorsU10 Red Foxes</v>
      </c>
      <c r="E21" s="111"/>
      <c r="F21" s="225"/>
      <c r="G21" s="111"/>
      <c r="H21" s="225"/>
      <c r="I21" s="111"/>
      <c r="J21" s="111"/>
      <c r="K21" s="111"/>
      <c r="L21" s="111"/>
      <c r="M21" s="138"/>
    </row>
    <row r="22" spans="1:13" x14ac:dyDescent="0.3">
      <c r="A22" s="276" t="s">
        <v>1162</v>
      </c>
      <c r="B22" s="212" t="s">
        <v>1203</v>
      </c>
      <c r="C22" s="212" t="s">
        <v>1202</v>
      </c>
      <c r="D22" s="212" t="str">
        <f t="shared" si="0"/>
        <v>U7 EarthquakesU12G Lady Owls</v>
      </c>
      <c r="E22" s="224"/>
      <c r="F22" s="133"/>
      <c r="G22" s="133"/>
      <c r="H22" s="133"/>
      <c r="I22" s="133"/>
      <c r="J22" s="133"/>
      <c r="K22" s="224"/>
      <c r="L22" s="133"/>
      <c r="M22" s="134"/>
    </row>
    <row r="23" spans="1:13" x14ac:dyDescent="0.3">
      <c r="A23" s="277"/>
      <c r="B23" s="6" t="s">
        <v>1198</v>
      </c>
      <c r="C23" s="6" t="s">
        <v>1202</v>
      </c>
      <c r="D23" s="6" t="str">
        <f t="shared" si="0"/>
        <v>U9 TigersU12G Lady Owls</v>
      </c>
      <c r="E23" s="106"/>
      <c r="F23" s="106"/>
      <c r="G23" s="218"/>
      <c r="H23" s="106"/>
      <c r="I23" s="106"/>
      <c r="J23" s="106"/>
      <c r="K23" s="218"/>
      <c r="L23" s="106"/>
      <c r="M23" s="135"/>
    </row>
    <row r="24" spans="1:13" x14ac:dyDescent="0.3">
      <c r="A24" s="277"/>
      <c r="B24" s="6" t="s">
        <v>1203</v>
      </c>
      <c r="C24" s="6" t="s">
        <v>1198</v>
      </c>
      <c r="D24" s="6" t="str">
        <f t="shared" si="0"/>
        <v>U7 EarthquakesU9 Tigers</v>
      </c>
      <c r="E24" s="218"/>
      <c r="F24" s="106"/>
      <c r="G24" s="218"/>
      <c r="H24" s="106"/>
      <c r="I24" s="106"/>
      <c r="J24" s="106"/>
      <c r="K24" s="106"/>
      <c r="L24" s="106"/>
      <c r="M24" s="135"/>
    </row>
    <row r="25" spans="1:13" x14ac:dyDescent="0.3">
      <c r="A25" s="277"/>
      <c r="B25" s="6" t="s">
        <v>1196</v>
      </c>
      <c r="C25" s="6" t="s">
        <v>1197</v>
      </c>
      <c r="D25" s="6" t="str">
        <f t="shared" si="0"/>
        <v>U7 SL BlizzardsU14G Breeze</v>
      </c>
      <c r="E25" s="218"/>
      <c r="F25" s="106"/>
      <c r="G25" s="106"/>
      <c r="H25" s="106"/>
      <c r="I25" s="106"/>
      <c r="J25" s="106"/>
      <c r="K25" s="106"/>
      <c r="L25" s="106"/>
      <c r="M25" s="230"/>
    </row>
    <row r="26" spans="1:13" x14ac:dyDescent="0.3">
      <c r="A26" s="277"/>
      <c r="B26" s="6" t="s">
        <v>1204</v>
      </c>
      <c r="C26" s="6" t="s">
        <v>1199</v>
      </c>
      <c r="D26" s="6" t="str">
        <f t="shared" si="0"/>
        <v>U8 CowboysU10G Lasers</v>
      </c>
      <c r="E26" s="106"/>
      <c r="F26" s="218"/>
      <c r="G26" s="106"/>
      <c r="H26" s="106"/>
      <c r="I26" s="218"/>
      <c r="J26" s="106"/>
      <c r="K26" s="106"/>
      <c r="L26" s="106"/>
      <c r="M26" s="135"/>
    </row>
    <row r="27" spans="1:13" x14ac:dyDescent="0.3">
      <c r="A27" s="277"/>
      <c r="B27" s="6" t="s">
        <v>1205</v>
      </c>
      <c r="C27" s="6" t="s">
        <v>1208</v>
      </c>
      <c r="D27" s="6" t="str">
        <f t="shared" si="0"/>
        <v>U8 RaptorsU10 Bolt</v>
      </c>
      <c r="E27" s="106"/>
      <c r="F27" s="218"/>
      <c r="G27" s="106"/>
      <c r="H27" s="218"/>
      <c r="I27" s="106"/>
      <c r="J27" s="106"/>
      <c r="K27" s="106"/>
      <c r="L27" s="106"/>
      <c r="M27" s="135"/>
    </row>
    <row r="28" spans="1:13" x14ac:dyDescent="0.3">
      <c r="A28" s="277"/>
      <c r="B28" s="6" t="s">
        <v>1206</v>
      </c>
      <c r="C28" s="6" t="s">
        <v>1200</v>
      </c>
      <c r="D28" s="6" t="str">
        <f t="shared" si="0"/>
        <v>U9 ArsenalU10 Union</v>
      </c>
      <c r="E28" s="106"/>
      <c r="F28" s="106"/>
      <c r="G28" s="218"/>
      <c r="H28" s="218"/>
      <c r="I28" s="106"/>
      <c r="J28" s="106"/>
      <c r="K28" s="106"/>
      <c r="L28" s="106"/>
      <c r="M28" s="135"/>
    </row>
    <row r="29" spans="1:13" ht="15" thickBot="1" x14ac:dyDescent="0.35">
      <c r="A29" s="278"/>
      <c r="B29" s="216" t="s">
        <v>1207</v>
      </c>
      <c r="C29" s="216" t="s">
        <v>1201</v>
      </c>
      <c r="D29" s="216" t="str">
        <f t="shared" si="0"/>
        <v>U9 KnightsU12G Royals</v>
      </c>
      <c r="E29" s="136"/>
      <c r="F29" s="136"/>
      <c r="G29" s="227"/>
      <c r="H29" s="136"/>
      <c r="I29" s="136"/>
      <c r="J29" s="136"/>
      <c r="K29" s="227"/>
      <c r="L29" s="136"/>
      <c r="M29" s="137"/>
    </row>
    <row r="30" spans="1:13" x14ac:dyDescent="0.3">
      <c r="A30" s="274" t="s">
        <v>757</v>
      </c>
      <c r="B30" s="217" t="s">
        <v>1163</v>
      </c>
      <c r="C30" s="217" t="s">
        <v>1195</v>
      </c>
      <c r="D30" s="217" t="str">
        <f t="shared" si="0"/>
        <v>U7 JU RageU8 JU Rage</v>
      </c>
      <c r="E30" s="229"/>
      <c r="F30" s="229"/>
      <c r="G30" s="139"/>
      <c r="H30" s="139"/>
      <c r="I30" s="139"/>
      <c r="J30" s="139"/>
      <c r="K30" s="139"/>
      <c r="L30" s="139"/>
      <c r="M30" s="140"/>
    </row>
    <row r="31" spans="1:13" ht="15" thickBot="1" x14ac:dyDescent="0.35">
      <c r="A31" s="275"/>
      <c r="B31" s="216" t="s">
        <v>1195</v>
      </c>
      <c r="C31" s="216" t="s">
        <v>1034</v>
      </c>
      <c r="D31" s="216" t="str">
        <f t="shared" si="0"/>
        <v>U8 JU RageU12 JU Rage</v>
      </c>
      <c r="E31" s="136"/>
      <c r="F31" s="227"/>
      <c r="G31" s="136"/>
      <c r="H31" s="136"/>
      <c r="I31" s="136"/>
      <c r="J31" s="227"/>
      <c r="K31" s="136"/>
      <c r="L31" s="136"/>
      <c r="M31" s="137"/>
    </row>
    <row r="32" spans="1:13" x14ac:dyDescent="0.3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  <row r="33" spans="5:12" s="7" customFormat="1" x14ac:dyDescent="0.3">
      <c r="E33" s="7">
        <v>1</v>
      </c>
      <c r="F33" s="7">
        <v>2</v>
      </c>
      <c r="G33" s="7">
        <v>3</v>
      </c>
      <c r="H33" s="7">
        <v>4</v>
      </c>
      <c r="I33" s="131">
        <v>5</v>
      </c>
      <c r="J33" s="131">
        <v>6</v>
      </c>
      <c r="K33" s="131">
        <v>7</v>
      </c>
      <c r="L33" s="131">
        <v>8</v>
      </c>
    </row>
    <row r="34" spans="5:12" s="7" customFormat="1" x14ac:dyDescent="0.3">
      <c r="E34" s="113">
        <v>45395</v>
      </c>
      <c r="F34" s="113">
        <f t="shared" ref="F34:L34" si="1">E34+7</f>
        <v>45402</v>
      </c>
      <c r="G34" s="113">
        <f t="shared" si="1"/>
        <v>45409</v>
      </c>
      <c r="H34" s="113">
        <f t="shared" si="1"/>
        <v>45416</v>
      </c>
      <c r="I34" s="132">
        <f t="shared" si="1"/>
        <v>45423</v>
      </c>
      <c r="J34" s="132">
        <f t="shared" si="1"/>
        <v>45430</v>
      </c>
      <c r="K34" s="132">
        <f t="shared" si="1"/>
        <v>45437</v>
      </c>
      <c r="L34" s="132">
        <f t="shared" si="1"/>
        <v>45444</v>
      </c>
    </row>
    <row r="35" spans="5:12" x14ac:dyDescent="0.3">
      <c r="H35" t="s">
        <v>1381</v>
      </c>
      <c r="I35" t="s">
        <v>1417</v>
      </c>
    </row>
  </sheetData>
  <mergeCells count="6">
    <mergeCell ref="A30:A31"/>
    <mergeCell ref="A22:A29"/>
    <mergeCell ref="A4:A7"/>
    <mergeCell ref="A14:A19"/>
    <mergeCell ref="A20:A21"/>
    <mergeCell ref="A8:A10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K33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N19" sqref="N19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26.44140625" bestFit="1" customWidth="1"/>
    <col min="5" max="5" width="17.5546875" bestFit="1" customWidth="1"/>
    <col min="6" max="6" width="15.5546875" bestFit="1" customWidth="1"/>
    <col min="7" max="7" width="31.554687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622</v>
      </c>
      <c r="B2" s="6" t="s">
        <v>107</v>
      </c>
      <c r="C2" s="6" t="s">
        <v>504</v>
      </c>
      <c r="D2" s="6" t="s">
        <v>279</v>
      </c>
      <c r="E2" s="6" t="s">
        <v>621</v>
      </c>
      <c r="F2" s="6" t="s">
        <v>620</v>
      </c>
      <c r="G2" s="6" t="s">
        <v>619</v>
      </c>
      <c r="H2" s="6">
        <v>4</v>
      </c>
      <c r="I2" s="6">
        <v>4</v>
      </c>
      <c r="J2" s="6">
        <v>0</v>
      </c>
      <c r="K2" s="6"/>
    </row>
    <row r="3" spans="1:11" x14ac:dyDescent="0.3">
      <c r="A3" s="5" t="s">
        <v>618</v>
      </c>
      <c r="B3" s="6" t="s">
        <v>107</v>
      </c>
      <c r="C3" s="6" t="s">
        <v>504</v>
      </c>
      <c r="D3" s="6" t="s">
        <v>617</v>
      </c>
      <c r="E3" s="6" t="s">
        <v>616</v>
      </c>
      <c r="F3" s="6" t="s">
        <v>615</v>
      </c>
      <c r="G3" s="6" t="s">
        <v>614</v>
      </c>
      <c r="H3" s="6">
        <v>1</v>
      </c>
      <c r="I3" s="6">
        <v>5</v>
      </c>
      <c r="J3" s="6">
        <v>2</v>
      </c>
      <c r="K3" s="6"/>
    </row>
    <row r="4" spans="1:11" x14ac:dyDescent="0.3">
      <c r="A4" s="5" t="s">
        <v>613</v>
      </c>
      <c r="B4" s="6" t="s">
        <v>107</v>
      </c>
      <c r="C4" s="6" t="s">
        <v>504</v>
      </c>
      <c r="D4" s="6" t="s">
        <v>366</v>
      </c>
      <c r="E4" s="6" t="s">
        <v>612</v>
      </c>
      <c r="F4" s="6" t="s">
        <v>611</v>
      </c>
      <c r="G4" s="6" t="s">
        <v>610</v>
      </c>
      <c r="H4" s="6">
        <v>7</v>
      </c>
      <c r="I4" s="6">
        <v>0</v>
      </c>
      <c r="J4" s="6">
        <v>1</v>
      </c>
      <c r="K4" s="6"/>
    </row>
    <row r="5" spans="1:11" x14ac:dyDescent="0.3">
      <c r="A5" s="5" t="s">
        <v>609</v>
      </c>
      <c r="B5" s="6" t="s">
        <v>107</v>
      </c>
      <c r="C5" s="6" t="s">
        <v>504</v>
      </c>
      <c r="D5" s="6" t="s">
        <v>518</v>
      </c>
      <c r="E5" s="6" t="s">
        <v>608</v>
      </c>
      <c r="F5" s="6" t="s">
        <v>607</v>
      </c>
      <c r="G5" s="6" t="s">
        <v>606</v>
      </c>
      <c r="H5" s="6">
        <v>0</v>
      </c>
      <c r="I5" s="6">
        <v>8</v>
      </c>
      <c r="J5" s="6">
        <v>0</v>
      </c>
      <c r="K5" s="6"/>
    </row>
    <row r="6" spans="1:11" x14ac:dyDescent="0.3">
      <c r="A6" s="5" t="s">
        <v>605</v>
      </c>
      <c r="B6" s="6" t="s">
        <v>107</v>
      </c>
      <c r="C6" s="6" t="s">
        <v>504</v>
      </c>
      <c r="D6" s="6" t="s">
        <v>604</v>
      </c>
      <c r="E6" s="6" t="s">
        <v>603</v>
      </c>
      <c r="F6" s="6" t="s">
        <v>602</v>
      </c>
      <c r="G6" s="6" t="s">
        <v>601</v>
      </c>
      <c r="H6" s="6">
        <v>4</v>
      </c>
      <c r="I6" s="6">
        <v>4</v>
      </c>
      <c r="J6" s="6">
        <v>0</v>
      </c>
      <c r="K6" s="6"/>
    </row>
    <row r="7" spans="1:11" x14ac:dyDescent="0.3">
      <c r="A7" s="5" t="s">
        <v>600</v>
      </c>
      <c r="B7" s="6" t="s">
        <v>142</v>
      </c>
      <c r="C7" s="6" t="s">
        <v>504</v>
      </c>
      <c r="D7" s="6" t="s">
        <v>599</v>
      </c>
      <c r="E7" s="6" t="s">
        <v>598</v>
      </c>
      <c r="F7" s="6" t="s">
        <v>597</v>
      </c>
      <c r="G7" s="6" t="s">
        <v>596</v>
      </c>
      <c r="H7" s="6">
        <v>1</v>
      </c>
      <c r="I7" s="6">
        <v>7</v>
      </c>
      <c r="J7" s="6">
        <v>0</v>
      </c>
      <c r="K7" s="6"/>
    </row>
    <row r="8" spans="1:11" x14ac:dyDescent="0.3">
      <c r="A8" s="5" t="s">
        <v>595</v>
      </c>
      <c r="B8" s="6" t="s">
        <v>142</v>
      </c>
      <c r="C8" s="6" t="s">
        <v>504</v>
      </c>
      <c r="D8" s="6" t="s">
        <v>594</v>
      </c>
      <c r="E8" s="6" t="s">
        <v>593</v>
      </c>
      <c r="F8" s="6" t="s">
        <v>592</v>
      </c>
      <c r="G8" s="6" t="s">
        <v>591</v>
      </c>
      <c r="H8" s="6">
        <v>8</v>
      </c>
      <c r="I8" s="6">
        <v>0</v>
      </c>
      <c r="J8" s="6">
        <v>0</v>
      </c>
      <c r="K8" s="6"/>
    </row>
    <row r="9" spans="1:11" x14ac:dyDescent="0.3">
      <c r="A9" s="5" t="s">
        <v>590</v>
      </c>
      <c r="B9" s="6" t="s">
        <v>142</v>
      </c>
      <c r="C9" s="6" t="s">
        <v>504</v>
      </c>
      <c r="D9" s="6" t="s">
        <v>589</v>
      </c>
      <c r="E9" s="6" t="s">
        <v>588</v>
      </c>
      <c r="F9" s="6" t="s">
        <v>587</v>
      </c>
      <c r="G9" s="6" t="s">
        <v>586</v>
      </c>
      <c r="H9" s="6">
        <v>6</v>
      </c>
      <c r="I9" s="6">
        <v>2</v>
      </c>
      <c r="J9" s="6">
        <v>0</v>
      </c>
      <c r="K9" s="6"/>
    </row>
    <row r="10" spans="1:11" x14ac:dyDescent="0.3">
      <c r="A10" s="5" t="s">
        <v>585</v>
      </c>
      <c r="B10" s="6" t="s">
        <v>142</v>
      </c>
      <c r="C10" s="6" t="s">
        <v>504</v>
      </c>
      <c r="D10" s="6" t="s">
        <v>584</v>
      </c>
      <c r="E10" s="6" t="s">
        <v>583</v>
      </c>
      <c r="F10" s="6" t="s">
        <v>582</v>
      </c>
      <c r="G10" s="6" t="s">
        <v>581</v>
      </c>
      <c r="H10" s="6">
        <v>1</v>
      </c>
      <c r="I10" s="6">
        <v>7</v>
      </c>
      <c r="J10" s="6">
        <v>0</v>
      </c>
      <c r="K10" s="6"/>
    </row>
    <row r="11" spans="1:11" x14ac:dyDescent="0.3">
      <c r="A11" s="5" t="s">
        <v>580</v>
      </c>
      <c r="B11" s="6" t="s">
        <v>142</v>
      </c>
      <c r="C11" s="6" t="s">
        <v>504</v>
      </c>
      <c r="D11" s="6" t="s">
        <v>579</v>
      </c>
      <c r="E11" s="6" t="s">
        <v>578</v>
      </c>
      <c r="F11" s="6" t="s">
        <v>577</v>
      </c>
      <c r="G11" s="6" t="s">
        <v>576</v>
      </c>
      <c r="H11" s="6">
        <v>3</v>
      </c>
      <c r="I11" s="6">
        <v>2</v>
      </c>
      <c r="J11" s="6">
        <v>3</v>
      </c>
      <c r="K11" s="6"/>
    </row>
    <row r="12" spans="1:11" x14ac:dyDescent="0.3">
      <c r="A12" s="5" t="s">
        <v>575</v>
      </c>
      <c r="B12" s="6" t="s">
        <v>19</v>
      </c>
      <c r="C12" s="6" t="s">
        <v>504</v>
      </c>
      <c r="D12" s="6" t="s">
        <v>482</v>
      </c>
      <c r="E12" s="6" t="s">
        <v>574</v>
      </c>
      <c r="F12" s="6" t="s">
        <v>573</v>
      </c>
      <c r="G12" s="6" t="s">
        <v>572</v>
      </c>
      <c r="H12" s="6">
        <v>8</v>
      </c>
      <c r="I12" s="6">
        <v>0</v>
      </c>
      <c r="J12" s="6">
        <v>0</v>
      </c>
      <c r="K12" s="6"/>
    </row>
    <row r="13" spans="1:11" x14ac:dyDescent="0.3">
      <c r="A13" s="5" t="s">
        <v>571</v>
      </c>
      <c r="B13" s="6" t="s">
        <v>19</v>
      </c>
      <c r="C13" s="6" t="s">
        <v>504</v>
      </c>
      <c r="D13" s="6" t="s">
        <v>178</v>
      </c>
      <c r="E13" s="6" t="s">
        <v>570</v>
      </c>
      <c r="F13" s="6" t="s">
        <v>569</v>
      </c>
      <c r="G13" s="6" t="s">
        <v>568</v>
      </c>
      <c r="H13" s="6">
        <v>4</v>
      </c>
      <c r="I13" s="6">
        <v>4</v>
      </c>
      <c r="J13" s="6">
        <v>0</v>
      </c>
      <c r="K13" s="6"/>
    </row>
    <row r="14" spans="1:11" x14ac:dyDescent="0.3">
      <c r="A14" s="5" t="s">
        <v>567</v>
      </c>
      <c r="B14" s="6" t="s">
        <v>19</v>
      </c>
      <c r="C14" s="6" t="s">
        <v>504</v>
      </c>
      <c r="D14" s="6" t="s">
        <v>566</v>
      </c>
      <c r="E14" s="6" t="s">
        <v>565</v>
      </c>
      <c r="F14" s="6" t="s">
        <v>564</v>
      </c>
      <c r="G14" s="6" t="s">
        <v>563</v>
      </c>
      <c r="H14" s="6">
        <v>0</v>
      </c>
      <c r="I14" s="6">
        <v>8</v>
      </c>
      <c r="J14" s="6">
        <v>0</v>
      </c>
      <c r="K14" s="6"/>
    </row>
    <row r="15" spans="1:11" x14ac:dyDescent="0.3">
      <c r="A15" s="5" t="s">
        <v>562</v>
      </c>
      <c r="B15" s="6" t="s">
        <v>19</v>
      </c>
      <c r="C15" s="6" t="s">
        <v>504</v>
      </c>
      <c r="D15" s="6" t="s">
        <v>561</v>
      </c>
      <c r="E15" s="6" t="s">
        <v>560</v>
      </c>
      <c r="F15" s="6" t="s">
        <v>559</v>
      </c>
      <c r="G15" s="6" t="s">
        <v>558</v>
      </c>
      <c r="H15" s="6">
        <v>2</v>
      </c>
      <c r="I15" s="6">
        <v>4</v>
      </c>
      <c r="J15" s="6">
        <v>2</v>
      </c>
      <c r="K15" s="6"/>
    </row>
    <row r="16" spans="1:11" x14ac:dyDescent="0.3">
      <c r="A16" s="5" t="s">
        <v>557</v>
      </c>
      <c r="B16" s="6" t="s">
        <v>75</v>
      </c>
      <c r="C16" s="6" t="s">
        <v>504</v>
      </c>
      <c r="D16" s="6" t="s">
        <v>556</v>
      </c>
      <c r="E16" s="6" t="s">
        <v>555</v>
      </c>
      <c r="F16" s="6" t="s">
        <v>554</v>
      </c>
      <c r="G16" s="6" t="s">
        <v>553</v>
      </c>
      <c r="H16" s="6">
        <v>4</v>
      </c>
      <c r="I16" s="6">
        <v>4</v>
      </c>
      <c r="J16" s="6">
        <v>0</v>
      </c>
      <c r="K16" s="6"/>
    </row>
    <row r="17" spans="1:11" x14ac:dyDescent="0.3">
      <c r="A17" s="5" t="s">
        <v>552</v>
      </c>
      <c r="B17" s="6" t="s">
        <v>75</v>
      </c>
      <c r="C17" s="6" t="s">
        <v>504</v>
      </c>
      <c r="D17" s="6" t="s">
        <v>551</v>
      </c>
      <c r="E17" s="6" t="s">
        <v>550</v>
      </c>
      <c r="F17" s="6" t="s">
        <v>549</v>
      </c>
      <c r="G17" s="6" t="s">
        <v>548</v>
      </c>
      <c r="H17" s="6">
        <v>6</v>
      </c>
      <c r="I17" s="6">
        <v>1</v>
      </c>
      <c r="J17" s="6">
        <v>1</v>
      </c>
      <c r="K17" s="6"/>
    </row>
    <row r="18" spans="1:11" x14ac:dyDescent="0.3">
      <c r="A18" s="5" t="s">
        <v>547</v>
      </c>
      <c r="B18" s="6" t="s">
        <v>96</v>
      </c>
      <c r="C18" s="6" t="s">
        <v>504</v>
      </c>
      <c r="D18" s="6" t="s">
        <v>546</v>
      </c>
      <c r="E18" s="6" t="s">
        <v>545</v>
      </c>
      <c r="F18" s="6" t="s">
        <v>544</v>
      </c>
      <c r="G18" s="6" t="s">
        <v>543</v>
      </c>
      <c r="H18" s="6">
        <v>2</v>
      </c>
      <c r="I18" s="6">
        <v>3</v>
      </c>
      <c r="J18" s="6">
        <v>2</v>
      </c>
      <c r="K18" s="6"/>
    </row>
    <row r="19" spans="1:11" x14ac:dyDescent="0.3">
      <c r="A19" s="5" t="s">
        <v>542</v>
      </c>
      <c r="B19" s="6" t="s">
        <v>96</v>
      </c>
      <c r="C19" s="6" t="s">
        <v>504</v>
      </c>
      <c r="D19" s="6" t="s">
        <v>312</v>
      </c>
      <c r="E19" s="6" t="s">
        <v>541</v>
      </c>
      <c r="F19" s="6" t="s">
        <v>540</v>
      </c>
      <c r="G19" s="6" t="s">
        <v>539</v>
      </c>
      <c r="H19" s="6">
        <v>2</v>
      </c>
      <c r="I19" s="6">
        <v>4</v>
      </c>
      <c r="J19" s="6">
        <v>2</v>
      </c>
      <c r="K19" s="6"/>
    </row>
    <row r="20" spans="1:11" x14ac:dyDescent="0.3">
      <c r="A20" s="5" t="s">
        <v>538</v>
      </c>
      <c r="B20" s="6" t="s">
        <v>96</v>
      </c>
      <c r="C20" s="6" t="s">
        <v>504</v>
      </c>
      <c r="D20" s="6" t="s">
        <v>400</v>
      </c>
      <c r="E20" s="6" t="s">
        <v>537</v>
      </c>
      <c r="F20" s="6" t="s">
        <v>536</v>
      </c>
      <c r="G20" s="6" t="s">
        <v>535</v>
      </c>
      <c r="H20" s="6">
        <v>8</v>
      </c>
      <c r="I20" s="6">
        <v>0</v>
      </c>
      <c r="J20" s="6">
        <v>0</v>
      </c>
      <c r="K20" s="6"/>
    </row>
    <row r="21" spans="1:11" x14ac:dyDescent="0.3">
      <c r="A21" s="5" t="s">
        <v>534</v>
      </c>
      <c r="B21" s="6" t="s">
        <v>52</v>
      </c>
      <c r="C21" s="6" t="s">
        <v>504</v>
      </c>
      <c r="D21" s="6" t="s">
        <v>533</v>
      </c>
      <c r="E21" s="6" t="s">
        <v>532</v>
      </c>
      <c r="F21" s="6" t="s">
        <v>531</v>
      </c>
      <c r="G21" s="6" t="s">
        <v>530</v>
      </c>
      <c r="H21" s="6">
        <v>2</v>
      </c>
      <c r="I21" s="6">
        <v>3</v>
      </c>
      <c r="J21" s="6">
        <v>2</v>
      </c>
      <c r="K21" s="6"/>
    </row>
    <row r="22" spans="1:11" x14ac:dyDescent="0.3">
      <c r="A22" s="5" t="s">
        <v>529</v>
      </c>
      <c r="B22" s="6" t="s">
        <v>52</v>
      </c>
      <c r="C22" s="6" t="s">
        <v>504</v>
      </c>
      <c r="D22" s="6" t="s">
        <v>76</v>
      </c>
      <c r="E22" s="6" t="s">
        <v>503</v>
      </c>
      <c r="F22" s="6" t="s">
        <v>502</v>
      </c>
      <c r="G22" s="6" t="s">
        <v>501</v>
      </c>
      <c r="H22" s="6">
        <v>7</v>
      </c>
      <c r="I22" s="6">
        <v>0</v>
      </c>
      <c r="J22" s="6">
        <v>1</v>
      </c>
      <c r="K22" s="6"/>
    </row>
    <row r="23" spans="1:11" x14ac:dyDescent="0.3">
      <c r="A23" s="5" t="s">
        <v>528</v>
      </c>
      <c r="B23" s="6" t="s">
        <v>52</v>
      </c>
      <c r="C23" s="6" t="s">
        <v>504</v>
      </c>
      <c r="D23" s="6" t="s">
        <v>133</v>
      </c>
      <c r="E23" s="6" t="s">
        <v>527</v>
      </c>
      <c r="F23" s="6" t="s">
        <v>526</v>
      </c>
      <c r="G23" s="6" t="s">
        <v>525</v>
      </c>
      <c r="H23" s="6">
        <v>1</v>
      </c>
      <c r="I23" s="6">
        <v>6</v>
      </c>
      <c r="J23" s="6">
        <v>1</v>
      </c>
      <c r="K23" s="6"/>
    </row>
    <row r="24" spans="1:11" x14ac:dyDescent="0.3">
      <c r="A24" s="5" t="s">
        <v>524</v>
      </c>
      <c r="B24" s="6" t="s">
        <v>63</v>
      </c>
      <c r="C24" s="6" t="s">
        <v>504</v>
      </c>
      <c r="D24" s="6" t="s">
        <v>523</v>
      </c>
      <c r="E24" s="6" t="s">
        <v>522</v>
      </c>
      <c r="F24" s="6" t="s">
        <v>521</v>
      </c>
      <c r="G24" s="6" t="s">
        <v>520</v>
      </c>
      <c r="H24" s="6">
        <v>5</v>
      </c>
      <c r="I24" s="6">
        <v>3</v>
      </c>
      <c r="J24" s="6">
        <v>0</v>
      </c>
      <c r="K24" s="6"/>
    </row>
    <row r="25" spans="1:11" x14ac:dyDescent="0.3">
      <c r="A25" s="5" t="s">
        <v>519</v>
      </c>
      <c r="B25" s="6" t="s">
        <v>63</v>
      </c>
      <c r="C25" s="6" t="s">
        <v>504</v>
      </c>
      <c r="D25" s="6" t="s">
        <v>518</v>
      </c>
      <c r="E25" s="6" t="s">
        <v>517</v>
      </c>
      <c r="F25" s="6" t="s">
        <v>516</v>
      </c>
      <c r="G25" s="6" t="s">
        <v>515</v>
      </c>
      <c r="H25" s="6">
        <v>5</v>
      </c>
      <c r="I25" s="6">
        <v>2</v>
      </c>
      <c r="J25" s="6">
        <v>1</v>
      </c>
      <c r="K25" s="6"/>
    </row>
    <row r="26" spans="1:11" x14ac:dyDescent="0.3">
      <c r="A26" s="5" t="s">
        <v>514</v>
      </c>
      <c r="B26" s="6" t="s">
        <v>12</v>
      </c>
      <c r="C26" s="6" t="s">
        <v>504</v>
      </c>
      <c r="D26" s="6" t="s">
        <v>513</v>
      </c>
      <c r="E26" s="6" t="s">
        <v>512</v>
      </c>
      <c r="F26" s="6" t="s">
        <v>511</v>
      </c>
      <c r="G26" s="6" t="s">
        <v>510</v>
      </c>
      <c r="H26" s="6">
        <v>4</v>
      </c>
      <c r="I26" s="6">
        <v>1</v>
      </c>
      <c r="J26" s="6">
        <v>2</v>
      </c>
      <c r="K26" s="6"/>
    </row>
    <row r="27" spans="1:11" x14ac:dyDescent="0.3">
      <c r="A27" s="5" t="s">
        <v>509</v>
      </c>
      <c r="B27" s="6" t="s">
        <v>46</v>
      </c>
      <c r="C27" s="6" t="s">
        <v>504</v>
      </c>
      <c r="D27" s="6" t="s">
        <v>366</v>
      </c>
      <c r="E27" s="6" t="s">
        <v>508</v>
      </c>
      <c r="F27" s="6" t="s">
        <v>507</v>
      </c>
      <c r="G27" s="6" t="s">
        <v>506</v>
      </c>
      <c r="H27" s="6">
        <v>3</v>
      </c>
      <c r="I27" s="6">
        <v>2</v>
      </c>
      <c r="J27" s="6">
        <v>3</v>
      </c>
      <c r="K27" s="6"/>
    </row>
    <row r="28" spans="1:11" x14ac:dyDescent="0.3">
      <c r="A28" s="5" t="s">
        <v>505</v>
      </c>
      <c r="B28" s="6" t="s">
        <v>46</v>
      </c>
      <c r="C28" s="6" t="s">
        <v>504</v>
      </c>
      <c r="D28" s="6" t="s">
        <v>202</v>
      </c>
      <c r="E28" s="6" t="s">
        <v>503</v>
      </c>
      <c r="F28" s="6" t="s">
        <v>502</v>
      </c>
      <c r="G28" s="6" t="s">
        <v>501</v>
      </c>
      <c r="H28" s="6">
        <v>8</v>
      </c>
      <c r="I28" s="6">
        <v>0</v>
      </c>
      <c r="J28" s="6">
        <v>0</v>
      </c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K33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8" bestFit="1" customWidth="1"/>
    <col min="5" max="5" width="15.88671875" bestFit="1" customWidth="1"/>
    <col min="6" max="6" width="15.5546875" bestFit="1" customWidth="1"/>
    <col min="7" max="7" width="25.10937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680</v>
      </c>
      <c r="B2" s="6" t="s">
        <v>52</v>
      </c>
      <c r="C2" s="6" t="s">
        <v>627</v>
      </c>
      <c r="D2" s="6" t="s">
        <v>679</v>
      </c>
      <c r="E2" s="6" t="s">
        <v>678</v>
      </c>
      <c r="F2" s="6" t="s">
        <v>677</v>
      </c>
      <c r="G2" s="6" t="s">
        <v>676</v>
      </c>
      <c r="H2" s="6">
        <v>0</v>
      </c>
      <c r="I2" s="6">
        <v>0</v>
      </c>
      <c r="J2" s="6">
        <v>0</v>
      </c>
      <c r="K2" s="6"/>
    </row>
    <row r="3" spans="1:11" x14ac:dyDescent="0.3">
      <c r="A3" s="5" t="s">
        <v>675</v>
      </c>
      <c r="B3" s="6" t="s">
        <v>52</v>
      </c>
      <c r="C3" s="6" t="s">
        <v>627</v>
      </c>
      <c r="D3" s="6" t="s">
        <v>674</v>
      </c>
      <c r="E3" s="6" t="s">
        <v>673</v>
      </c>
      <c r="F3" s="6" t="s">
        <v>672</v>
      </c>
      <c r="G3" s="6" t="s">
        <v>671</v>
      </c>
      <c r="H3" s="6">
        <v>0</v>
      </c>
      <c r="I3" s="6">
        <v>0</v>
      </c>
      <c r="J3" s="6">
        <v>0</v>
      </c>
      <c r="K3" s="6"/>
    </row>
    <row r="4" spans="1:11" x14ac:dyDescent="0.3">
      <c r="A4" s="5" t="s">
        <v>670</v>
      </c>
      <c r="B4" s="6" t="s">
        <v>52</v>
      </c>
      <c r="C4" s="6" t="s">
        <v>627</v>
      </c>
      <c r="D4" s="6" t="s">
        <v>669</v>
      </c>
      <c r="E4" s="6" t="s">
        <v>668</v>
      </c>
      <c r="F4" s="6" t="s">
        <v>667</v>
      </c>
      <c r="G4" s="6" t="s">
        <v>666</v>
      </c>
      <c r="H4" s="6">
        <v>2</v>
      </c>
      <c r="I4" s="6">
        <v>1</v>
      </c>
      <c r="J4" s="6">
        <v>1</v>
      </c>
      <c r="K4" s="6"/>
    </row>
    <row r="5" spans="1:11" x14ac:dyDescent="0.3">
      <c r="A5" s="5" t="s">
        <v>665</v>
      </c>
      <c r="B5" s="6" t="s">
        <v>52</v>
      </c>
      <c r="C5" s="6" t="s">
        <v>627</v>
      </c>
      <c r="D5" s="6" t="s">
        <v>664</v>
      </c>
      <c r="E5" s="6" t="s">
        <v>663</v>
      </c>
      <c r="F5" s="6" t="s">
        <v>662</v>
      </c>
      <c r="G5" s="6" t="s">
        <v>661</v>
      </c>
      <c r="H5" s="6">
        <v>0</v>
      </c>
      <c r="I5" s="6">
        <v>0</v>
      </c>
      <c r="J5" s="6">
        <v>0</v>
      </c>
      <c r="K5" s="6"/>
    </row>
    <row r="6" spans="1:11" x14ac:dyDescent="0.3">
      <c r="A6" s="5" t="s">
        <v>660</v>
      </c>
      <c r="B6" s="6" t="s">
        <v>63</v>
      </c>
      <c r="C6" s="6" t="s">
        <v>627</v>
      </c>
      <c r="D6" s="6" t="s">
        <v>659</v>
      </c>
      <c r="E6" s="6" t="s">
        <v>658</v>
      </c>
      <c r="F6" s="6" t="s">
        <v>657</v>
      </c>
      <c r="G6" s="6" t="s">
        <v>656</v>
      </c>
      <c r="H6" s="6">
        <v>0</v>
      </c>
      <c r="I6" s="6">
        <v>0</v>
      </c>
      <c r="J6" s="6">
        <v>0</v>
      </c>
      <c r="K6" s="6"/>
    </row>
    <row r="7" spans="1:11" x14ac:dyDescent="0.3">
      <c r="A7" s="5" t="s">
        <v>655</v>
      </c>
      <c r="B7" s="6" t="s">
        <v>63</v>
      </c>
      <c r="C7" s="6" t="s">
        <v>627</v>
      </c>
      <c r="D7" s="6" t="s">
        <v>654</v>
      </c>
      <c r="E7" s="6" t="s">
        <v>653</v>
      </c>
      <c r="F7" s="6" t="s">
        <v>652</v>
      </c>
      <c r="G7" s="6" t="s">
        <v>651</v>
      </c>
      <c r="H7" s="6">
        <v>1</v>
      </c>
      <c r="I7" s="6">
        <v>3</v>
      </c>
      <c r="J7" s="6">
        <v>0</v>
      </c>
      <c r="K7" s="6"/>
    </row>
    <row r="8" spans="1:11" x14ac:dyDescent="0.3">
      <c r="A8" s="5" t="s">
        <v>650</v>
      </c>
      <c r="B8" s="6" t="s">
        <v>63</v>
      </c>
      <c r="C8" s="6" t="s">
        <v>627</v>
      </c>
      <c r="D8" s="6" t="s">
        <v>649</v>
      </c>
      <c r="E8" s="6" t="s">
        <v>648</v>
      </c>
      <c r="F8" s="6" t="s">
        <v>647</v>
      </c>
      <c r="G8" s="6" t="s">
        <v>646</v>
      </c>
      <c r="H8" s="6">
        <v>0</v>
      </c>
      <c r="I8" s="6">
        <v>0</v>
      </c>
      <c r="J8" s="6">
        <v>0</v>
      </c>
      <c r="K8" s="6"/>
    </row>
    <row r="9" spans="1:11" x14ac:dyDescent="0.3">
      <c r="A9" s="5" t="s">
        <v>645</v>
      </c>
      <c r="B9" s="6" t="s">
        <v>12</v>
      </c>
      <c r="C9" s="6" t="s">
        <v>627</v>
      </c>
      <c r="D9" s="6" t="s">
        <v>644</v>
      </c>
      <c r="E9" s="6" t="s">
        <v>643</v>
      </c>
      <c r="F9" s="6" t="s">
        <v>642</v>
      </c>
      <c r="G9" s="6" t="s">
        <v>641</v>
      </c>
      <c r="H9" s="6">
        <v>0</v>
      </c>
      <c r="I9" s="6">
        <v>0</v>
      </c>
      <c r="J9" s="6">
        <v>0</v>
      </c>
      <c r="K9" s="6"/>
    </row>
    <row r="10" spans="1:11" x14ac:dyDescent="0.3">
      <c r="A10" s="5" t="s">
        <v>640</v>
      </c>
      <c r="B10" s="6" t="s">
        <v>12</v>
      </c>
      <c r="C10" s="6" t="s">
        <v>627</v>
      </c>
      <c r="D10" s="6" t="s">
        <v>639</v>
      </c>
      <c r="E10" s="6" t="s">
        <v>638</v>
      </c>
      <c r="F10" s="6" t="s">
        <v>637</v>
      </c>
      <c r="G10" s="6" t="s">
        <v>636</v>
      </c>
      <c r="H10" s="6">
        <v>3</v>
      </c>
      <c r="I10" s="6">
        <v>0</v>
      </c>
      <c r="J10" s="6">
        <v>1</v>
      </c>
      <c r="K10" s="6"/>
    </row>
    <row r="11" spans="1:11" x14ac:dyDescent="0.3">
      <c r="A11" s="5" t="s">
        <v>635</v>
      </c>
      <c r="B11" s="6" t="s">
        <v>12</v>
      </c>
      <c r="C11" s="6" t="s">
        <v>627</v>
      </c>
      <c r="D11" s="6" t="s">
        <v>634</v>
      </c>
      <c r="E11" s="6" t="s">
        <v>625</v>
      </c>
      <c r="F11" s="6" t="s">
        <v>624</v>
      </c>
      <c r="G11" s="6" t="s">
        <v>623</v>
      </c>
      <c r="H11" s="6">
        <v>0</v>
      </c>
      <c r="I11" s="6">
        <v>0</v>
      </c>
      <c r="J11" s="6">
        <v>0</v>
      </c>
      <c r="K11" s="6"/>
    </row>
    <row r="12" spans="1:11" x14ac:dyDescent="0.3">
      <c r="A12" s="5" t="s">
        <v>633</v>
      </c>
      <c r="B12" s="6" t="s">
        <v>46</v>
      </c>
      <c r="C12" s="6" t="s">
        <v>627</v>
      </c>
      <c r="D12" s="6" t="s">
        <v>632</v>
      </c>
      <c r="E12" s="6" t="s">
        <v>631</v>
      </c>
      <c r="F12" s="6" t="s">
        <v>630</v>
      </c>
      <c r="G12" s="6" t="s">
        <v>629</v>
      </c>
      <c r="H12" s="6">
        <v>2</v>
      </c>
      <c r="I12" s="6">
        <v>2</v>
      </c>
      <c r="J12" s="6">
        <v>0</v>
      </c>
      <c r="K12" s="6"/>
    </row>
    <row r="13" spans="1:11" x14ac:dyDescent="0.3">
      <c r="A13" s="5" t="s">
        <v>628</v>
      </c>
      <c r="B13" s="6" t="s">
        <v>46</v>
      </c>
      <c r="C13" s="6" t="s">
        <v>627</v>
      </c>
      <c r="D13" s="6" t="s">
        <v>626</v>
      </c>
      <c r="E13" s="6" t="s">
        <v>625</v>
      </c>
      <c r="F13" s="6" t="s">
        <v>624</v>
      </c>
      <c r="G13" s="6" t="s">
        <v>623</v>
      </c>
      <c r="H13" s="6">
        <v>0</v>
      </c>
      <c r="I13" s="6">
        <v>0</v>
      </c>
      <c r="J13" s="6">
        <v>0</v>
      </c>
      <c r="K13" s="6"/>
    </row>
    <row r="14" spans="1:11" x14ac:dyDescent="0.3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x14ac:dyDescent="0.3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x14ac:dyDescent="0.3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11" x14ac:dyDescent="0.3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x14ac:dyDescent="0.3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11" x14ac:dyDescent="0.3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1:1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1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K33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8.109375" bestFit="1" customWidth="1"/>
    <col min="3" max="3" width="5" bestFit="1" customWidth="1"/>
    <col min="4" max="4" width="11.5546875" bestFit="1" customWidth="1"/>
    <col min="5" max="5" width="13.6640625" bestFit="1" customWidth="1"/>
    <col min="6" max="6" width="15.5546875" bestFit="1" customWidth="1"/>
    <col min="7" max="7" width="20.10937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689</v>
      </c>
      <c r="B2" s="6" t="s">
        <v>107</v>
      </c>
      <c r="C2" s="6" t="s">
        <v>684</v>
      </c>
      <c r="D2" s="6" t="s">
        <v>240</v>
      </c>
      <c r="E2" s="6" t="s">
        <v>683</v>
      </c>
      <c r="F2" s="6" t="s">
        <v>682</v>
      </c>
      <c r="G2" s="6" t="s">
        <v>681</v>
      </c>
      <c r="H2" s="6">
        <v>0</v>
      </c>
      <c r="I2" s="6">
        <v>8</v>
      </c>
      <c r="J2" s="6">
        <v>0</v>
      </c>
      <c r="K2" s="6"/>
    </row>
    <row r="3" spans="1:11" x14ac:dyDescent="0.3">
      <c r="A3" s="5" t="s">
        <v>688</v>
      </c>
      <c r="B3" s="6" t="s">
        <v>107</v>
      </c>
      <c r="C3" s="6" t="s">
        <v>684</v>
      </c>
      <c r="D3" s="6" t="s">
        <v>202</v>
      </c>
      <c r="E3" s="6" t="s">
        <v>683</v>
      </c>
      <c r="F3" s="6" t="s">
        <v>682</v>
      </c>
      <c r="G3" s="6" t="s">
        <v>681</v>
      </c>
      <c r="H3" s="6">
        <v>1</v>
      </c>
      <c r="I3" s="6">
        <v>6</v>
      </c>
      <c r="J3" s="6">
        <v>1</v>
      </c>
      <c r="K3" s="6"/>
    </row>
    <row r="4" spans="1:11" x14ac:dyDescent="0.3">
      <c r="A4" s="5" t="s">
        <v>687</v>
      </c>
      <c r="B4" s="6" t="s">
        <v>142</v>
      </c>
      <c r="C4" s="6" t="s">
        <v>684</v>
      </c>
      <c r="D4" s="6" t="s">
        <v>47</v>
      </c>
      <c r="E4" s="6" t="s">
        <v>683</v>
      </c>
      <c r="F4" s="6" t="s">
        <v>682</v>
      </c>
      <c r="G4" s="6" t="s">
        <v>681</v>
      </c>
      <c r="H4" s="6">
        <v>2</v>
      </c>
      <c r="I4" s="6">
        <v>6</v>
      </c>
      <c r="J4" s="6">
        <v>0</v>
      </c>
      <c r="K4" s="6"/>
    </row>
    <row r="5" spans="1:11" x14ac:dyDescent="0.3">
      <c r="A5" s="5" t="s">
        <v>686</v>
      </c>
      <c r="B5" s="6" t="s">
        <v>142</v>
      </c>
      <c r="C5" s="6" t="s">
        <v>684</v>
      </c>
      <c r="D5" s="6" t="s">
        <v>140</v>
      </c>
      <c r="E5" s="6" t="s">
        <v>683</v>
      </c>
      <c r="F5" s="6" t="s">
        <v>682</v>
      </c>
      <c r="G5" s="6" t="s">
        <v>681</v>
      </c>
      <c r="H5" s="6">
        <v>0</v>
      </c>
      <c r="I5" s="6">
        <v>8</v>
      </c>
      <c r="J5" s="6">
        <v>0</v>
      </c>
      <c r="K5" s="6"/>
    </row>
    <row r="6" spans="1:11" x14ac:dyDescent="0.3">
      <c r="A6" s="5" t="s">
        <v>685</v>
      </c>
      <c r="B6" s="6" t="s">
        <v>142</v>
      </c>
      <c r="C6" s="6" t="s">
        <v>684</v>
      </c>
      <c r="D6" s="6" t="s">
        <v>342</v>
      </c>
      <c r="E6" s="6" t="s">
        <v>683</v>
      </c>
      <c r="F6" s="6" t="s">
        <v>682</v>
      </c>
      <c r="G6" s="6" t="s">
        <v>681</v>
      </c>
      <c r="H6" s="6">
        <v>1</v>
      </c>
      <c r="I6" s="6">
        <v>7</v>
      </c>
      <c r="J6" s="6">
        <v>0</v>
      </c>
      <c r="K6" s="6"/>
    </row>
    <row r="7" spans="1:11" x14ac:dyDescent="0.3">
      <c r="A7" s="5"/>
      <c r="B7" s="6"/>
      <c r="C7" s="6"/>
      <c r="D7" s="6"/>
      <c r="E7" s="6"/>
      <c r="F7" s="6"/>
      <c r="G7" s="6"/>
      <c r="H7" s="6"/>
      <c r="I7" s="6"/>
      <c r="J7" s="6"/>
      <c r="K7" s="6"/>
    </row>
    <row r="8" spans="1:11" x14ac:dyDescent="0.3">
      <c r="A8" s="5"/>
      <c r="B8" s="6"/>
      <c r="C8" s="6"/>
      <c r="D8" s="6"/>
      <c r="E8" s="6"/>
      <c r="F8" s="6"/>
      <c r="G8" s="6"/>
      <c r="H8" s="6"/>
      <c r="I8" s="6"/>
      <c r="J8" s="6"/>
      <c r="K8" s="6"/>
    </row>
    <row r="9" spans="1:11" x14ac:dyDescent="0.3">
      <c r="A9" s="5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11" x14ac:dyDescent="0.3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x14ac:dyDescent="0.3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x14ac:dyDescent="0.3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1" x14ac:dyDescent="0.3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x14ac:dyDescent="0.3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x14ac:dyDescent="0.3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x14ac:dyDescent="0.3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11" x14ac:dyDescent="0.3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x14ac:dyDescent="0.3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11" x14ac:dyDescent="0.3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1:1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1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K33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5.33203125" bestFit="1" customWidth="1"/>
    <col min="5" max="5" width="14.5546875" bestFit="1" customWidth="1"/>
    <col min="6" max="6" width="15.5546875" bestFit="1" customWidth="1"/>
    <col min="7" max="7" width="24.3320312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700</v>
      </c>
      <c r="B2" s="6" t="s">
        <v>52</v>
      </c>
      <c r="C2" s="6" t="s">
        <v>694</v>
      </c>
      <c r="D2" s="6" t="s">
        <v>699</v>
      </c>
      <c r="E2" s="6" t="s">
        <v>698</v>
      </c>
      <c r="F2" s="6" t="s">
        <v>697</v>
      </c>
      <c r="G2" s="6" t="s">
        <v>696</v>
      </c>
      <c r="H2" s="6">
        <v>4</v>
      </c>
      <c r="I2" s="6">
        <v>2</v>
      </c>
      <c r="J2" s="6">
        <v>2</v>
      </c>
      <c r="K2" s="6"/>
    </row>
    <row r="3" spans="1:11" x14ac:dyDescent="0.3">
      <c r="A3" s="5" t="s">
        <v>695</v>
      </c>
      <c r="B3" s="6" t="s">
        <v>12</v>
      </c>
      <c r="C3" s="6" t="s">
        <v>694</v>
      </c>
      <c r="D3" s="6" t="s">
        <v>693</v>
      </c>
      <c r="E3" s="6" t="s">
        <v>692</v>
      </c>
      <c r="F3" s="6" t="s">
        <v>691</v>
      </c>
      <c r="G3" s="6" t="s">
        <v>690</v>
      </c>
      <c r="H3" s="6">
        <v>0</v>
      </c>
      <c r="I3" s="6">
        <v>0</v>
      </c>
      <c r="J3" s="6">
        <v>0</v>
      </c>
      <c r="K3" s="6"/>
    </row>
    <row r="4" spans="1:1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1" x14ac:dyDescent="0.3">
      <c r="A6" s="5"/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x14ac:dyDescent="0.3">
      <c r="A7" s="5"/>
      <c r="B7" s="6"/>
      <c r="C7" s="6"/>
      <c r="D7" s="6"/>
      <c r="E7" s="6"/>
      <c r="F7" s="6"/>
      <c r="G7" s="6"/>
      <c r="H7" s="6"/>
      <c r="I7" s="6"/>
      <c r="J7" s="6"/>
      <c r="K7" s="6"/>
    </row>
    <row r="8" spans="1:11" x14ac:dyDescent="0.3">
      <c r="A8" s="5"/>
      <c r="B8" s="6"/>
      <c r="C8" s="6"/>
      <c r="D8" s="6"/>
      <c r="E8" s="6"/>
      <c r="F8" s="6"/>
      <c r="G8" s="6"/>
      <c r="H8" s="6"/>
      <c r="I8" s="6"/>
      <c r="J8" s="6"/>
      <c r="K8" s="6"/>
    </row>
    <row r="9" spans="1:11" x14ac:dyDescent="0.3">
      <c r="A9" s="5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11" x14ac:dyDescent="0.3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1" x14ac:dyDescent="0.3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x14ac:dyDescent="0.3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1" x14ac:dyDescent="0.3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x14ac:dyDescent="0.3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x14ac:dyDescent="0.3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x14ac:dyDescent="0.3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11" x14ac:dyDescent="0.3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x14ac:dyDescent="0.3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11" x14ac:dyDescent="0.3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1:1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1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K33"/>
  <sheetViews>
    <sheetView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6" style="1" bestFit="1" customWidth="1"/>
    <col min="2" max="2" width="14.44140625" bestFit="1" customWidth="1"/>
    <col min="3" max="3" width="5" bestFit="1" customWidth="1"/>
    <col min="4" max="4" width="12.88671875" bestFit="1" customWidth="1"/>
    <col min="5" max="5" width="20.5546875" bestFit="1" customWidth="1"/>
    <col min="6" max="6" width="15.5546875" bestFit="1" customWidth="1"/>
    <col min="7" max="7" width="32.109375" bestFit="1" customWidth="1"/>
    <col min="8" max="9" width="4.6640625" bestFit="1" customWidth="1"/>
    <col min="10" max="10" width="3.6640625" bestFit="1" customWidth="1"/>
    <col min="11" max="11" width="4" bestFit="1" customWidth="1"/>
  </cols>
  <sheetData>
    <row r="1" spans="1:11" s="2" customForma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x14ac:dyDescent="0.3">
      <c r="A2" s="5" t="s">
        <v>748</v>
      </c>
      <c r="B2" s="6" t="s">
        <v>107</v>
      </c>
      <c r="C2" s="6" t="s">
        <v>705</v>
      </c>
      <c r="D2" s="6" t="s">
        <v>747</v>
      </c>
      <c r="E2" s="6" t="s">
        <v>746</v>
      </c>
      <c r="F2" s="6" t="s">
        <v>727</v>
      </c>
      <c r="G2" s="6" t="s">
        <v>726</v>
      </c>
      <c r="H2" s="6">
        <v>2</v>
      </c>
      <c r="I2" s="6">
        <v>6</v>
      </c>
      <c r="J2" s="6">
        <v>0</v>
      </c>
      <c r="K2" s="6"/>
    </row>
    <row r="3" spans="1:11" x14ac:dyDescent="0.3">
      <c r="A3" s="5" t="s">
        <v>745</v>
      </c>
      <c r="B3" s="6" t="s">
        <v>107</v>
      </c>
      <c r="C3" s="6" t="s">
        <v>705</v>
      </c>
      <c r="D3" s="6" t="s">
        <v>744</v>
      </c>
      <c r="E3" s="6" t="s">
        <v>743</v>
      </c>
      <c r="F3" s="6" t="s">
        <v>742</v>
      </c>
      <c r="G3" s="6" t="s">
        <v>741</v>
      </c>
      <c r="H3" s="6">
        <v>2</v>
      </c>
      <c r="I3" s="6">
        <v>5</v>
      </c>
      <c r="J3" s="6">
        <v>1</v>
      </c>
      <c r="K3" s="6"/>
    </row>
    <row r="4" spans="1:11" x14ac:dyDescent="0.3">
      <c r="A4" s="5" t="s">
        <v>740</v>
      </c>
      <c r="B4" s="6" t="s">
        <v>107</v>
      </c>
      <c r="C4" s="6" t="s">
        <v>705</v>
      </c>
      <c r="D4" s="6" t="s">
        <v>739</v>
      </c>
      <c r="E4" s="6" t="s">
        <v>738</v>
      </c>
      <c r="F4" s="6" t="s">
        <v>737</v>
      </c>
      <c r="G4" s="6" t="s">
        <v>736</v>
      </c>
      <c r="H4" s="6">
        <v>0</v>
      </c>
      <c r="I4" s="6">
        <v>8</v>
      </c>
      <c r="J4" s="6">
        <v>0</v>
      </c>
      <c r="K4" s="6"/>
    </row>
    <row r="5" spans="1:11" x14ac:dyDescent="0.3">
      <c r="A5" s="5" t="s">
        <v>735</v>
      </c>
      <c r="B5" s="6" t="s">
        <v>142</v>
      </c>
      <c r="C5" s="6" t="s">
        <v>705</v>
      </c>
      <c r="D5" s="6" t="s">
        <v>734</v>
      </c>
      <c r="E5" s="6" t="s">
        <v>733</v>
      </c>
      <c r="F5" s="6" t="s">
        <v>732</v>
      </c>
      <c r="G5" s="6" t="s">
        <v>731</v>
      </c>
      <c r="H5" s="6">
        <v>3</v>
      </c>
      <c r="I5" s="6">
        <v>5</v>
      </c>
      <c r="J5" s="6">
        <v>0</v>
      </c>
      <c r="K5" s="6"/>
    </row>
    <row r="6" spans="1:11" x14ac:dyDescent="0.3">
      <c r="A6" s="5" t="s">
        <v>730</v>
      </c>
      <c r="B6" s="6" t="s">
        <v>142</v>
      </c>
      <c r="C6" s="6" t="s">
        <v>705</v>
      </c>
      <c r="D6" s="6" t="s">
        <v>729</v>
      </c>
      <c r="E6" s="6" t="s">
        <v>728</v>
      </c>
      <c r="F6" s="6" t="s">
        <v>727</v>
      </c>
      <c r="G6" s="6" t="s">
        <v>726</v>
      </c>
      <c r="H6" s="6">
        <v>3</v>
      </c>
      <c r="I6" s="6">
        <v>5</v>
      </c>
      <c r="J6" s="6">
        <v>0</v>
      </c>
      <c r="K6" s="6"/>
    </row>
    <row r="7" spans="1:11" x14ac:dyDescent="0.3">
      <c r="A7" s="5" t="s">
        <v>725</v>
      </c>
      <c r="B7" s="6" t="s">
        <v>19</v>
      </c>
      <c r="C7" s="6" t="s">
        <v>705</v>
      </c>
      <c r="D7" s="6" t="s">
        <v>212</v>
      </c>
      <c r="E7" s="6" t="s">
        <v>724</v>
      </c>
      <c r="F7" s="6" t="s">
        <v>723</v>
      </c>
      <c r="G7" s="6" t="s">
        <v>722</v>
      </c>
      <c r="H7" s="6">
        <v>5</v>
      </c>
      <c r="I7" s="6">
        <v>3</v>
      </c>
      <c r="J7" s="6">
        <v>0</v>
      </c>
      <c r="K7" s="6"/>
    </row>
    <row r="8" spans="1:11" x14ac:dyDescent="0.3">
      <c r="A8" s="5" t="s">
        <v>721</v>
      </c>
      <c r="B8" s="6" t="s">
        <v>96</v>
      </c>
      <c r="C8" s="6" t="s">
        <v>705</v>
      </c>
      <c r="D8" s="6" t="s">
        <v>720</v>
      </c>
      <c r="E8" s="6" t="s">
        <v>719</v>
      </c>
      <c r="F8" s="6" t="s">
        <v>718</v>
      </c>
      <c r="G8" s="6" t="s">
        <v>717</v>
      </c>
      <c r="H8" s="6">
        <v>3</v>
      </c>
      <c r="I8" s="6">
        <v>5</v>
      </c>
      <c r="J8" s="6">
        <v>0</v>
      </c>
      <c r="K8" s="6"/>
    </row>
    <row r="9" spans="1:11" x14ac:dyDescent="0.3">
      <c r="A9" s="5" t="s">
        <v>716</v>
      </c>
      <c r="B9" s="6" t="s">
        <v>52</v>
      </c>
      <c r="C9" s="6" t="s">
        <v>705</v>
      </c>
      <c r="D9" s="6" t="s">
        <v>715</v>
      </c>
      <c r="E9" s="6" t="s">
        <v>714</v>
      </c>
      <c r="F9" s="6" t="s">
        <v>713</v>
      </c>
      <c r="G9" s="6" t="s">
        <v>712</v>
      </c>
      <c r="H9" s="6">
        <v>1</v>
      </c>
      <c r="I9" s="6">
        <v>7</v>
      </c>
      <c r="J9" s="6">
        <v>0</v>
      </c>
      <c r="K9" s="6"/>
    </row>
    <row r="10" spans="1:11" x14ac:dyDescent="0.3">
      <c r="A10" s="5" t="s">
        <v>711</v>
      </c>
      <c r="B10" s="6" t="s">
        <v>52</v>
      </c>
      <c r="C10" s="6" t="s">
        <v>705</v>
      </c>
      <c r="D10" s="6" t="s">
        <v>710</v>
      </c>
      <c r="E10" s="6" t="s">
        <v>709</v>
      </c>
      <c r="F10" s="6" t="s">
        <v>708</v>
      </c>
      <c r="G10" s="6" t="s">
        <v>707</v>
      </c>
      <c r="H10" s="6">
        <v>4</v>
      </c>
      <c r="I10" s="6">
        <v>4</v>
      </c>
      <c r="J10" s="6">
        <v>0</v>
      </c>
      <c r="K10" s="6"/>
    </row>
    <row r="11" spans="1:11" x14ac:dyDescent="0.3">
      <c r="A11" s="5" t="s">
        <v>706</v>
      </c>
      <c r="B11" s="6" t="s">
        <v>12</v>
      </c>
      <c r="C11" s="6" t="s">
        <v>705</v>
      </c>
      <c r="D11" s="6" t="s">
        <v>704</v>
      </c>
      <c r="E11" s="6" t="s">
        <v>703</v>
      </c>
      <c r="F11" s="6" t="s">
        <v>702</v>
      </c>
      <c r="G11" s="6" t="s">
        <v>701</v>
      </c>
      <c r="H11" s="6">
        <v>5</v>
      </c>
      <c r="I11" s="6">
        <v>2</v>
      </c>
      <c r="J11" s="6">
        <v>1</v>
      </c>
      <c r="K11" s="6"/>
    </row>
    <row r="12" spans="1:11" x14ac:dyDescent="0.3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1" x14ac:dyDescent="0.3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x14ac:dyDescent="0.3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1" x14ac:dyDescent="0.3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x14ac:dyDescent="0.3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11" x14ac:dyDescent="0.3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x14ac:dyDescent="0.3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11" x14ac:dyDescent="0.3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1:1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1" x14ac:dyDescent="0.3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x14ac:dyDescent="0.3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3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589D4-495B-4665-95A7-E3235FCF5B1A}">
  <dimension ref="A3:B54"/>
  <sheetViews>
    <sheetView topLeftCell="A6" workbookViewId="0">
      <selection activeCell="C35" sqref="C35"/>
    </sheetView>
  </sheetViews>
  <sheetFormatPr defaultRowHeight="14.4" x14ac:dyDescent="0.3"/>
  <cols>
    <col min="1" max="1" width="31.88671875" bestFit="1" customWidth="1"/>
    <col min="2" max="2" width="16.33203125" bestFit="1" customWidth="1"/>
  </cols>
  <sheetData>
    <row r="3" spans="1:2" x14ac:dyDescent="0.3">
      <c r="A3" s="164" t="s">
        <v>1318</v>
      </c>
      <c r="B3" t="s">
        <v>1410</v>
      </c>
    </row>
    <row r="4" spans="1:2" x14ac:dyDescent="0.3">
      <c r="A4" s="76" t="s">
        <v>1268</v>
      </c>
      <c r="B4">
        <v>3</v>
      </c>
    </row>
    <row r="5" spans="1:2" x14ac:dyDescent="0.3">
      <c r="A5" s="76" t="s">
        <v>1228</v>
      </c>
      <c r="B5">
        <v>9</v>
      </c>
    </row>
    <row r="6" spans="1:2" x14ac:dyDescent="0.3">
      <c r="A6" s="76" t="s">
        <v>1157</v>
      </c>
      <c r="B6">
        <v>30</v>
      </c>
    </row>
    <row r="7" spans="1:2" x14ac:dyDescent="0.3">
      <c r="A7" s="207" t="s">
        <v>1026</v>
      </c>
      <c r="B7">
        <v>1</v>
      </c>
    </row>
    <row r="8" spans="1:2" x14ac:dyDescent="0.3">
      <c r="A8" s="207" t="s">
        <v>1434</v>
      </c>
      <c r="B8">
        <v>1</v>
      </c>
    </row>
    <row r="9" spans="1:2" x14ac:dyDescent="0.3">
      <c r="A9" s="207" t="s">
        <v>1433</v>
      </c>
      <c r="B9">
        <v>1</v>
      </c>
    </row>
    <row r="10" spans="1:2" x14ac:dyDescent="0.3">
      <c r="A10" s="207" t="s">
        <v>1431</v>
      </c>
      <c r="B10">
        <v>1</v>
      </c>
    </row>
    <row r="11" spans="1:2" x14ac:dyDescent="0.3">
      <c r="A11" s="207" t="s">
        <v>1383</v>
      </c>
      <c r="B11">
        <v>1</v>
      </c>
    </row>
    <row r="12" spans="1:2" x14ac:dyDescent="0.3">
      <c r="A12" s="207" t="s">
        <v>1384</v>
      </c>
      <c r="B12">
        <v>1</v>
      </c>
    </row>
    <row r="13" spans="1:2" x14ac:dyDescent="0.3">
      <c r="A13" s="207" t="s">
        <v>1436</v>
      </c>
      <c r="B13">
        <v>1</v>
      </c>
    </row>
    <row r="14" spans="1:2" x14ac:dyDescent="0.3">
      <c r="A14" s="207" t="s">
        <v>1437</v>
      </c>
      <c r="B14">
        <v>1</v>
      </c>
    </row>
    <row r="15" spans="1:2" x14ac:dyDescent="0.3">
      <c r="A15" s="207" t="s">
        <v>1438</v>
      </c>
      <c r="B15">
        <v>1</v>
      </c>
    </row>
    <row r="16" spans="1:2" x14ac:dyDescent="0.3">
      <c r="A16" s="207" t="s">
        <v>1439</v>
      </c>
      <c r="B16">
        <v>1</v>
      </c>
    </row>
    <row r="17" spans="1:2" x14ac:dyDescent="0.3">
      <c r="A17" s="207" t="s">
        <v>1440</v>
      </c>
      <c r="B17">
        <v>1</v>
      </c>
    </row>
    <row r="18" spans="1:2" x14ac:dyDescent="0.3">
      <c r="A18" s="207" t="s">
        <v>1389</v>
      </c>
      <c r="B18">
        <v>1</v>
      </c>
    </row>
    <row r="19" spans="1:2" x14ac:dyDescent="0.3">
      <c r="A19" s="207" t="s">
        <v>1388</v>
      </c>
      <c r="B19">
        <v>1</v>
      </c>
    </row>
    <row r="20" spans="1:2" x14ac:dyDescent="0.3">
      <c r="A20" s="207" t="s">
        <v>1370</v>
      </c>
      <c r="B20">
        <v>1</v>
      </c>
    </row>
    <row r="21" spans="1:2" x14ac:dyDescent="0.3">
      <c r="A21" s="207" t="s">
        <v>1371</v>
      </c>
      <c r="B21">
        <v>1</v>
      </c>
    </row>
    <row r="22" spans="1:2" x14ac:dyDescent="0.3">
      <c r="A22" s="207" t="s">
        <v>1441</v>
      </c>
      <c r="B22">
        <v>1</v>
      </c>
    </row>
    <row r="23" spans="1:2" x14ac:dyDescent="0.3">
      <c r="A23" s="207" t="s">
        <v>1442</v>
      </c>
      <c r="B23">
        <v>1</v>
      </c>
    </row>
    <row r="24" spans="1:2" x14ac:dyDescent="0.3">
      <c r="A24" s="207" t="s">
        <v>1430</v>
      </c>
      <c r="B24">
        <v>1</v>
      </c>
    </row>
    <row r="25" spans="1:2" x14ac:dyDescent="0.3">
      <c r="A25" s="207" t="s">
        <v>1443</v>
      </c>
      <c r="B25">
        <v>1</v>
      </c>
    </row>
    <row r="26" spans="1:2" x14ac:dyDescent="0.3">
      <c r="A26" s="207" t="s">
        <v>1429</v>
      </c>
      <c r="B26">
        <v>1</v>
      </c>
    </row>
    <row r="27" spans="1:2" x14ac:dyDescent="0.3">
      <c r="A27" s="207" t="s">
        <v>1444</v>
      </c>
      <c r="B27">
        <v>1</v>
      </c>
    </row>
    <row r="28" spans="1:2" x14ac:dyDescent="0.3">
      <c r="A28" s="207" t="s">
        <v>989</v>
      </c>
      <c r="B28">
        <v>1</v>
      </c>
    </row>
    <row r="29" spans="1:2" x14ac:dyDescent="0.3">
      <c r="A29" s="207" t="s">
        <v>1432</v>
      </c>
      <c r="B29">
        <v>1</v>
      </c>
    </row>
    <row r="30" spans="1:2" x14ac:dyDescent="0.3">
      <c r="A30" s="207" t="s">
        <v>1445</v>
      </c>
      <c r="B30">
        <v>1</v>
      </c>
    </row>
    <row r="31" spans="1:2" x14ac:dyDescent="0.3">
      <c r="A31" s="207" t="s">
        <v>1446</v>
      </c>
      <c r="B31">
        <v>1</v>
      </c>
    </row>
    <row r="32" spans="1:2" x14ac:dyDescent="0.3">
      <c r="A32" s="207" t="s">
        <v>1447</v>
      </c>
      <c r="B32">
        <v>1</v>
      </c>
    </row>
    <row r="33" spans="1:2" x14ac:dyDescent="0.3">
      <c r="A33" s="207" t="s">
        <v>1448</v>
      </c>
      <c r="B33">
        <v>1</v>
      </c>
    </row>
    <row r="34" spans="1:2" x14ac:dyDescent="0.3">
      <c r="A34" s="207" t="s">
        <v>1449</v>
      </c>
      <c r="B34">
        <v>1</v>
      </c>
    </row>
    <row r="35" spans="1:2" x14ac:dyDescent="0.3">
      <c r="A35" s="207" t="s">
        <v>1450</v>
      </c>
      <c r="B35">
        <v>1</v>
      </c>
    </row>
    <row r="36" spans="1:2" x14ac:dyDescent="0.3">
      <c r="A36" s="207" t="s">
        <v>1451</v>
      </c>
      <c r="B36">
        <v>1</v>
      </c>
    </row>
    <row r="37" spans="1:2" x14ac:dyDescent="0.3">
      <c r="A37" s="76" t="s">
        <v>1158</v>
      </c>
      <c r="B37">
        <v>10</v>
      </c>
    </row>
    <row r="38" spans="1:2" x14ac:dyDescent="0.3">
      <c r="A38" s="76" t="s">
        <v>1159</v>
      </c>
      <c r="B38">
        <v>19</v>
      </c>
    </row>
    <row r="39" spans="1:2" x14ac:dyDescent="0.3">
      <c r="A39" s="76" t="s">
        <v>757</v>
      </c>
      <c r="B39">
        <v>5</v>
      </c>
    </row>
    <row r="40" spans="1:2" x14ac:dyDescent="0.3">
      <c r="A40" s="76" t="s">
        <v>1160</v>
      </c>
      <c r="B40">
        <v>23</v>
      </c>
    </row>
    <row r="41" spans="1:2" x14ac:dyDescent="0.3">
      <c r="A41" s="76" t="s">
        <v>1307</v>
      </c>
      <c r="B41">
        <v>1</v>
      </c>
    </row>
    <row r="42" spans="1:2" x14ac:dyDescent="0.3">
      <c r="A42" s="76" t="s">
        <v>1161</v>
      </c>
      <c r="B42">
        <v>21</v>
      </c>
    </row>
    <row r="43" spans="1:2" x14ac:dyDescent="0.3">
      <c r="A43" s="76" t="s">
        <v>1162</v>
      </c>
      <c r="B43">
        <v>30</v>
      </c>
    </row>
    <row r="44" spans="1:2" x14ac:dyDescent="0.3">
      <c r="A44" s="76" t="s">
        <v>1266</v>
      </c>
      <c r="B44">
        <v>2</v>
      </c>
    </row>
    <row r="45" spans="1:2" x14ac:dyDescent="0.3">
      <c r="A45" s="207" t="s">
        <v>1411</v>
      </c>
      <c r="B45">
        <v>1</v>
      </c>
    </row>
    <row r="46" spans="1:2" x14ac:dyDescent="0.3">
      <c r="A46" s="207" t="s">
        <v>1412</v>
      </c>
      <c r="B46">
        <v>1</v>
      </c>
    </row>
    <row r="47" spans="1:2" x14ac:dyDescent="0.3">
      <c r="A47" s="76" t="s">
        <v>1267</v>
      </c>
      <c r="B47">
        <v>4</v>
      </c>
    </row>
    <row r="48" spans="1:2" x14ac:dyDescent="0.3">
      <c r="A48" s="207" t="s">
        <v>1078</v>
      </c>
      <c r="B48">
        <v>1</v>
      </c>
    </row>
    <row r="49" spans="1:2" x14ac:dyDescent="0.3">
      <c r="A49" s="207" t="s">
        <v>1105</v>
      </c>
      <c r="B49">
        <v>1</v>
      </c>
    </row>
    <row r="50" spans="1:2" x14ac:dyDescent="0.3">
      <c r="A50" s="207" t="s">
        <v>1108</v>
      </c>
      <c r="B50">
        <v>1</v>
      </c>
    </row>
    <row r="51" spans="1:2" x14ac:dyDescent="0.3">
      <c r="A51" s="207" t="s">
        <v>1387</v>
      </c>
      <c r="B51">
        <v>1</v>
      </c>
    </row>
    <row r="52" spans="1:2" x14ac:dyDescent="0.3">
      <c r="A52" s="76" t="s">
        <v>754</v>
      </c>
    </row>
    <row r="53" spans="1:2" x14ac:dyDescent="0.3">
      <c r="A53" s="207" t="s">
        <v>754</v>
      </c>
    </row>
    <row r="54" spans="1:2" x14ac:dyDescent="0.3">
      <c r="A54" s="76" t="s">
        <v>755</v>
      </c>
      <c r="B54">
        <v>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70456-9CE7-4EF5-BAB4-512142129432}">
  <dimension ref="B1:D36"/>
  <sheetViews>
    <sheetView zoomScaleNormal="100" workbookViewId="0">
      <selection activeCell="C8" sqref="C8"/>
    </sheetView>
  </sheetViews>
  <sheetFormatPr defaultColWidth="8.88671875" defaultRowHeight="14.4" x14ac:dyDescent="0.3"/>
  <cols>
    <col min="1" max="1" width="1.5546875" style="145" customWidth="1"/>
    <col min="2" max="2" width="23.44140625" style="145" bestFit="1" customWidth="1"/>
    <col min="3" max="3" width="7.6640625" style="162" bestFit="1" customWidth="1"/>
    <col min="4" max="4" width="87.33203125" style="235" customWidth="1"/>
    <col min="5" max="16384" width="8.88671875" style="145"/>
  </cols>
  <sheetData>
    <row r="1" spans="2:4" s="182" customFormat="1" x14ac:dyDescent="0.3">
      <c r="B1" s="178" t="s">
        <v>2</v>
      </c>
      <c r="C1" s="178" t="s">
        <v>1452</v>
      </c>
      <c r="D1" s="234" t="s">
        <v>1453</v>
      </c>
    </row>
    <row r="2" spans="2:4" x14ac:dyDescent="0.3">
      <c r="B2" s="169" t="s">
        <v>757</v>
      </c>
      <c r="C2" s="153">
        <v>1</v>
      </c>
      <c r="D2" s="253" t="s">
        <v>2009</v>
      </c>
    </row>
    <row r="3" spans="2:4" x14ac:dyDescent="0.3">
      <c r="B3" s="169" t="s">
        <v>757</v>
      </c>
      <c r="C3" s="153">
        <v>2</v>
      </c>
      <c r="D3" s="253" t="s">
        <v>2010</v>
      </c>
    </row>
    <row r="4" spans="2:4" ht="28.8" x14ac:dyDescent="0.3">
      <c r="B4" s="169" t="s">
        <v>1162</v>
      </c>
      <c r="C4" s="153">
        <v>1</v>
      </c>
      <c r="D4" s="254" t="s">
        <v>2011</v>
      </c>
    </row>
    <row r="5" spans="2:4" x14ac:dyDescent="0.3">
      <c r="B5" s="169" t="s">
        <v>1162</v>
      </c>
      <c r="C5" s="153">
        <v>2</v>
      </c>
      <c r="D5" s="254" t="s">
        <v>2012</v>
      </c>
    </row>
    <row r="6" spans="2:4" x14ac:dyDescent="0.3">
      <c r="B6" s="169" t="s">
        <v>1162</v>
      </c>
      <c r="C6" s="153">
        <v>3</v>
      </c>
      <c r="D6" s="254" t="s">
        <v>2013</v>
      </c>
    </row>
    <row r="7" spans="2:4" x14ac:dyDescent="0.3">
      <c r="B7" s="169" t="s">
        <v>1162</v>
      </c>
      <c r="C7" s="153">
        <v>4</v>
      </c>
      <c r="D7" s="254" t="s">
        <v>2014</v>
      </c>
    </row>
    <row r="8" spans="2:4" x14ac:dyDescent="0.3">
      <c r="B8" s="169" t="s">
        <v>1162</v>
      </c>
      <c r="C8" s="153">
        <v>5</v>
      </c>
      <c r="D8" s="254" t="s">
        <v>2215</v>
      </c>
    </row>
    <row r="9" spans="2:4" x14ac:dyDescent="0.3">
      <c r="B9" s="169" t="s">
        <v>1159</v>
      </c>
      <c r="C9" s="153">
        <v>1</v>
      </c>
      <c r="D9" s="253" t="s">
        <v>2015</v>
      </c>
    </row>
    <row r="10" spans="2:4" x14ac:dyDescent="0.3">
      <c r="B10" s="169" t="s">
        <v>1159</v>
      </c>
      <c r="C10" s="153">
        <v>2</v>
      </c>
      <c r="D10" s="253" t="s">
        <v>2016</v>
      </c>
    </row>
    <row r="11" spans="2:4" x14ac:dyDescent="0.3">
      <c r="B11" s="169" t="s">
        <v>1158</v>
      </c>
      <c r="C11" s="153">
        <v>1</v>
      </c>
      <c r="D11" s="253" t="s">
        <v>2017</v>
      </c>
    </row>
    <row r="12" spans="2:4" x14ac:dyDescent="0.3">
      <c r="B12" s="169" t="s">
        <v>1158</v>
      </c>
      <c r="C12" s="153">
        <v>2</v>
      </c>
      <c r="D12" s="253" t="s">
        <v>2018</v>
      </c>
    </row>
    <row r="13" spans="2:4" x14ac:dyDescent="0.3">
      <c r="B13" s="169" t="s">
        <v>1158</v>
      </c>
      <c r="C13" s="153">
        <v>3</v>
      </c>
      <c r="D13" s="253" t="s">
        <v>2019</v>
      </c>
    </row>
    <row r="14" spans="2:4" x14ac:dyDescent="0.3">
      <c r="B14" s="169" t="s">
        <v>1161</v>
      </c>
      <c r="C14" s="153">
        <v>1</v>
      </c>
      <c r="D14" s="253" t="s">
        <v>2020</v>
      </c>
    </row>
    <row r="15" spans="2:4" x14ac:dyDescent="0.3">
      <c r="B15" s="169" t="s">
        <v>1161</v>
      </c>
      <c r="C15" s="153">
        <v>2</v>
      </c>
      <c r="D15" s="253" t="s">
        <v>2021</v>
      </c>
    </row>
    <row r="16" spans="2:4" x14ac:dyDescent="0.3">
      <c r="B16" s="169" t="s">
        <v>1161</v>
      </c>
      <c r="C16" s="153">
        <v>3</v>
      </c>
      <c r="D16" s="253" t="s">
        <v>2022</v>
      </c>
    </row>
    <row r="17" spans="2:4" x14ac:dyDescent="0.3">
      <c r="B17" s="169" t="s">
        <v>1161</v>
      </c>
      <c r="C17" s="153">
        <v>4</v>
      </c>
      <c r="D17" s="253" t="s">
        <v>2023</v>
      </c>
    </row>
    <row r="18" spans="2:4" x14ac:dyDescent="0.3">
      <c r="B18" s="169" t="s">
        <v>1161</v>
      </c>
      <c r="C18" s="153">
        <v>5</v>
      </c>
      <c r="D18" s="253" t="s">
        <v>2024</v>
      </c>
    </row>
    <row r="19" spans="2:4" x14ac:dyDescent="0.3">
      <c r="B19" s="169" t="s">
        <v>1161</v>
      </c>
      <c r="C19" s="153">
        <v>6</v>
      </c>
      <c r="D19" s="253" t="s">
        <v>2025</v>
      </c>
    </row>
    <row r="20" spans="2:4" x14ac:dyDescent="0.3">
      <c r="B20" s="169" t="s">
        <v>1268</v>
      </c>
      <c r="C20" s="153">
        <v>1</v>
      </c>
      <c r="D20" s="253" t="s">
        <v>2026</v>
      </c>
    </row>
    <row r="21" spans="2:4" x14ac:dyDescent="0.3">
      <c r="B21" s="169" t="s">
        <v>1268</v>
      </c>
      <c r="C21" s="153">
        <v>2</v>
      </c>
      <c r="D21" s="253" t="s">
        <v>2027</v>
      </c>
    </row>
    <row r="22" spans="2:4" x14ac:dyDescent="0.3">
      <c r="B22" s="169" t="s">
        <v>1268</v>
      </c>
      <c r="C22" s="153">
        <v>3</v>
      </c>
      <c r="D22" s="253" t="s">
        <v>2028</v>
      </c>
    </row>
    <row r="23" spans="2:4" x14ac:dyDescent="0.3">
      <c r="B23" s="169" t="s">
        <v>1268</v>
      </c>
      <c r="C23" s="153">
        <v>4</v>
      </c>
      <c r="D23" s="253" t="s">
        <v>2029</v>
      </c>
    </row>
    <row r="24" spans="2:4" x14ac:dyDescent="0.3">
      <c r="B24" s="169" t="s">
        <v>1268</v>
      </c>
      <c r="C24" s="153">
        <v>5</v>
      </c>
      <c r="D24" s="253" t="s">
        <v>2030</v>
      </c>
    </row>
    <row r="25" spans="2:4" ht="28.8" x14ac:dyDescent="0.3">
      <c r="B25" s="169" t="s">
        <v>2031</v>
      </c>
      <c r="C25" s="153">
        <v>1</v>
      </c>
      <c r="D25" s="255" t="s">
        <v>2032</v>
      </c>
    </row>
    <row r="26" spans="2:4" x14ac:dyDescent="0.3">
      <c r="B26" s="169" t="s">
        <v>1228</v>
      </c>
      <c r="C26" s="153">
        <v>1</v>
      </c>
      <c r="D26" s="253" t="s">
        <v>2033</v>
      </c>
    </row>
    <row r="27" spans="2:4" x14ac:dyDescent="0.3">
      <c r="B27" s="169" t="s">
        <v>1157</v>
      </c>
      <c r="C27" s="153">
        <v>1</v>
      </c>
      <c r="D27" s="253" t="s">
        <v>2034</v>
      </c>
    </row>
    <row r="28" spans="2:4" x14ac:dyDescent="0.3">
      <c r="B28" s="169" t="s">
        <v>1157</v>
      </c>
      <c r="C28" s="153">
        <v>2</v>
      </c>
      <c r="D28" s="253" t="s">
        <v>2035</v>
      </c>
    </row>
    <row r="29" spans="2:4" x14ac:dyDescent="0.3">
      <c r="B29" s="169" t="s">
        <v>1157</v>
      </c>
      <c r="C29" s="153">
        <v>3</v>
      </c>
      <c r="D29" s="253" t="s">
        <v>2036</v>
      </c>
    </row>
    <row r="30" spans="2:4" x14ac:dyDescent="0.3">
      <c r="B30" s="169" t="s">
        <v>1157</v>
      </c>
      <c r="C30" s="153">
        <v>4</v>
      </c>
      <c r="D30" s="253" t="s">
        <v>2037</v>
      </c>
    </row>
    <row r="31" spans="2:4" x14ac:dyDescent="0.3">
      <c r="B31" s="169" t="s">
        <v>1157</v>
      </c>
      <c r="C31" s="153">
        <v>5</v>
      </c>
      <c r="D31" s="253" t="s">
        <v>2038</v>
      </c>
    </row>
    <row r="32" spans="2:4" x14ac:dyDescent="0.3">
      <c r="B32" s="169" t="s">
        <v>1160</v>
      </c>
      <c r="C32" s="153">
        <v>1</v>
      </c>
      <c r="D32" s="253" t="s">
        <v>2039</v>
      </c>
    </row>
    <row r="33" spans="2:4" x14ac:dyDescent="0.3">
      <c r="B33" s="169" t="s">
        <v>1160</v>
      </c>
      <c r="C33" s="153">
        <v>2</v>
      </c>
      <c r="D33" s="253" t="s">
        <v>2040</v>
      </c>
    </row>
    <row r="34" spans="2:4" x14ac:dyDescent="0.3">
      <c r="B34" s="169" t="s">
        <v>1160</v>
      </c>
      <c r="C34" s="153">
        <v>3</v>
      </c>
      <c r="D34" s="253" t="s">
        <v>2041</v>
      </c>
    </row>
    <row r="35" spans="2:4" x14ac:dyDescent="0.3">
      <c r="B35" s="145" t="s">
        <v>1267</v>
      </c>
      <c r="C35" s="162">
        <v>0</v>
      </c>
      <c r="D35" s="256" t="s">
        <v>2042</v>
      </c>
    </row>
    <row r="36" spans="2:4" x14ac:dyDescent="0.3">
      <c r="B36" s="145" t="s">
        <v>1457</v>
      </c>
      <c r="C36" s="162">
        <v>0</v>
      </c>
      <c r="D36" s="256" t="s">
        <v>2042</v>
      </c>
    </row>
  </sheetData>
  <autoFilter ref="B1:D36" xr:uid="{E13F2136-20FE-4916-A7C7-3B2E5997DE58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theme="1"/>
  </sheetPr>
  <dimension ref="A1:T700"/>
  <sheetViews>
    <sheetView tabSelected="1" zoomScale="85" zoomScaleNormal="85" workbookViewId="0">
      <pane xSplit="1" ySplit="1" topLeftCell="B4" activePane="bottomRight" state="frozen"/>
      <selection pane="topRight" activeCell="C1" sqref="C1"/>
      <selection pane="bottomLeft" activeCell="A2" sqref="A2"/>
      <selection pane="bottomRight" activeCell="G5" sqref="G5"/>
    </sheetView>
  </sheetViews>
  <sheetFormatPr defaultColWidth="9.109375" defaultRowHeight="14.4" x14ac:dyDescent="0.3"/>
  <cols>
    <col min="1" max="1" width="6" style="162" customWidth="1"/>
    <col min="2" max="2" width="16" style="162" customWidth="1"/>
    <col min="3" max="3" width="12.6640625" style="145" customWidth="1"/>
    <col min="4" max="4" width="11.33203125" style="145" customWidth="1"/>
    <col min="5" max="5" width="11.109375" style="145" customWidth="1"/>
    <col min="6" max="6" width="9.5546875" style="162" bestFit="1" customWidth="1"/>
    <col min="7" max="7" width="13.109375" style="162" customWidth="1"/>
    <col min="8" max="8" width="18.88671875" style="162" customWidth="1"/>
    <col min="9" max="9" width="9.6640625" style="162" bestFit="1" customWidth="1"/>
    <col min="10" max="10" width="15.88671875" style="163" bestFit="1" customWidth="1"/>
    <col min="11" max="11" width="5.5546875" style="162" customWidth="1"/>
    <col min="12" max="12" width="32.6640625" style="235" customWidth="1"/>
    <col min="13" max="13" width="4.33203125" style="162" customWidth="1"/>
    <col min="14" max="14" width="6.5546875" style="182" customWidth="1"/>
    <col min="15" max="15" width="28.6640625" style="239" customWidth="1"/>
    <col min="16" max="16" width="8.6640625" style="162" customWidth="1"/>
    <col min="17" max="17" width="66.33203125" style="173" customWidth="1"/>
    <col min="18" max="18" width="50.6640625" style="174" customWidth="1"/>
    <col min="19" max="19" width="61.44140625" style="174" customWidth="1"/>
    <col min="20" max="20" width="47.5546875" style="145" bestFit="1" customWidth="1"/>
    <col min="21" max="16384" width="9.109375" style="145"/>
  </cols>
  <sheetData>
    <row r="1" spans="1:20" s="162" customFormat="1" x14ac:dyDescent="0.3">
      <c r="A1" s="171" t="s">
        <v>1378</v>
      </c>
      <c r="B1" s="187" t="s">
        <v>1149</v>
      </c>
      <c r="C1" s="179" t="s">
        <v>1401</v>
      </c>
      <c r="D1" s="178" t="s">
        <v>1372</v>
      </c>
      <c r="E1" s="178" t="s">
        <v>1373</v>
      </c>
      <c r="F1" s="178" t="s">
        <v>847</v>
      </c>
      <c r="G1" s="185" t="s">
        <v>1061</v>
      </c>
      <c r="H1" s="206" t="s">
        <v>1062</v>
      </c>
      <c r="I1" s="186" t="s">
        <v>1063</v>
      </c>
      <c r="J1" s="178" t="s">
        <v>1</v>
      </c>
      <c r="K1" s="168" t="s">
        <v>1150</v>
      </c>
      <c r="L1" s="237" t="s">
        <v>848</v>
      </c>
      <c r="M1" s="178" t="s">
        <v>849</v>
      </c>
      <c r="N1" s="179" t="s">
        <v>1149</v>
      </c>
      <c r="O1" s="237" t="s">
        <v>850</v>
      </c>
      <c r="P1" s="178" t="s">
        <v>1166</v>
      </c>
      <c r="Q1" s="172" t="s">
        <v>1377</v>
      </c>
      <c r="R1" s="172" t="s">
        <v>1374</v>
      </c>
      <c r="S1" s="172" t="s">
        <v>1375</v>
      </c>
    </row>
    <row r="2" spans="1:20" x14ac:dyDescent="0.3">
      <c r="A2" s="170">
        <v>263</v>
      </c>
      <c r="B2" s="170" t="s">
        <v>757</v>
      </c>
      <c r="C2" s="242" t="str">
        <f t="shared" ref="C2:C33" si="0">D2&amp;E2</f>
        <v>RF1129JU1082</v>
      </c>
      <c r="D2" s="242" t="s">
        <v>1794</v>
      </c>
      <c r="E2" s="242" t="s">
        <v>1755</v>
      </c>
      <c r="F2" s="180" t="str">
        <f t="shared" ref="F2:F33" si="1">IF(WEEKDAY(G2)=7,"Sat",IF(WEEKDAY(G2)=6,"Fri",IF(WEEKDAY(G2)=5,"Thu",IF(WEEKDAY(G2)=4,"Wed",IF(WEEKDAY(G2)=3,"Tue",IF(WEEKDAY(G2)=2,"Mon",IF(WEEKDAY(G2)=1,"Sun")))))))</f>
        <v>Sat</v>
      </c>
      <c r="G2" s="233">
        <v>45542</v>
      </c>
      <c r="H2" s="153" t="s">
        <v>2190</v>
      </c>
      <c r="I2" s="183">
        <v>0.33333333333333331</v>
      </c>
      <c r="J2" s="155" t="s">
        <v>1824</v>
      </c>
      <c r="K2" s="180" t="str">
        <f>VLOOKUP(D2,'Team Info'!E:H,4,FALSE)</f>
        <v>RF</v>
      </c>
      <c r="L2" s="169" t="str">
        <f>VLOOKUP(D2,'Team Info'!E:K,6,FALSE)</f>
        <v>U12 RF Comets</v>
      </c>
      <c r="M2" s="158" t="s">
        <v>849</v>
      </c>
      <c r="N2" s="181" t="str">
        <f>VLOOKUP(E2,'Team Info'!E:H,4,FALSE)</f>
        <v>JU</v>
      </c>
      <c r="O2" s="177" t="str">
        <f>VLOOKUP(E2,'Team Info'!E:J,6,FALSE)</f>
        <v>U12 JU Juneau Rage U12</v>
      </c>
      <c r="P2" s="153" t="s">
        <v>1167</v>
      </c>
      <c r="Q2" s="175" t="str">
        <f t="shared" ref="Q2:Q33" si="2">IF(R2=" ",S2,R2&amp;" 
"&amp;S2)</f>
        <v xml:space="preserve">2 Team Coordination: U12 Comets &amp; U12G Gunners 
 </v>
      </c>
      <c r="R2" s="176" t="str">
        <f>IF(ISBLANK((VLOOKUP(D2,'Team Info'!$E:$O,11,FALSE)))=TRUE," ",(VLOOKUP(D2,'Team Info'!$E:$O,11,FALSE)))</f>
        <v>2 Team Coordination: U12 Comets &amp; U12G Gunners</v>
      </c>
      <c r="S2" s="176" t="str">
        <f>IF(ISBLANK((VLOOKUP(E2,'Team Info'!$E:$O,11,FALSE)))=TRUE," ",(VLOOKUP(E2,'Team Info'!$E:$O,11,FALSE)))</f>
        <v xml:space="preserve"> </v>
      </c>
      <c r="T2" s="145" t="str">
        <f>G2&amp;H2&amp;I2</f>
        <v>45542Field 20.333333333333333</v>
      </c>
    </row>
    <row r="3" spans="1:20" ht="28.8" x14ac:dyDescent="0.3">
      <c r="A3" s="170">
        <v>118</v>
      </c>
      <c r="B3" s="170" t="s">
        <v>1159</v>
      </c>
      <c r="C3" s="242" t="str">
        <f t="shared" si="0"/>
        <v>WB1162JK1058</v>
      </c>
      <c r="D3" s="242" t="s">
        <v>1819</v>
      </c>
      <c r="E3" s="242" t="s">
        <v>1736</v>
      </c>
      <c r="F3" s="180" t="str">
        <f t="shared" si="1"/>
        <v>Sat</v>
      </c>
      <c r="G3" s="233">
        <v>45542</v>
      </c>
      <c r="H3" s="153" t="s">
        <v>2146</v>
      </c>
      <c r="I3" s="183">
        <v>0.33333333333333331</v>
      </c>
      <c r="J3" s="155" t="s">
        <v>1823</v>
      </c>
      <c r="K3" s="180" t="str">
        <f>VLOOKUP(D3,'Team Info'!E:H,4,FALSE)</f>
        <v>WB</v>
      </c>
      <c r="L3" s="240" t="str">
        <f>VLOOKUP(D3,'Team Info'!E:K,6,FALSE)</f>
        <v>U-8 WB Stars</v>
      </c>
      <c r="M3" s="158" t="s">
        <v>849</v>
      </c>
      <c r="N3" s="181" t="str">
        <f>VLOOKUP(E3,'Team Info'!E:H,4,FALSE)</f>
        <v>JK</v>
      </c>
      <c r="O3" s="238" t="str">
        <f>VLOOKUP(E3,'Team Info'!E:J,6,FALSE)</f>
        <v>U-8 JK Gunners</v>
      </c>
      <c r="P3" s="153" t="s">
        <v>1167</v>
      </c>
      <c r="Q3" s="175" t="str">
        <f t="shared" si="2"/>
        <v xml:space="preserve"> </v>
      </c>
      <c r="R3" s="176" t="str">
        <f>IF(ISBLANK((VLOOKUP(D3,'Team Info'!$E:$O,11,FALSE)))=TRUE," ",(VLOOKUP(D3,'Team Info'!$E:$O,11,FALSE)))</f>
        <v xml:space="preserve"> </v>
      </c>
      <c r="S3" s="176" t="str">
        <f>IF(ISBLANK((VLOOKUP(E3,'Team Info'!$E:$O,11,FALSE)))=TRUE," ",(VLOOKUP(E3,'Team Info'!$E:$O,11,FALSE)))</f>
        <v xml:space="preserve"> </v>
      </c>
      <c r="T3" s="145" t="str">
        <f>G3&amp;H3&amp;I3</f>
        <v>45542Hickory Lane #1A0.333333333333333</v>
      </c>
    </row>
    <row r="4" spans="1:20" ht="28.8" x14ac:dyDescent="0.3">
      <c r="A4" s="170">
        <v>462</v>
      </c>
      <c r="B4" s="170" t="s">
        <v>1159</v>
      </c>
      <c r="C4" s="242" t="str">
        <f t="shared" si="0"/>
        <v>HT1015JK1053</v>
      </c>
      <c r="D4" s="242" t="s">
        <v>1703</v>
      </c>
      <c r="E4" s="242" t="s">
        <v>1386</v>
      </c>
      <c r="F4" s="180" t="str">
        <f t="shared" si="1"/>
        <v>Sat</v>
      </c>
      <c r="G4" s="233">
        <v>45542</v>
      </c>
      <c r="H4" s="153" t="s">
        <v>2147</v>
      </c>
      <c r="I4" s="183">
        <v>0.33333333333333331</v>
      </c>
      <c r="J4" s="155" t="s">
        <v>1828</v>
      </c>
      <c r="K4" s="180" t="str">
        <f>VLOOKUP(D4,'Team Info'!E:H,4,FALSE)</f>
        <v>HT</v>
      </c>
      <c r="L4" s="169" t="str">
        <f>VLOOKUP(D4,'Team Info'!E:K,6,FALSE)</f>
        <v>U-7 HT Spicey Meatball Boys</v>
      </c>
      <c r="M4" s="158" t="s">
        <v>849</v>
      </c>
      <c r="N4" s="181" t="str">
        <f>VLOOKUP(E4,'Team Info'!E:H,4,FALSE)</f>
        <v>JK</v>
      </c>
      <c r="O4" s="177" t="str">
        <f>VLOOKUP(E4,'Team Info'!E:J,6,FALSE)</f>
        <v>U-7 JK Pumas</v>
      </c>
      <c r="P4" s="153" t="s">
        <v>1167</v>
      </c>
      <c r="Q4" s="175" t="str">
        <f t="shared" si="2"/>
        <v xml:space="preserve">2 Team Coordination: U12 Cobras &amp; U7 Spicey Meatballs 
 </v>
      </c>
      <c r="R4" s="176" t="str">
        <f>IF(ISBLANK((VLOOKUP(D4,'Team Info'!$E:$O,11,FALSE)))=TRUE," ",(VLOOKUP(D4,'Team Info'!$E:$O,11,FALSE)))</f>
        <v>2 Team Coordination: U12 Cobras &amp; U7 Spicey Meatballs</v>
      </c>
      <c r="S4" s="176" t="str">
        <f>IF(ISBLANK((VLOOKUP(E4,'Team Info'!$E:$O,11,FALSE)))=TRUE," ",(VLOOKUP(E4,'Team Info'!$E:$O,11,FALSE)))</f>
        <v xml:space="preserve"> </v>
      </c>
      <c r="T4" s="145" t="str">
        <f>G4&amp;H4&amp;I4</f>
        <v>45542Hickory Lane #1B0.333333333333333</v>
      </c>
    </row>
    <row r="5" spans="1:20" ht="72" x14ac:dyDescent="0.3">
      <c r="A5" s="270">
        <v>425</v>
      </c>
      <c r="B5" s="170" t="s">
        <v>1162</v>
      </c>
      <c r="C5" s="242" t="str">
        <f t="shared" si="0"/>
        <v>SL1143SL1144</v>
      </c>
      <c r="D5" s="242" t="s">
        <v>1807</v>
      </c>
      <c r="E5" s="242" t="s">
        <v>1808</v>
      </c>
      <c r="F5" s="180" t="str">
        <f t="shared" si="1"/>
        <v>Sat</v>
      </c>
      <c r="G5" s="233">
        <v>45542</v>
      </c>
      <c r="H5" s="153">
        <v>1</v>
      </c>
      <c r="I5" s="271">
        <v>0.375</v>
      </c>
      <c r="J5" s="155" t="s">
        <v>1826</v>
      </c>
      <c r="K5" s="180" t="str">
        <f>VLOOKUP(D5,'Team Info'!E:H,4,FALSE)</f>
        <v>SL</v>
      </c>
      <c r="L5" s="169" t="str">
        <f>VLOOKUP(D5,'Team Info'!E:K,6,FALSE)</f>
        <v>U-9 SL Cowboys (Bulldogs)</v>
      </c>
      <c r="M5" s="158" t="s">
        <v>849</v>
      </c>
      <c r="N5" s="181" t="str">
        <f>VLOOKUP(E5,'Team Info'!E:H,4,FALSE)</f>
        <v>SL</v>
      </c>
      <c r="O5" s="177" t="str">
        <f>VLOOKUP(E5,'Team Info'!E:J,6,FALSE)</f>
        <v>U-9 SL Barcelona (Flames)</v>
      </c>
      <c r="P5" s="153" t="s">
        <v>1167</v>
      </c>
      <c r="Q5" s="175" t="str">
        <f t="shared" si="2"/>
        <v>9/27-9/28 AWAY games - Homecoming 
9/27-9/28 AWAY games - Homecoming</v>
      </c>
      <c r="R5" s="176" t="str">
        <f>IF(ISBLANK((VLOOKUP(D5,'Team Info'!$E:$O,11,FALSE)))=TRUE," ",(VLOOKUP(D5,'Team Info'!$E:$O,11,FALSE)))</f>
        <v>9/27-9/28 AWAY games - Homecoming</v>
      </c>
      <c r="S5" s="176" t="str">
        <f>IF(ISBLANK((VLOOKUP(E5,'Team Info'!$E:$O,11,FALSE)))=TRUE," ",(VLOOKUP(E5,'Team Info'!$E:$O,11,FALSE)))</f>
        <v>9/27-9/28 AWAY games - Homecoming</v>
      </c>
    </row>
    <row r="6" spans="1:20" ht="43.2" x14ac:dyDescent="0.3">
      <c r="A6" s="170">
        <v>66</v>
      </c>
      <c r="B6" s="170" t="s">
        <v>1162</v>
      </c>
      <c r="C6" s="242" t="str">
        <f t="shared" si="0"/>
        <v>HT1036SL1154</v>
      </c>
      <c r="D6" s="242" t="s">
        <v>1679</v>
      </c>
      <c r="E6" s="242" t="s">
        <v>1683</v>
      </c>
      <c r="F6" s="180" t="str">
        <f t="shared" si="1"/>
        <v>Sat</v>
      </c>
      <c r="G6" s="233">
        <v>45542</v>
      </c>
      <c r="H6" s="153">
        <v>5</v>
      </c>
      <c r="I6" s="183">
        <v>0.375</v>
      </c>
      <c r="J6" s="155" t="s">
        <v>63</v>
      </c>
      <c r="K6" s="180" t="str">
        <f>VLOOKUP(D6,'Team Info'!E:H,4,FALSE)</f>
        <v>HT</v>
      </c>
      <c r="L6" s="240" t="str">
        <f>VLOOKUP(D6,'Team Info'!E:K,6,FALSE)</f>
        <v>U12G HT Pumas</v>
      </c>
      <c r="M6" s="158" t="s">
        <v>849</v>
      </c>
      <c r="N6" s="181" t="str">
        <f>VLOOKUP(E6,'Team Info'!E:H,4,FALSE)</f>
        <v>SL</v>
      </c>
      <c r="O6" s="238" t="str">
        <f>VLOOKUP(E6,'Team Info'!E:J,6,FALSE)</f>
        <v>U12G SL Crush</v>
      </c>
      <c r="P6" s="153" t="s">
        <v>1167</v>
      </c>
      <c r="Q6" s="175" t="str">
        <f t="shared" si="2"/>
        <v>No Game 10/11-10/13 - Uihlein 
9/27-9/28 AWAY games - Homecoming</v>
      </c>
      <c r="R6" s="176" t="str">
        <f>IF(ISBLANK((VLOOKUP(D6,'Team Info'!$E:$O,11,FALSE)))=TRUE," ",(VLOOKUP(D6,'Team Info'!$E:$O,11,FALSE)))</f>
        <v>No Game 10/11-10/13 - Uihlein</v>
      </c>
      <c r="S6" s="176" t="str">
        <f>IF(ISBLANK((VLOOKUP(E6,'Team Info'!$E:$O,11,FALSE)))=TRUE," ",(VLOOKUP(E6,'Team Info'!$E:$O,11,FALSE)))</f>
        <v>9/27-9/28 AWAY games - Homecoming</v>
      </c>
      <c r="T6" s="145" t="str">
        <f t="shared" ref="T6:T16" si="3">G6&amp;H6&amp;I6</f>
        <v>4554250.375</v>
      </c>
    </row>
    <row r="7" spans="1:20" x14ac:dyDescent="0.3">
      <c r="A7" s="170">
        <v>61</v>
      </c>
      <c r="B7" s="170" t="s">
        <v>1268</v>
      </c>
      <c r="C7" s="242" t="str">
        <f t="shared" si="0"/>
        <v>SL1155BR1001</v>
      </c>
      <c r="D7" s="242" t="s">
        <v>1674</v>
      </c>
      <c r="E7" s="242" t="s">
        <v>1680</v>
      </c>
      <c r="F7" s="180" t="str">
        <f t="shared" si="1"/>
        <v>Sat</v>
      </c>
      <c r="G7" s="233">
        <v>45542</v>
      </c>
      <c r="H7" s="153" t="s">
        <v>2179</v>
      </c>
      <c r="I7" s="183">
        <v>0.375</v>
      </c>
      <c r="J7" s="155" t="s">
        <v>63</v>
      </c>
      <c r="K7" s="180" t="str">
        <f>VLOOKUP(D7,'Team Info'!E:H,4,FALSE)</f>
        <v>SL</v>
      </c>
      <c r="L7" s="240" t="str">
        <f>VLOOKUP(D7,'Team Info'!E:K,6,FALSE)</f>
        <v>U12G SL Lady Owls</v>
      </c>
      <c r="M7" s="158" t="s">
        <v>849</v>
      </c>
      <c r="N7" s="181" t="str">
        <f>VLOOKUP(E7,'Team Info'!E:H,4,FALSE)</f>
        <v>BR</v>
      </c>
      <c r="O7" s="238" t="str">
        <f>VLOOKUP(E7,'Team Info'!E:J,6,FALSE)</f>
        <v>U12G BR Blue Heron Yellow</v>
      </c>
      <c r="P7" s="153" t="s">
        <v>1167</v>
      </c>
      <c r="Q7" s="175" t="str">
        <f t="shared" si="2"/>
        <v xml:space="preserve">2 Team Coordination: U12G Lady Owls &amp; U10G Tigers, 9/27-9/28 AWAY games - Homecoming 
2 Team Coordination: U12 BR Yellow &amp; U12 BR Blue, No Games 10/11-10/13, No Games 9/28, Home games on 9/14 picture day, have Brownsville girls play each other that day? </v>
      </c>
      <c r="R7" s="176" t="str">
        <f>IF(ISBLANK((VLOOKUP(D7,'Team Info'!$E:$O,11,FALSE)))=TRUE," ",(VLOOKUP(D7,'Team Info'!$E:$O,11,FALSE)))</f>
        <v>2 Team Coordination: U12G Lady Owls &amp; U10G Tigers, 9/27-9/28 AWAY games - Homecoming</v>
      </c>
      <c r="S7" s="176" t="str">
        <f>IF(ISBLANK((VLOOKUP(E7,'Team Info'!$E:$O,11,FALSE)))=TRUE," ",(VLOOKUP(E7,'Team Info'!$E:$O,11,FALSE)))</f>
        <v xml:space="preserve">2 Team Coordination: U12 BR Yellow &amp; U12 BR Blue, No Games 10/11-10/13, No Games 9/28, Home games on 9/14 picture day, have Brownsville girls play each other that day? </v>
      </c>
      <c r="T7" s="145" t="str">
        <f t="shared" si="3"/>
        <v>4554212U South0.375</v>
      </c>
    </row>
    <row r="8" spans="1:20" ht="43.2" x14ac:dyDescent="0.3">
      <c r="A8" s="170">
        <v>373</v>
      </c>
      <c r="B8" s="170" t="s">
        <v>1228</v>
      </c>
      <c r="C8" s="242" t="str">
        <f t="shared" si="0"/>
        <v>HT1027ER1010</v>
      </c>
      <c r="D8" s="242" t="s">
        <v>1715</v>
      </c>
      <c r="E8" s="242" t="s">
        <v>1699</v>
      </c>
      <c r="F8" s="180" t="str">
        <f t="shared" si="1"/>
        <v>Sat</v>
      </c>
      <c r="G8" s="233">
        <v>45542</v>
      </c>
      <c r="H8" s="153" t="s">
        <v>2046</v>
      </c>
      <c r="I8" s="183">
        <v>0.375</v>
      </c>
      <c r="J8" s="155" t="s">
        <v>1826</v>
      </c>
      <c r="K8" s="180" t="str">
        <f>VLOOKUP(D8,'Team Info'!E:H,4,FALSE)</f>
        <v>HT</v>
      </c>
      <c r="L8" s="169" t="str">
        <f>VLOOKUP(D8,'Team Info'!E:K,6,FALSE)</f>
        <v>U-9 HT Lady Orioles (Orange Crush)</v>
      </c>
      <c r="M8" s="158" t="s">
        <v>849</v>
      </c>
      <c r="N8" s="181" t="str">
        <f>VLOOKUP(E8,'Team Info'!E:H,4,FALSE)</f>
        <v>ER</v>
      </c>
      <c r="O8" s="177" t="str">
        <f>VLOOKUP(E8,'Team Info'!E:J,6,FALSE)</f>
        <v>U-9 ER Lucky Charms</v>
      </c>
      <c r="P8" s="153" t="s">
        <v>1167</v>
      </c>
      <c r="Q8" s="175" t="str">
        <f t="shared" si="2"/>
        <v xml:space="preserve"> </v>
      </c>
      <c r="R8" s="176" t="str">
        <f>IF(ISBLANK((VLOOKUP(D8,'Team Info'!$E:$O,11,FALSE)))=TRUE," ",(VLOOKUP(D8,'Team Info'!$E:$O,11,FALSE)))</f>
        <v xml:space="preserve"> </v>
      </c>
      <c r="S8" s="176" t="str">
        <f>IF(ISBLANK((VLOOKUP(E8,'Team Info'!$E:$O,11,FALSE)))=TRUE," ",(VLOOKUP(E8,'Team Info'!$E:$O,11,FALSE)))</f>
        <v xml:space="preserve"> </v>
      </c>
      <c r="T8" s="145" t="str">
        <f t="shared" si="3"/>
        <v>45542ER #80.375</v>
      </c>
    </row>
    <row r="9" spans="1:20" ht="28.8" x14ac:dyDescent="0.3">
      <c r="A9" s="170">
        <v>31</v>
      </c>
      <c r="B9" s="170" t="s">
        <v>1158</v>
      </c>
      <c r="C9" s="242" t="str">
        <f t="shared" si="0"/>
        <v>JK1066HU1048</v>
      </c>
      <c r="D9" s="242" t="s">
        <v>1673</v>
      </c>
      <c r="E9" s="242" t="s">
        <v>1667</v>
      </c>
      <c r="F9" s="180" t="str">
        <f t="shared" si="1"/>
        <v>Sat</v>
      </c>
      <c r="G9" s="233">
        <v>45542</v>
      </c>
      <c r="H9" s="153" t="s">
        <v>2153</v>
      </c>
      <c r="I9" s="183">
        <v>0.375</v>
      </c>
      <c r="J9" s="155" t="s">
        <v>96</v>
      </c>
      <c r="K9" s="180" t="str">
        <f>VLOOKUP(D9,'Team Info'!E:H,4,FALSE)</f>
        <v>JK</v>
      </c>
      <c r="L9" s="169" t="str">
        <f>VLOOKUP(D9,'Team Info'!E:K,6,FALSE)</f>
        <v>U10G JK Magic</v>
      </c>
      <c r="M9" s="158" t="s">
        <v>849</v>
      </c>
      <c r="N9" s="181" t="str">
        <f>VLOOKUP(E9,'Team Info'!E:H,4,FALSE)</f>
        <v>HU</v>
      </c>
      <c r="O9" s="177" t="str">
        <f>VLOOKUP(E9,'Team Info'!E:J,6,FALSE)</f>
        <v>U10G HU Thunder</v>
      </c>
      <c r="P9" s="153" t="s">
        <v>1167</v>
      </c>
      <c r="Q9" s="175" t="str">
        <f t="shared" si="2"/>
        <v>2 Team Coordination: U10G Thunder &amp; U12G Avengers</v>
      </c>
      <c r="R9" s="176" t="str">
        <f>IF(ISBLANK((VLOOKUP(D9,'Team Info'!$E:$O,11,FALSE)))=TRUE," ",(VLOOKUP(D9,'Team Info'!$E:$O,11,FALSE)))</f>
        <v xml:space="preserve"> </v>
      </c>
      <c r="S9" s="176" t="str">
        <f>IF(ISBLANK((VLOOKUP(E9,'Team Info'!$E:$O,11,FALSE)))=TRUE," ",(VLOOKUP(E9,'Team Info'!$E:$O,11,FALSE)))</f>
        <v>2 Team Coordination: U10G Thunder &amp; U12G Avengers</v>
      </c>
      <c r="T9" s="145" t="str">
        <f t="shared" si="3"/>
        <v>45542Field #10.375</v>
      </c>
    </row>
    <row r="10" spans="1:20" x14ac:dyDescent="0.3">
      <c r="A10" s="170">
        <v>230</v>
      </c>
      <c r="B10" s="170" t="s">
        <v>1158</v>
      </c>
      <c r="C10" s="242" t="str">
        <f t="shared" si="0"/>
        <v>KW1104HU1045</v>
      </c>
      <c r="D10" s="242" t="s">
        <v>1772</v>
      </c>
      <c r="E10" s="242" t="s">
        <v>1728</v>
      </c>
      <c r="F10" s="180" t="str">
        <f t="shared" si="1"/>
        <v>Sat</v>
      </c>
      <c r="G10" s="233">
        <v>45542</v>
      </c>
      <c r="H10" s="153" t="s">
        <v>2155</v>
      </c>
      <c r="I10" s="183">
        <v>0.375</v>
      </c>
      <c r="J10" s="169" t="s">
        <v>1823</v>
      </c>
      <c r="K10" s="180" t="str">
        <f>VLOOKUP(D10,'Team Info'!E:H,4,FALSE)</f>
        <v>KW</v>
      </c>
      <c r="L10" s="169" t="str">
        <f>VLOOKUP(D10,'Team Info'!E:K,6,FALSE)</f>
        <v>U-8 KW Vortex</v>
      </c>
      <c r="M10" s="158" t="s">
        <v>849</v>
      </c>
      <c r="N10" s="181" t="str">
        <f>VLOOKUP(E10,'Team Info'!E:H,4,FALSE)</f>
        <v>HU</v>
      </c>
      <c r="O10" s="177" t="str">
        <f>VLOOKUP(E10,'Team Info'!E:J,6,FALSE)</f>
        <v>U-8 HU Lightning</v>
      </c>
      <c r="P10" s="153" t="s">
        <v>1167</v>
      </c>
      <c r="Q10" s="175" t="str">
        <f t="shared" si="2"/>
        <v>2 Team Coordination: U8 Lightning &amp; U14 Renegades</v>
      </c>
      <c r="R10" s="176" t="str">
        <f>IF(ISBLANK((VLOOKUP(D10,'Team Info'!$E:$O,11,FALSE)))=TRUE," ",(VLOOKUP(D10,'Team Info'!$E:$O,11,FALSE)))</f>
        <v xml:space="preserve"> </v>
      </c>
      <c r="S10" s="176" t="str">
        <f>IF(ISBLANK((VLOOKUP(E10,'Team Info'!$E:$O,11,FALSE)))=TRUE," ",(VLOOKUP(E10,'Team Info'!$E:$O,11,FALSE)))</f>
        <v>2 Team Coordination: U8 Lightning &amp; U14 Renegades</v>
      </c>
      <c r="T10" s="145" t="str">
        <f t="shared" si="3"/>
        <v>45542Field #30.375</v>
      </c>
    </row>
    <row r="11" spans="1:20" x14ac:dyDescent="0.3">
      <c r="A11" s="170">
        <v>119</v>
      </c>
      <c r="B11" s="170" t="s">
        <v>757</v>
      </c>
      <c r="C11" s="242" t="str">
        <f t="shared" si="0"/>
        <v>KW1100JU1078</v>
      </c>
      <c r="D11" s="242" t="s">
        <v>1768</v>
      </c>
      <c r="E11" s="242" t="s">
        <v>1751</v>
      </c>
      <c r="F11" s="180" t="str">
        <f t="shared" si="1"/>
        <v>Sat</v>
      </c>
      <c r="G11" s="233">
        <v>45542</v>
      </c>
      <c r="H11" s="153" t="s">
        <v>2188</v>
      </c>
      <c r="I11" s="183">
        <v>0.375</v>
      </c>
      <c r="J11" s="155" t="s">
        <v>1823</v>
      </c>
      <c r="K11" s="180" t="str">
        <f>VLOOKUP(D11,'Team Info'!E:H,4,FALSE)</f>
        <v>KW</v>
      </c>
      <c r="L11" s="240" t="str">
        <f>VLOOKUP(D11,'Team Info'!E:K,6,FALSE)</f>
        <v>U-8 KW Avalanche</v>
      </c>
      <c r="M11" s="158" t="s">
        <v>849</v>
      </c>
      <c r="N11" s="181" t="str">
        <f>VLOOKUP(E11,'Team Info'!E:H,4,FALSE)</f>
        <v>JU</v>
      </c>
      <c r="O11" s="238" t="str">
        <f>VLOOKUP(E11,'Team Info'!E:J,6,FALSE)</f>
        <v>U-8 JU Juneau Rage U8</v>
      </c>
      <c r="P11" s="153" t="s">
        <v>1167</v>
      </c>
      <c r="Q11" s="175" t="str">
        <f t="shared" si="2"/>
        <v xml:space="preserve"> </v>
      </c>
      <c r="R11" s="176" t="str">
        <f>IF(ISBLANK((VLOOKUP(D11,'Team Info'!$E:$O,11,FALSE)))=TRUE," ",(VLOOKUP(D11,'Team Info'!$E:$O,11,FALSE)))</f>
        <v xml:space="preserve"> </v>
      </c>
      <c r="S11" s="176" t="str">
        <f>IF(ISBLANK((VLOOKUP(E11,'Team Info'!$E:$O,11,FALSE)))=TRUE," ",(VLOOKUP(E11,'Team Info'!$E:$O,11,FALSE)))</f>
        <v xml:space="preserve"> </v>
      </c>
      <c r="T11" s="145" t="str">
        <f t="shared" si="3"/>
        <v>45542Field 10.375</v>
      </c>
    </row>
    <row r="12" spans="1:20" ht="41.4" customHeight="1" x14ac:dyDescent="0.3">
      <c r="A12" s="170">
        <v>515</v>
      </c>
      <c r="B12" s="170" t="s">
        <v>1159</v>
      </c>
      <c r="C12" s="242" t="str">
        <f t="shared" si="0"/>
        <v>HU1042JK1057</v>
      </c>
      <c r="D12" s="242" t="s">
        <v>1725</v>
      </c>
      <c r="E12" s="242" t="s">
        <v>1735</v>
      </c>
      <c r="F12" s="180" t="str">
        <f t="shared" si="1"/>
        <v>Sat</v>
      </c>
      <c r="G12" s="233">
        <v>45542</v>
      </c>
      <c r="H12" s="153" t="s">
        <v>2146</v>
      </c>
      <c r="I12" s="183">
        <v>0.375</v>
      </c>
      <c r="J12" s="155" t="s">
        <v>1828</v>
      </c>
      <c r="K12" s="180" t="str">
        <f>VLOOKUP(D12,'Team Info'!E:H,4,FALSE)</f>
        <v>HU</v>
      </c>
      <c r="L12" s="169" t="str">
        <f>VLOOKUP(D12,'Team Info'!E:K,6,FALSE)</f>
        <v>U-7 HU Hurricanes</v>
      </c>
      <c r="M12" s="158" t="s">
        <v>849</v>
      </c>
      <c r="N12" s="181" t="str">
        <f>VLOOKUP(E12,'Team Info'!E:H,4,FALSE)</f>
        <v>JK</v>
      </c>
      <c r="O12" s="177" t="str">
        <f>VLOOKUP(E12,'Team Info'!E:J,6,FALSE)</f>
        <v>U-7 JK Panthers</v>
      </c>
      <c r="P12" s="153" t="s">
        <v>1167</v>
      </c>
      <c r="Q12" s="175" t="str">
        <f t="shared" si="2"/>
        <v>2 Team Coordination: U7 Panthers &amp; U14 Panthers</v>
      </c>
      <c r="R12" s="176" t="str">
        <f>IF(ISBLANK((VLOOKUP(D12,'Team Info'!$E:$O,11,FALSE)))=TRUE," ",(VLOOKUP(D12,'Team Info'!$E:$O,11,FALSE)))</f>
        <v xml:space="preserve"> </v>
      </c>
      <c r="S12" s="176" t="str">
        <f>IF(ISBLANK((VLOOKUP(E12,'Team Info'!$E:$O,11,FALSE)))=TRUE," ",(VLOOKUP(E12,'Team Info'!$E:$O,11,FALSE)))</f>
        <v>2 Team Coordination: U7 Panthers &amp; U14 Panthers</v>
      </c>
      <c r="T12" s="145" t="str">
        <f t="shared" si="3"/>
        <v>45542Hickory Lane #1A0.375</v>
      </c>
    </row>
    <row r="13" spans="1:20" x14ac:dyDescent="0.3">
      <c r="A13" s="170">
        <v>158</v>
      </c>
      <c r="B13" s="170" t="s">
        <v>1159</v>
      </c>
      <c r="C13" s="242" t="str">
        <f t="shared" si="0"/>
        <v>HU1044JK1059</v>
      </c>
      <c r="D13" s="242" t="s">
        <v>1727</v>
      </c>
      <c r="E13" s="242" t="s">
        <v>1737</v>
      </c>
      <c r="F13" s="180" t="str">
        <f t="shared" si="1"/>
        <v>Sat</v>
      </c>
      <c r="G13" s="233">
        <v>45542</v>
      </c>
      <c r="H13" s="153" t="s">
        <v>2147</v>
      </c>
      <c r="I13" s="183">
        <v>0.375</v>
      </c>
      <c r="J13" s="155" t="s">
        <v>1823</v>
      </c>
      <c r="K13" s="180" t="str">
        <f>VLOOKUP(D13,'Team Info'!E:H,4,FALSE)</f>
        <v>HU</v>
      </c>
      <c r="L13" s="240" t="str">
        <f>VLOOKUP(D13,'Team Info'!E:K,6,FALSE)</f>
        <v>U-8 HU Stingers</v>
      </c>
      <c r="M13" s="158" t="s">
        <v>849</v>
      </c>
      <c r="N13" s="181" t="str">
        <f>VLOOKUP(E13,'Team Info'!E:H,4,FALSE)</f>
        <v>JK</v>
      </c>
      <c r="O13" s="238" t="str">
        <f>VLOOKUP(E13,'Team Info'!E:J,6,FALSE)</f>
        <v>U-8 JK Spurs</v>
      </c>
      <c r="P13" s="153" t="s">
        <v>1167</v>
      </c>
      <c r="Q13" s="175" t="str">
        <f t="shared" si="2"/>
        <v xml:space="preserve"> </v>
      </c>
      <c r="R13" s="176" t="str">
        <f>IF(ISBLANK((VLOOKUP(D13,'Team Info'!$E:$O,11,FALSE)))=TRUE," ",(VLOOKUP(D13,'Team Info'!$E:$O,11,FALSE)))</f>
        <v xml:space="preserve"> </v>
      </c>
      <c r="S13" s="176" t="str">
        <f>IF(ISBLANK((VLOOKUP(E13,'Team Info'!$E:$O,11,FALSE)))=TRUE," ",(VLOOKUP(E13,'Team Info'!$E:$O,11,FALSE)))</f>
        <v xml:space="preserve"> </v>
      </c>
      <c r="T13" s="145" t="str">
        <f t="shared" si="3"/>
        <v>45542Hickory Lane #1B0.375</v>
      </c>
    </row>
    <row r="14" spans="1:20" x14ac:dyDescent="0.3">
      <c r="A14" s="170">
        <v>422</v>
      </c>
      <c r="B14" s="170" t="s">
        <v>1159</v>
      </c>
      <c r="C14" s="242" t="str">
        <f t="shared" si="0"/>
        <v>ER1009JK1063</v>
      </c>
      <c r="D14" s="242" t="s">
        <v>1698</v>
      </c>
      <c r="E14" s="242" t="s">
        <v>1741</v>
      </c>
      <c r="F14" s="180" t="str">
        <f t="shared" si="1"/>
        <v>Sat</v>
      </c>
      <c r="G14" s="233">
        <v>45542</v>
      </c>
      <c r="H14" s="153" t="s">
        <v>2144</v>
      </c>
      <c r="I14" s="183">
        <v>0.375</v>
      </c>
      <c r="J14" s="155" t="s">
        <v>1826</v>
      </c>
      <c r="K14" s="180" t="str">
        <f>VLOOKUP(D14,'Team Info'!E:H,4,FALSE)</f>
        <v>ER</v>
      </c>
      <c r="L14" s="169" t="str">
        <f>VLOOKUP(D14,'Team Info'!E:K,6,FALSE)</f>
        <v>U-9 ER Cyclones</v>
      </c>
      <c r="M14" s="158" t="s">
        <v>849</v>
      </c>
      <c r="N14" s="181" t="str">
        <f>VLOOKUP(E14,'Team Info'!E:H,4,FALSE)</f>
        <v>JK</v>
      </c>
      <c r="O14" s="177" t="str">
        <f>VLOOKUP(E14,'Team Info'!E:J,6,FALSE)</f>
        <v>U-9 JK Avalanche</v>
      </c>
      <c r="P14" s="153" t="s">
        <v>1167</v>
      </c>
      <c r="Q14" s="175" t="str">
        <f t="shared" si="2"/>
        <v xml:space="preserve">2 Team Coordination: U7 Emeralds &amp; U9 Cyclones 
 </v>
      </c>
      <c r="R14" s="176" t="str">
        <f>IF(ISBLANK((VLOOKUP(D14,'Team Info'!$E:$O,11,FALSE)))=TRUE," ",(VLOOKUP(D14,'Team Info'!$E:$O,11,FALSE)))</f>
        <v>2 Team Coordination: U7 Emeralds &amp; U9 Cyclones</v>
      </c>
      <c r="S14" s="176" t="str">
        <f>IF(ISBLANK((VLOOKUP(E14,'Team Info'!$E:$O,11,FALSE)))=TRUE," ",(VLOOKUP(E14,'Team Info'!$E:$O,11,FALSE)))</f>
        <v xml:space="preserve"> </v>
      </c>
      <c r="T14" s="145" t="str">
        <f t="shared" si="3"/>
        <v>45542Hickory Lane #20.375</v>
      </c>
    </row>
    <row r="15" spans="1:20" x14ac:dyDescent="0.3">
      <c r="A15" s="170">
        <v>157</v>
      </c>
      <c r="B15" s="170" t="s">
        <v>1157</v>
      </c>
      <c r="C15" s="242" t="str">
        <f t="shared" si="0"/>
        <v>HT1021HT1025</v>
      </c>
      <c r="D15" s="242" t="s">
        <v>1709</v>
      </c>
      <c r="E15" s="242" t="s">
        <v>1713</v>
      </c>
      <c r="F15" s="180" t="str">
        <f t="shared" si="1"/>
        <v>Sat</v>
      </c>
      <c r="G15" s="233">
        <v>45542</v>
      </c>
      <c r="H15" s="153" t="s">
        <v>1827</v>
      </c>
      <c r="I15" s="183">
        <v>0.375</v>
      </c>
      <c r="J15" s="155" t="s">
        <v>1823</v>
      </c>
      <c r="K15" s="180" t="str">
        <f>VLOOKUP(D15,'Team Info'!E:H,4,FALSE)</f>
        <v>HT</v>
      </c>
      <c r="L15" s="240" t="str">
        <f>VLOOKUP(D15,'Team Info'!E:K,6,FALSE)</f>
        <v>U-8 HT Goal Diggers</v>
      </c>
      <c r="M15" s="158" t="s">
        <v>849</v>
      </c>
      <c r="N15" s="181" t="str">
        <f>VLOOKUP(E15,'Team Info'!E:H,4,FALSE)</f>
        <v>HT</v>
      </c>
      <c r="O15" s="238" t="str">
        <f>VLOOKUP(E15,'Team Info'!E:J,6,FALSE)</f>
        <v>U-8 HT Baby Sharks</v>
      </c>
      <c r="P15" s="153" t="s">
        <v>1167</v>
      </c>
      <c r="Q15" s="175" t="str">
        <f t="shared" si="2"/>
        <v xml:space="preserve"> </v>
      </c>
      <c r="R15" s="176" t="str">
        <f>IF(ISBLANK((VLOOKUP(D15,'Team Info'!$E:$O,11,FALSE)))=TRUE," ",(VLOOKUP(D15,'Team Info'!$E:$O,11,FALSE)))</f>
        <v xml:space="preserve"> </v>
      </c>
      <c r="S15" s="176" t="str">
        <f>IF(ISBLANK((VLOOKUP(E15,'Team Info'!$E:$O,11,FALSE)))=TRUE," ",(VLOOKUP(E15,'Team Info'!$E:$O,11,FALSE)))</f>
        <v xml:space="preserve"> </v>
      </c>
      <c r="T15" s="145" t="str">
        <f t="shared" si="3"/>
        <v>45542HT #3A0.375</v>
      </c>
    </row>
    <row r="16" spans="1:20" ht="28.8" x14ac:dyDescent="0.3">
      <c r="A16" s="170">
        <v>514</v>
      </c>
      <c r="B16" s="170" t="s">
        <v>1157</v>
      </c>
      <c r="C16" s="242" t="str">
        <f t="shared" si="0"/>
        <v>JK1055HT1018</v>
      </c>
      <c r="D16" s="242" t="s">
        <v>1733</v>
      </c>
      <c r="E16" s="242" t="s">
        <v>1706</v>
      </c>
      <c r="F16" s="180" t="str">
        <f t="shared" si="1"/>
        <v>Sat</v>
      </c>
      <c r="G16" s="233">
        <v>45542</v>
      </c>
      <c r="H16" s="153" t="s">
        <v>1830</v>
      </c>
      <c r="I16" s="183">
        <v>0.375</v>
      </c>
      <c r="J16" s="155" t="s">
        <v>1828</v>
      </c>
      <c r="K16" s="180" t="str">
        <f>VLOOKUP(D16,'Team Info'!E:H,4,FALSE)</f>
        <v>JK</v>
      </c>
      <c r="L16" s="169" t="str">
        <f>VLOOKUP(D16,'Team Info'!E:K,6,FALSE)</f>
        <v>U-7 JK Cougars</v>
      </c>
      <c r="M16" s="158" t="s">
        <v>849</v>
      </c>
      <c r="N16" s="181" t="str">
        <f>VLOOKUP(E16,'Team Info'!E:H,4,FALSE)</f>
        <v>HT</v>
      </c>
      <c r="O16" s="177" t="str">
        <f>VLOOKUP(E16,'Team Info'!E:J,6,FALSE)</f>
        <v>U-7 HT Panthers</v>
      </c>
      <c r="P16" s="153" t="s">
        <v>1167</v>
      </c>
      <c r="Q16" s="175" t="str">
        <f t="shared" si="2"/>
        <v xml:space="preserve"> </v>
      </c>
      <c r="R16" s="176" t="str">
        <f>IF(ISBLANK((VLOOKUP(D16,'Team Info'!$E:$O,11,FALSE)))=TRUE," ",(VLOOKUP(D16,'Team Info'!$E:$O,11,FALSE)))</f>
        <v xml:space="preserve"> </v>
      </c>
      <c r="S16" s="176" t="str">
        <f>IF(ISBLANK((VLOOKUP(E16,'Team Info'!$E:$O,11,FALSE)))=TRUE," ",(VLOOKUP(E16,'Team Info'!$E:$O,11,FALSE)))</f>
        <v xml:space="preserve"> </v>
      </c>
      <c r="T16" s="145" t="str">
        <f t="shared" si="3"/>
        <v>45542HT #3B0.375</v>
      </c>
    </row>
    <row r="17" spans="1:20" x14ac:dyDescent="0.3">
      <c r="A17" s="170">
        <v>607</v>
      </c>
      <c r="B17" s="170" t="s">
        <v>1157</v>
      </c>
      <c r="C17" s="242" t="str">
        <f t="shared" si="0"/>
        <v>RF1126WCHSA1158</v>
      </c>
      <c r="D17" s="242" t="s">
        <v>1792</v>
      </c>
      <c r="E17" s="242" t="s">
        <v>1816</v>
      </c>
      <c r="F17" s="180" t="str">
        <f t="shared" si="1"/>
        <v>Sat</v>
      </c>
      <c r="G17" s="233">
        <v>45542</v>
      </c>
      <c r="H17" s="153" t="s">
        <v>881</v>
      </c>
      <c r="I17" s="183">
        <v>0.375</v>
      </c>
      <c r="J17" s="155" t="s">
        <v>1829</v>
      </c>
      <c r="K17" s="180" t="str">
        <f>VLOOKUP(D17,'Team Info'!E:H,4,FALSE)</f>
        <v>RF</v>
      </c>
      <c r="L17" s="169" t="str">
        <f>VLOOKUP(D17,'Team Info'!E:K,6,FALSE)</f>
        <v>U10 RF Thunder</v>
      </c>
      <c r="M17" s="158" t="s">
        <v>849</v>
      </c>
      <c r="N17" s="181" t="s">
        <v>504</v>
      </c>
      <c r="O17" s="177" t="str">
        <f>VLOOKUP(E17,'Team Info'!E:J,6,FALSE)</f>
        <v>U10 WCHSA Royal Eagles</v>
      </c>
      <c r="P17" s="153" t="s">
        <v>1167</v>
      </c>
      <c r="Q17" s="175" t="str">
        <f t="shared" si="2"/>
        <v xml:space="preserve"> </v>
      </c>
      <c r="R17" s="176" t="str">
        <f>IF(ISBLANK((VLOOKUP(D17,'Team Info'!$E:$O,11,FALSE)))=TRUE," ",(VLOOKUP(D17,'Team Info'!$E:$O,11,FALSE)))</f>
        <v xml:space="preserve"> </v>
      </c>
      <c r="S17" s="176" t="str">
        <f>IF(ISBLANK((VLOOKUP(E17,'Team Info'!$E:$O,11,FALSE)))=TRUE," ",(VLOOKUP(E17,'Team Info'!$E:$O,11,FALSE)))</f>
        <v xml:space="preserve"> </v>
      </c>
    </row>
    <row r="18" spans="1:20" x14ac:dyDescent="0.3">
      <c r="A18" s="170">
        <v>293</v>
      </c>
      <c r="B18" s="170" t="s">
        <v>1157</v>
      </c>
      <c r="C18" s="242" t="str">
        <f t="shared" si="0"/>
        <v>HU1049HT1033</v>
      </c>
      <c r="D18" s="242" t="s">
        <v>1731</v>
      </c>
      <c r="E18" s="242" t="s">
        <v>1720</v>
      </c>
      <c r="F18" s="180" t="str">
        <f t="shared" si="1"/>
        <v>Sat</v>
      </c>
      <c r="G18" s="233">
        <v>45542</v>
      </c>
      <c r="H18" s="153" t="s">
        <v>896</v>
      </c>
      <c r="I18" s="183">
        <v>0.375</v>
      </c>
      <c r="J18" s="155" t="s">
        <v>1824</v>
      </c>
      <c r="K18" s="180" t="str">
        <f>VLOOKUP(D18,'Team Info'!E:H,4,FALSE)</f>
        <v>HU</v>
      </c>
      <c r="L18" s="169" t="str">
        <f>VLOOKUP(D18,'Team Info'!E:K,6,FALSE)</f>
        <v>U12 HU Cougars</v>
      </c>
      <c r="M18" s="158" t="s">
        <v>849</v>
      </c>
      <c r="N18" s="181" t="str">
        <f>VLOOKUP(E18,'Team Info'!E:H,4,FALSE)</f>
        <v>HT</v>
      </c>
      <c r="O18" s="177" t="str">
        <f>VLOOKUP(E18,'Team Info'!E:J,6,FALSE)</f>
        <v>U12 HT SC Hartford</v>
      </c>
      <c r="P18" s="153" t="s">
        <v>1167</v>
      </c>
      <c r="Q18" s="175" t="str">
        <f t="shared" si="2"/>
        <v>2 Team Coordination: U12 Cougars &amp; U14 Renegades 
No Game 10/11-10/13 - Uihlein</v>
      </c>
      <c r="R18" s="176" t="str">
        <f>IF(ISBLANK((VLOOKUP(D18,'Team Info'!$E:$O,11,FALSE)))=TRUE," ",(VLOOKUP(D18,'Team Info'!$E:$O,11,FALSE)))</f>
        <v>2 Team Coordination: U12 Cougars &amp; U14 Renegades</v>
      </c>
      <c r="S18" s="176" t="str">
        <f>IF(ISBLANK((VLOOKUP(E18,'Team Info'!$E:$O,11,FALSE)))=TRUE," ",(VLOOKUP(E18,'Team Info'!$E:$O,11,FALSE)))</f>
        <v>No Game 10/11-10/13 - Uihlein</v>
      </c>
      <c r="T18" s="145" t="str">
        <f>G18&amp;H18&amp;I18</f>
        <v>45542HT #60.375</v>
      </c>
    </row>
    <row r="19" spans="1:20" ht="28.8" x14ac:dyDescent="0.3">
      <c r="A19" s="170">
        <v>63</v>
      </c>
      <c r="B19" s="170" t="s">
        <v>1157</v>
      </c>
      <c r="C19" s="242" t="str">
        <f t="shared" si="0"/>
        <v>KW1090HT1037</v>
      </c>
      <c r="D19" s="242" t="s">
        <v>1687</v>
      </c>
      <c r="E19" s="242" t="s">
        <v>1676</v>
      </c>
      <c r="F19" s="180" t="str">
        <f t="shared" si="1"/>
        <v>Sat</v>
      </c>
      <c r="G19" s="233">
        <v>45542</v>
      </c>
      <c r="H19" s="153" t="s">
        <v>863</v>
      </c>
      <c r="I19" s="183">
        <v>0.375</v>
      </c>
      <c r="J19" s="155" t="s">
        <v>63</v>
      </c>
      <c r="K19" s="180" t="str">
        <f>VLOOKUP(D19,'Team Info'!E:H,4,FALSE)</f>
        <v>KW</v>
      </c>
      <c r="L19" s="240" t="str">
        <f>VLOOKUP(D19,'Team Info'!E:K,6,FALSE)</f>
        <v>U12G KW Phoenix</v>
      </c>
      <c r="M19" s="158" t="s">
        <v>849</v>
      </c>
      <c r="N19" s="181" t="str">
        <f>VLOOKUP(E19,'Team Info'!E:H,4,FALSE)</f>
        <v>HT</v>
      </c>
      <c r="O19" s="238" t="str">
        <f>VLOOKUP(E19,'Team Info'!E:J,6,FALSE)</f>
        <v>U12G HT Crazy Lady Lightning Leopards</v>
      </c>
      <c r="P19" s="153" t="s">
        <v>1167</v>
      </c>
      <c r="Q19" s="175" t="str">
        <f t="shared" si="2"/>
        <v>2 Team Coordination: U12G Phoenix &amp; U14 Comets 
2 Team Coordination: U8 Goal Getters &amp; U12G Lightning Leopards
2 Team Coordination: U8 HU Vipers &amp; U12G Lightning Leopards</v>
      </c>
      <c r="R19" s="176" t="str">
        <f>IF(ISBLANK((VLOOKUP(D19,'Team Info'!$E:$O,11,FALSE)))=TRUE," ",(VLOOKUP(D19,'Team Info'!$E:$O,11,FALSE)))</f>
        <v>2 Team Coordination: U12G Phoenix &amp; U14 Comets</v>
      </c>
      <c r="S19" s="176" t="str">
        <f>IF(ISBLANK((VLOOKUP(E19,'Team Info'!$E:$O,11,FALSE)))=TRUE," ",(VLOOKUP(E19,'Team Info'!$E:$O,11,FALSE)))</f>
        <v>2 Team Coordination: U8 Goal Getters &amp; U12G Lightning Leopards
2 Team Coordination: U8 HU Vipers &amp; U12G Lightning Leopards</v>
      </c>
      <c r="T19" s="145" t="str">
        <f>G19&amp;H19&amp;I19</f>
        <v>45542HT #70.375</v>
      </c>
    </row>
    <row r="20" spans="1:20" x14ac:dyDescent="0.3">
      <c r="A20" s="170">
        <v>516</v>
      </c>
      <c r="B20" s="170" t="s">
        <v>1160</v>
      </c>
      <c r="C20" s="242" t="str">
        <f t="shared" si="0"/>
        <v>JK1054KW1097</v>
      </c>
      <c r="D20" s="242" t="s">
        <v>1376</v>
      </c>
      <c r="E20" s="242" t="s">
        <v>1765</v>
      </c>
      <c r="F20" s="180" t="str">
        <f t="shared" si="1"/>
        <v>Sat</v>
      </c>
      <c r="G20" s="233">
        <v>45542</v>
      </c>
      <c r="H20" s="153" t="s">
        <v>879</v>
      </c>
      <c r="I20" s="183">
        <v>0.375</v>
      </c>
      <c r="J20" s="155" t="s">
        <v>1828</v>
      </c>
      <c r="K20" s="180" t="str">
        <f>VLOOKUP(D20,'Team Info'!E:H,4,FALSE)</f>
        <v>JK</v>
      </c>
      <c r="L20" s="169" t="str">
        <f>VLOOKUP(D20,'Team Info'!E:K,6,FALSE)</f>
        <v>U-7 JK Tigers</v>
      </c>
      <c r="M20" s="158" t="s">
        <v>849</v>
      </c>
      <c r="N20" s="181" t="str">
        <f>VLOOKUP(E20,'Team Info'!E:H,4,FALSE)</f>
        <v>KW</v>
      </c>
      <c r="O20" s="177" t="str">
        <f>VLOOKUP(E20,'Team Info'!E:J,6,FALSE)</f>
        <v>U-7 KW Pioneers</v>
      </c>
      <c r="P20" s="153" t="s">
        <v>1167</v>
      </c>
      <c r="Q20" s="175" t="str">
        <f t="shared" si="2"/>
        <v xml:space="preserve"> </v>
      </c>
      <c r="R20" s="176" t="str">
        <f>IF(ISBLANK((VLOOKUP(D20,'Team Info'!$E:$O,11,FALSE)))=TRUE," ",(VLOOKUP(D20,'Team Info'!$E:$O,11,FALSE)))</f>
        <v xml:space="preserve"> </v>
      </c>
      <c r="S20" s="176" t="str">
        <f>IF(ISBLANK((VLOOKUP(E20,'Team Info'!$E:$O,11,FALSE)))=TRUE," ",(VLOOKUP(E20,'Team Info'!$E:$O,11,FALSE)))</f>
        <v xml:space="preserve"> </v>
      </c>
      <c r="T20" s="145" t="str">
        <f>G20&amp;H20&amp;I20</f>
        <v>45542KW 10.375</v>
      </c>
    </row>
    <row r="21" spans="1:20" x14ac:dyDescent="0.3">
      <c r="A21" s="170">
        <v>518</v>
      </c>
      <c r="B21" s="170" t="s">
        <v>1160</v>
      </c>
      <c r="C21" s="242" t="str">
        <f t="shared" si="0"/>
        <v>KW1098KW1099</v>
      </c>
      <c r="D21" s="242" t="s">
        <v>1766</v>
      </c>
      <c r="E21" s="242" t="s">
        <v>1767</v>
      </c>
      <c r="F21" s="180" t="str">
        <f t="shared" si="1"/>
        <v>Sat</v>
      </c>
      <c r="G21" s="233">
        <v>45542</v>
      </c>
      <c r="H21" s="153" t="s">
        <v>892</v>
      </c>
      <c r="I21" s="183">
        <v>0.375</v>
      </c>
      <c r="J21" s="155" t="s">
        <v>1828</v>
      </c>
      <c r="K21" s="180" t="str">
        <f>VLOOKUP(D21,'Team Info'!E:H,4,FALSE)</f>
        <v>KW</v>
      </c>
      <c r="L21" s="169" t="str">
        <f>VLOOKUP(D21,'Team Info'!E:K,6,FALSE)</f>
        <v>U-7 KW Rockets</v>
      </c>
      <c r="M21" s="158" t="s">
        <v>849</v>
      </c>
      <c r="N21" s="181" t="str">
        <f>VLOOKUP(E21,'Team Info'!E:H,4,FALSE)</f>
        <v>KW</v>
      </c>
      <c r="O21" s="177" t="str">
        <f>VLOOKUP(E21,'Team Info'!E:J,6,FALSE)</f>
        <v>U-7 KW Starbursts</v>
      </c>
      <c r="P21" s="153" t="s">
        <v>1167</v>
      </c>
      <c r="Q21" s="175" t="str">
        <f t="shared" si="2"/>
        <v xml:space="preserve"> </v>
      </c>
      <c r="R21" s="176" t="str">
        <f>IF(ISBLANK((VLOOKUP(D21,'Team Info'!$E:$O,11,FALSE)))=TRUE," ",(VLOOKUP(D21,'Team Info'!$E:$O,11,FALSE)))</f>
        <v xml:space="preserve"> </v>
      </c>
      <c r="S21" s="176" t="str">
        <f>IF(ISBLANK((VLOOKUP(E21,'Team Info'!$E:$O,11,FALSE)))=TRUE," ",(VLOOKUP(E21,'Team Info'!$E:$O,11,FALSE)))</f>
        <v xml:space="preserve"> </v>
      </c>
      <c r="T21" s="145" t="str">
        <f>G21&amp;H21&amp;I21</f>
        <v>45542KW 20.375</v>
      </c>
    </row>
    <row r="22" spans="1:20" x14ac:dyDescent="0.3">
      <c r="A22" s="170">
        <v>374</v>
      </c>
      <c r="B22" s="170" t="s">
        <v>1160</v>
      </c>
      <c r="C22" s="242" t="str">
        <f t="shared" si="0"/>
        <v>HT1028KW1108</v>
      </c>
      <c r="D22" s="242" t="s">
        <v>1716</v>
      </c>
      <c r="E22" s="242" t="s">
        <v>1776</v>
      </c>
      <c r="F22" s="180" t="str">
        <f t="shared" si="1"/>
        <v>Sat</v>
      </c>
      <c r="G22" s="233">
        <v>45542</v>
      </c>
      <c r="H22" s="153" t="s">
        <v>866</v>
      </c>
      <c r="I22" s="183">
        <v>0.375</v>
      </c>
      <c r="J22" s="155" t="s">
        <v>1826</v>
      </c>
      <c r="K22" s="180" t="str">
        <f>VLOOKUP(D22,'Team Info'!E:H,4,FALSE)</f>
        <v>HT</v>
      </c>
      <c r="L22" s="169" t="str">
        <f>VLOOKUP(D22,'Team Info'!E:K,6,FALSE)</f>
        <v>U-9 HT Tigers</v>
      </c>
      <c r="M22" s="158" t="s">
        <v>849</v>
      </c>
      <c r="N22" s="181" t="str">
        <f>VLOOKUP(E22,'Team Info'!E:H,4,FALSE)</f>
        <v>KW</v>
      </c>
      <c r="O22" s="177" t="str">
        <f>VLOOKUP(E22,'Team Info'!E:J,6,FALSE)</f>
        <v>U-9 KW Twisters</v>
      </c>
      <c r="P22" s="153" t="s">
        <v>1167</v>
      </c>
      <c r="Q22" s="175" t="str">
        <f t="shared" si="2"/>
        <v xml:space="preserve">2 Team Coordination: U9 Tigers &amp; U7 Wolves 
 </v>
      </c>
      <c r="R22" s="176" t="str">
        <f>IF(ISBLANK((VLOOKUP(D22,'Team Info'!$E:$O,11,FALSE)))=TRUE," ",(VLOOKUP(D22,'Team Info'!$E:$O,11,FALSE)))</f>
        <v>2 Team Coordination: U9 Tigers &amp; U7 Wolves</v>
      </c>
      <c r="S22" s="176" t="str">
        <f>IF(ISBLANK((VLOOKUP(E22,'Team Info'!$E:$O,11,FALSE)))=TRUE," ",(VLOOKUP(E22,'Team Info'!$E:$O,11,FALSE)))</f>
        <v xml:space="preserve"> </v>
      </c>
      <c r="T22" s="145" t="str">
        <f>G22&amp;H22&amp;I22</f>
        <v>45542KW 30.375</v>
      </c>
    </row>
    <row r="23" spans="1:20" ht="28.8" x14ac:dyDescent="0.3">
      <c r="A23" s="170">
        <v>3</v>
      </c>
      <c r="B23" s="170" t="s">
        <v>1266</v>
      </c>
      <c r="C23" s="242" t="str">
        <f t="shared" si="0"/>
        <v>HT1040WA1160</v>
      </c>
      <c r="D23" s="242" t="s">
        <v>1659</v>
      </c>
      <c r="E23" s="242" t="s">
        <v>1660</v>
      </c>
      <c r="F23" s="180" t="str">
        <f t="shared" si="1"/>
        <v>Sat</v>
      </c>
      <c r="G23" s="233">
        <v>45542</v>
      </c>
      <c r="H23" s="153" t="s">
        <v>2152</v>
      </c>
      <c r="I23" s="183">
        <v>0.375</v>
      </c>
      <c r="J23" s="155" t="s">
        <v>46</v>
      </c>
      <c r="K23" s="180" t="str">
        <f>VLOOKUP(D23,'Team Info'!E:H,4,FALSE)</f>
        <v>HT</v>
      </c>
      <c r="L23" s="169" t="str">
        <f>VLOOKUP(D23,'Team Info'!E:K,6,FALSE)</f>
        <v>U14G HT Orioles</v>
      </c>
      <c r="M23" s="158" t="s">
        <v>849</v>
      </c>
      <c r="N23" s="181" t="str">
        <f>VLOOKUP(E23,'Team Info'!E:H,4,FALSE)</f>
        <v>WA</v>
      </c>
      <c r="O23" s="177" t="str">
        <f>VLOOKUP(E23,'Team Info'!E:J,6,FALSE)</f>
        <v>U14G WA Waubedonia U14 Girls</v>
      </c>
      <c r="P23" s="153" t="s">
        <v>1167</v>
      </c>
      <c r="Q23" s="175" t="str">
        <f t="shared" si="2"/>
        <v xml:space="preserve">2 Team Coordination: U14 Girls teams for Waubedonia &amp; Random Lake are sharing a coach and players. Need to avoid conflicts and account for travel time. </v>
      </c>
      <c r="R23" s="176" t="str">
        <f>IF(ISBLANK((VLOOKUP(D23,'Team Info'!$E:$O,11,FALSE)))=TRUE," ",(VLOOKUP(D23,'Team Info'!$E:$O,11,FALSE)))</f>
        <v xml:space="preserve"> </v>
      </c>
      <c r="S23" s="176" t="str">
        <f>IF(ISBLANK((VLOOKUP(E23,'Team Info'!$E:$O,11,FALSE)))=TRUE," ",(VLOOKUP(E23,'Team Info'!$E:$O,11,FALSE)))</f>
        <v xml:space="preserve">2 Team Coordination: U14 Girls teams for Waubedonia &amp; Random Lake are sharing a coach and players. Need to avoid conflicts and account for travel time. </v>
      </c>
    </row>
    <row r="24" spans="1:20" x14ac:dyDescent="0.3">
      <c r="A24" s="170">
        <v>464</v>
      </c>
      <c r="B24" s="170" t="s">
        <v>1161</v>
      </c>
      <c r="C24" s="242" t="str">
        <f t="shared" si="0"/>
        <v>JK1052RF1110</v>
      </c>
      <c r="D24" s="242" t="s">
        <v>1385</v>
      </c>
      <c r="E24" s="242" t="s">
        <v>1777</v>
      </c>
      <c r="F24" s="180" t="str">
        <f t="shared" si="1"/>
        <v>Sat</v>
      </c>
      <c r="G24" s="233">
        <v>45542</v>
      </c>
      <c r="H24" s="153" t="s">
        <v>2172</v>
      </c>
      <c r="I24" s="183">
        <v>0.375</v>
      </c>
      <c r="J24" s="155" t="s">
        <v>1828</v>
      </c>
      <c r="K24" s="180" t="str">
        <f>VLOOKUP(D24,'Team Info'!E:H,4,FALSE)</f>
        <v>JK</v>
      </c>
      <c r="L24" s="169" t="str">
        <f>VLOOKUP(D24,'Team Info'!E:K,6,FALSE)</f>
        <v>U-7 JK Cheetahs</v>
      </c>
      <c r="M24" s="158" t="s">
        <v>849</v>
      </c>
      <c r="N24" s="181" t="str">
        <f>VLOOKUP(E24,'Team Info'!E:H,4,FALSE)</f>
        <v>RF</v>
      </c>
      <c r="O24" s="177" t="str">
        <f>VLOOKUP(E24,'Team Info'!E:J,6,FALSE)</f>
        <v>U-7 RF Hawks</v>
      </c>
      <c r="P24" s="153" t="s">
        <v>1167</v>
      </c>
      <c r="Q24" s="175" t="str">
        <f t="shared" si="2"/>
        <v>2 Team Coordination: U7 Cheetahs &amp; U9 Adrenaline 
2 Team Coordination: U7 Hawks &amp; U9 Timberwolves</v>
      </c>
      <c r="R24" s="176" t="str">
        <f>IF(ISBLANK((VLOOKUP(D24,'Team Info'!$E:$O,11,FALSE)))=TRUE," ",(VLOOKUP(D24,'Team Info'!$E:$O,11,FALSE)))</f>
        <v>2 Team Coordination: U7 Cheetahs &amp; U9 Adrenaline</v>
      </c>
      <c r="S24" s="176" t="str">
        <f>IF(ISBLANK((VLOOKUP(E24,'Team Info'!$E:$O,11,FALSE)))=TRUE," ",(VLOOKUP(E24,'Team Info'!$E:$O,11,FALSE)))</f>
        <v>2 Team Coordination: U7 Hawks &amp; U9 Timberwolves</v>
      </c>
      <c r="T24" s="145" t="str">
        <f>G24&amp;H24&amp;I24</f>
        <v>45542RF 10.375</v>
      </c>
    </row>
    <row r="25" spans="1:20" ht="28.8" x14ac:dyDescent="0.3">
      <c r="A25" s="170">
        <v>32</v>
      </c>
      <c r="B25" s="170" t="s">
        <v>1161</v>
      </c>
      <c r="C25" s="242" t="str">
        <f t="shared" si="0"/>
        <v>SL1151RF1128</v>
      </c>
      <c r="D25" s="242" t="s">
        <v>1672</v>
      </c>
      <c r="E25" s="242" t="s">
        <v>1669</v>
      </c>
      <c r="F25" s="180" t="str">
        <f t="shared" si="1"/>
        <v>Sat</v>
      </c>
      <c r="G25" s="233">
        <v>45542</v>
      </c>
      <c r="H25" s="153" t="s">
        <v>2168</v>
      </c>
      <c r="I25" s="183">
        <v>0.375</v>
      </c>
      <c r="J25" s="155" t="s">
        <v>96</v>
      </c>
      <c r="K25" s="180" t="str">
        <f>VLOOKUP(D25,'Team Info'!E:H,4,FALSE)</f>
        <v>SL</v>
      </c>
      <c r="L25" s="169" t="str">
        <f>VLOOKUP(D25,'Team Info'!E:K,6,FALSE)</f>
        <v>U10G SL Arsenal</v>
      </c>
      <c r="M25" s="158" t="s">
        <v>849</v>
      </c>
      <c r="N25" s="181" t="str">
        <f>VLOOKUP(E25,'Team Info'!E:H,4,FALSE)</f>
        <v>RF</v>
      </c>
      <c r="O25" s="177" t="str">
        <f>VLOOKUP(E25,'Team Info'!E:J,6,FALSE)</f>
        <v>U10G RF Wildcats</v>
      </c>
      <c r="P25" s="153" t="s">
        <v>1167</v>
      </c>
      <c r="Q25" s="175" t="str">
        <f t="shared" si="2"/>
        <v xml:space="preserve">2 Team Coordination: U12 Union &amp; U10G Arsenal, 9/27-9/28 AWAY games - Homecoming 
 </v>
      </c>
      <c r="R25" s="176" t="str">
        <f>IF(ISBLANK((VLOOKUP(D25,'Team Info'!$E:$O,11,FALSE)))=TRUE," ",(VLOOKUP(D25,'Team Info'!$E:$O,11,FALSE)))</f>
        <v>2 Team Coordination: U12 Union &amp; U10G Arsenal, 9/27-9/28 AWAY games - Homecoming</v>
      </c>
      <c r="S25" s="176" t="str">
        <f>IF(ISBLANK((VLOOKUP(E25,'Team Info'!$E:$O,11,FALSE)))=TRUE," ",(VLOOKUP(E25,'Team Info'!$E:$O,11,FALSE)))</f>
        <v xml:space="preserve"> </v>
      </c>
      <c r="T25" s="145" t="str">
        <f>G25&amp;H25&amp;I25</f>
        <v>45542RF 40.375</v>
      </c>
    </row>
    <row r="26" spans="1:20" x14ac:dyDescent="0.3">
      <c r="A26" s="170">
        <v>377</v>
      </c>
      <c r="B26" s="170" t="s">
        <v>1161</v>
      </c>
      <c r="C26" s="242" t="str">
        <f t="shared" si="0"/>
        <v>JK1064RF1122</v>
      </c>
      <c r="D26" s="242" t="s">
        <v>1742</v>
      </c>
      <c r="E26" s="242" t="s">
        <v>1789</v>
      </c>
      <c r="F26" s="180" t="str">
        <f t="shared" si="1"/>
        <v>Sat</v>
      </c>
      <c r="G26" s="233">
        <v>45542</v>
      </c>
      <c r="H26" s="153" t="s">
        <v>2177</v>
      </c>
      <c r="I26" s="183">
        <v>0.375</v>
      </c>
      <c r="J26" s="155" t="s">
        <v>1826</v>
      </c>
      <c r="K26" s="180" t="str">
        <f>VLOOKUP(D26,'Team Info'!E:H,4,FALSE)</f>
        <v>JK</v>
      </c>
      <c r="L26" s="169" t="str">
        <f>VLOOKUP(D26,'Team Info'!E:K,6,FALSE)</f>
        <v>U-9 JK Rattlesnakes</v>
      </c>
      <c r="M26" s="158" t="s">
        <v>849</v>
      </c>
      <c r="N26" s="181" t="str">
        <f>VLOOKUP(E26,'Team Info'!E:H,4,FALSE)</f>
        <v>RF</v>
      </c>
      <c r="O26" s="177" t="str">
        <f>VLOOKUP(E26,'Team Info'!E:J,6,FALSE)</f>
        <v>U-9 RF Gladiators</v>
      </c>
      <c r="P26" s="153" t="s">
        <v>1167</v>
      </c>
      <c r="Q26" s="175" t="str">
        <f t="shared" si="2"/>
        <v>2 Team Coordination: U9 Gladiators &amp; U12 Red Foxes</v>
      </c>
      <c r="R26" s="176" t="str">
        <f>IF(ISBLANK((VLOOKUP(D26,'Team Info'!$E:$O,11,FALSE)))=TRUE," ",(VLOOKUP(D26,'Team Info'!$E:$O,11,FALSE)))</f>
        <v xml:space="preserve"> </v>
      </c>
      <c r="S26" s="176" t="str">
        <f>IF(ISBLANK((VLOOKUP(E26,'Team Info'!$E:$O,11,FALSE)))=TRUE," ",(VLOOKUP(E26,'Team Info'!$E:$O,11,FALSE)))</f>
        <v>2 Team Coordination: U9 Gladiators &amp; U12 Red Foxes</v>
      </c>
      <c r="T26" s="145" t="str">
        <f>G26&amp;H26&amp;I26</f>
        <v>45542RF 50.375</v>
      </c>
    </row>
    <row r="27" spans="1:20" ht="28.8" x14ac:dyDescent="0.3">
      <c r="A27" s="170">
        <v>609</v>
      </c>
      <c r="B27" s="170" t="s">
        <v>1161</v>
      </c>
      <c r="C27" s="242" t="str">
        <f t="shared" si="0"/>
        <v>RF1127RF1125</v>
      </c>
      <c r="D27" s="242" t="s">
        <v>1793</v>
      </c>
      <c r="E27" s="242" t="s">
        <v>1791</v>
      </c>
      <c r="F27" s="180" t="str">
        <f t="shared" si="1"/>
        <v>Sat</v>
      </c>
      <c r="G27" s="233">
        <v>45542</v>
      </c>
      <c r="H27" s="236" t="s">
        <v>2169</v>
      </c>
      <c r="I27" s="183">
        <v>0.375</v>
      </c>
      <c r="J27" s="155" t="s">
        <v>1829</v>
      </c>
      <c r="K27" s="180" t="str">
        <f>VLOOKUP(D27,'Team Info'!E:H,4,FALSE)</f>
        <v>RF</v>
      </c>
      <c r="L27" s="169" t="str">
        <f>VLOOKUP(D27,'Team Info'!E:K,6,FALSE)</f>
        <v>U10 RF Avengers</v>
      </c>
      <c r="M27" s="158" t="s">
        <v>849</v>
      </c>
      <c r="N27" s="181" t="str">
        <f>VLOOKUP(E27,'Team Info'!E:H,4,FALSE)</f>
        <v>RF</v>
      </c>
      <c r="O27" s="177" t="str">
        <f>VLOOKUP(E27,'Team Info'!E:J,6,FALSE)</f>
        <v>U10 RF Storm</v>
      </c>
      <c r="P27" s="153" t="s">
        <v>1167</v>
      </c>
      <c r="Q27" s="175" t="str">
        <f t="shared" si="2"/>
        <v>2 Team Coordination: U7 Lightning &amp; U10 Storm</v>
      </c>
      <c r="R27" s="176" t="str">
        <f>IF(ISBLANK((VLOOKUP(D27,'Team Info'!$E:$O,11,FALSE)))=TRUE," ",(VLOOKUP(D27,'Team Info'!$E:$O,11,FALSE)))</f>
        <v xml:space="preserve"> </v>
      </c>
      <c r="S27" s="176" t="str">
        <f>IF(ISBLANK((VLOOKUP(E27,'Team Info'!$E:$O,11,FALSE)))=TRUE," ",(VLOOKUP(E27,'Team Info'!$E:$O,11,FALSE)))</f>
        <v>2 Team Coordination: U7 Lightning &amp; U10 Storm</v>
      </c>
      <c r="T27" s="145" t="str">
        <f>G27&amp;H27&amp;I27</f>
        <v>45542RF 60.375</v>
      </c>
    </row>
    <row r="28" spans="1:20" ht="43.2" x14ac:dyDescent="0.3">
      <c r="A28" s="170">
        <v>465</v>
      </c>
      <c r="B28" s="170" t="s">
        <v>1267</v>
      </c>
      <c r="C28" s="242" t="str">
        <f t="shared" si="0"/>
        <v>KW1095WB1161</v>
      </c>
      <c r="D28" s="242" t="s">
        <v>1763</v>
      </c>
      <c r="E28" s="242" t="s">
        <v>1818</v>
      </c>
      <c r="F28" s="180" t="str">
        <f t="shared" si="1"/>
        <v>Sat</v>
      </c>
      <c r="G28" s="233">
        <v>45542</v>
      </c>
      <c r="H28" s="153" t="s">
        <v>2148</v>
      </c>
      <c r="I28" s="183">
        <v>0.375</v>
      </c>
      <c r="J28" s="155" t="s">
        <v>1828</v>
      </c>
      <c r="K28" s="180" t="str">
        <f>VLOOKUP(D28,'Team Info'!E:H,4,FALSE)</f>
        <v>KW</v>
      </c>
      <c r="L28" s="169" t="str">
        <f>VLOOKUP(D28,'Team Info'!E:K,6,FALSE)</f>
        <v>U-7 KW Astros</v>
      </c>
      <c r="M28" s="158" t="s">
        <v>849</v>
      </c>
      <c r="N28" s="181" t="str">
        <f>VLOOKUP(E28,'Team Info'!E:H,4,FALSE)</f>
        <v>WB</v>
      </c>
      <c r="O28" s="177" t="str">
        <f>VLOOKUP(E28,'Team Info'!E:J,6,FALSE)</f>
        <v>U-7 WB Storm</v>
      </c>
      <c r="P28" s="153" t="s">
        <v>1167</v>
      </c>
      <c r="Q28" s="175" t="str">
        <f t="shared" si="2"/>
        <v xml:space="preserve"> </v>
      </c>
      <c r="R28" s="176" t="str">
        <f>IF(ISBLANK((VLOOKUP(D28,'Team Info'!$E:$O,11,FALSE)))=TRUE," ",(VLOOKUP(D28,'Team Info'!$E:$O,11,FALSE)))</f>
        <v xml:space="preserve"> </v>
      </c>
      <c r="S28" s="176" t="str">
        <f>IF(ISBLANK((VLOOKUP(E28,'Team Info'!$E:$O,11,FALSE)))=TRUE," ",(VLOOKUP(E28,'Team Info'!$E:$O,11,FALSE)))</f>
        <v xml:space="preserve"> </v>
      </c>
    </row>
    <row r="29" spans="1:20" x14ac:dyDescent="0.3">
      <c r="A29" s="170">
        <v>328</v>
      </c>
      <c r="B29" s="170" t="s">
        <v>1159</v>
      </c>
      <c r="C29" s="242" t="str">
        <f t="shared" si="0"/>
        <v>RF1134JK1075</v>
      </c>
      <c r="D29" s="242" t="s">
        <v>1798</v>
      </c>
      <c r="E29" s="242" t="s">
        <v>1750</v>
      </c>
      <c r="F29" s="180" t="str">
        <f t="shared" si="1"/>
        <v>Sat</v>
      </c>
      <c r="G29" s="233">
        <v>45542</v>
      </c>
      <c r="H29" s="153" t="s">
        <v>2143</v>
      </c>
      <c r="I29" s="183">
        <v>0.39583333333333331</v>
      </c>
      <c r="J29" s="155" t="s">
        <v>1825</v>
      </c>
      <c r="K29" s="180" t="str">
        <f>VLOOKUP(D29,'Team Info'!E:H,4,FALSE)</f>
        <v>RF</v>
      </c>
      <c r="L29" s="169" t="str">
        <f>VLOOKUP(D29,'Team Info'!E:K,6,FALSE)</f>
        <v>U14 RF Raptors</v>
      </c>
      <c r="M29" s="158" t="s">
        <v>849</v>
      </c>
      <c r="N29" s="181" t="str">
        <f>VLOOKUP(E29,'Team Info'!E:H,4,FALSE)</f>
        <v>JK</v>
      </c>
      <c r="O29" s="177" t="str">
        <f>VLOOKUP(E29,'Team Info'!E:J,6,FALSE)</f>
        <v>U14 JK Leopards</v>
      </c>
      <c r="P29" s="153" t="s">
        <v>1167</v>
      </c>
      <c r="Q29" s="175" t="str">
        <f t="shared" si="2"/>
        <v xml:space="preserve"> </v>
      </c>
      <c r="R29" s="176" t="str">
        <f>IF(ISBLANK((VLOOKUP(D29,'Team Info'!$E:$O,11,FALSE)))=TRUE," ",(VLOOKUP(D29,'Team Info'!$E:$O,11,FALSE)))</f>
        <v xml:space="preserve"> </v>
      </c>
      <c r="S29" s="176" t="str">
        <f>IF(ISBLANK((VLOOKUP(E29,'Team Info'!$E:$O,11,FALSE)))=TRUE," ",(VLOOKUP(E29,'Team Info'!$E:$O,11,FALSE)))</f>
        <v xml:space="preserve"> </v>
      </c>
      <c r="T29" s="145" t="str">
        <f t="shared" ref="T29:T37" si="4">G29&amp;H29&amp;I29</f>
        <v>45542Hickory Lane #40.395833333333333</v>
      </c>
    </row>
    <row r="30" spans="1:20" x14ac:dyDescent="0.3">
      <c r="A30" s="170">
        <v>160</v>
      </c>
      <c r="B30" s="170" t="s">
        <v>1162</v>
      </c>
      <c r="C30" s="242" t="str">
        <f t="shared" si="0"/>
        <v>RF1116SL1136</v>
      </c>
      <c r="D30" s="242" t="s">
        <v>1783</v>
      </c>
      <c r="E30" s="242" t="s">
        <v>1800</v>
      </c>
      <c r="F30" s="180" t="str">
        <f t="shared" si="1"/>
        <v>Sat</v>
      </c>
      <c r="G30" s="233">
        <v>45542</v>
      </c>
      <c r="H30" s="153">
        <v>4</v>
      </c>
      <c r="I30" s="183">
        <v>0.41666666666666669</v>
      </c>
      <c r="J30" s="155" t="s">
        <v>1823</v>
      </c>
      <c r="K30" s="180" t="str">
        <f>VLOOKUP(D30,'Team Info'!E:H,4,FALSE)</f>
        <v>RF</v>
      </c>
      <c r="L30" s="240" t="str">
        <f>VLOOKUP(D30,'Team Info'!E:K,6,FALSE)</f>
        <v>U-8 RF Challengers</v>
      </c>
      <c r="M30" s="158" t="s">
        <v>849</v>
      </c>
      <c r="N30" s="181" t="str">
        <f>VLOOKUP(E30,'Team Info'!E:H,4,FALSE)</f>
        <v>SL</v>
      </c>
      <c r="O30" s="238" t="str">
        <f>VLOOKUP(E30,'Team Info'!E:J,6,FALSE)</f>
        <v>U-8 SL Wrexham</v>
      </c>
      <c r="P30" s="153" t="s">
        <v>1167</v>
      </c>
      <c r="Q30" s="175" t="str">
        <f t="shared" si="2"/>
        <v>9/27-9/28 AWAY games - Homecoming</v>
      </c>
      <c r="R30" s="176" t="str">
        <f>IF(ISBLANK((VLOOKUP(D30,'Team Info'!$E:$O,11,FALSE)))=TRUE," ",(VLOOKUP(D30,'Team Info'!$E:$O,11,FALSE)))</f>
        <v xml:space="preserve"> </v>
      </c>
      <c r="S30" s="176" t="str">
        <f>IF(ISBLANK((VLOOKUP(E30,'Team Info'!$E:$O,11,FALSE)))=TRUE," ",(VLOOKUP(E30,'Team Info'!$E:$O,11,FALSE)))</f>
        <v>9/27-9/28 AWAY games - Homecoming</v>
      </c>
      <c r="T30" s="145" t="str">
        <f t="shared" si="4"/>
        <v>4554240.416666666666667</v>
      </c>
    </row>
    <row r="31" spans="1:20" ht="43.2" x14ac:dyDescent="0.3">
      <c r="A31" s="170">
        <v>198</v>
      </c>
      <c r="B31" s="170" t="s">
        <v>1159</v>
      </c>
      <c r="C31" s="242" t="str">
        <f t="shared" si="0"/>
        <v>HT1023JK1061</v>
      </c>
      <c r="D31" s="242" t="s">
        <v>1711</v>
      </c>
      <c r="E31" s="242" t="s">
        <v>1739</v>
      </c>
      <c r="F31" s="180" t="str">
        <f t="shared" si="1"/>
        <v>Sat</v>
      </c>
      <c r="G31" s="233">
        <v>45542</v>
      </c>
      <c r="H31" s="153" t="s">
        <v>2146</v>
      </c>
      <c r="I31" s="183">
        <v>0.41666666666666669</v>
      </c>
      <c r="J31" s="169" t="s">
        <v>1823</v>
      </c>
      <c r="K31" s="180" t="str">
        <f>VLOOKUP(D31,'Team Info'!E:H,4,FALSE)</f>
        <v>HT</v>
      </c>
      <c r="L31" s="169" t="str">
        <f>VLOOKUP(D31,'Team Info'!E:K,6,FALSE)</f>
        <v>U-8 HT Heroes</v>
      </c>
      <c r="M31" s="158" t="s">
        <v>849</v>
      </c>
      <c r="N31" s="181" t="str">
        <f>VLOOKUP(E31,'Team Info'!E:H,4,FALSE)</f>
        <v>JK</v>
      </c>
      <c r="O31" s="177" t="str">
        <f>VLOOKUP(E31,'Team Info'!E:J,6,FALSE)</f>
        <v>U-8 JK The Sky Blues</v>
      </c>
      <c r="P31" s="153" t="s">
        <v>1167</v>
      </c>
      <c r="Q31" s="175" t="str">
        <f t="shared" si="2"/>
        <v xml:space="preserve"> </v>
      </c>
      <c r="R31" s="176" t="str">
        <f>IF(ISBLANK((VLOOKUP(D31,'Team Info'!$E:$O,11,FALSE)))=TRUE," ",(VLOOKUP(D31,'Team Info'!$E:$O,11,FALSE)))</f>
        <v xml:space="preserve"> </v>
      </c>
      <c r="S31" s="176" t="str">
        <f>IF(ISBLANK((VLOOKUP(E31,'Team Info'!$E:$O,11,FALSE)))=TRUE," ",(VLOOKUP(E31,'Team Info'!$E:$O,11,FALSE)))</f>
        <v xml:space="preserve"> </v>
      </c>
      <c r="T31" s="145" t="str">
        <f t="shared" si="4"/>
        <v>45542Hickory Lane #1A0.416666666666667</v>
      </c>
    </row>
    <row r="32" spans="1:20" x14ac:dyDescent="0.3">
      <c r="A32" s="170">
        <v>570</v>
      </c>
      <c r="B32" s="170" t="s">
        <v>1159</v>
      </c>
      <c r="C32" s="242" t="str">
        <f t="shared" si="0"/>
        <v>HU1047JK1067</v>
      </c>
      <c r="D32" s="242" t="s">
        <v>1730</v>
      </c>
      <c r="E32" s="242" t="s">
        <v>1743</v>
      </c>
      <c r="F32" s="180" t="str">
        <f t="shared" si="1"/>
        <v>Sat</v>
      </c>
      <c r="G32" s="233">
        <v>45542</v>
      </c>
      <c r="H32" s="153" t="s">
        <v>2144</v>
      </c>
      <c r="I32" s="183">
        <v>0.41666666666666669</v>
      </c>
      <c r="J32" s="155" t="s">
        <v>1829</v>
      </c>
      <c r="K32" s="180" t="str">
        <f>VLOOKUP(D32,'Team Info'!E:H,4,FALSE)</f>
        <v>HU</v>
      </c>
      <c r="L32" s="169" t="str">
        <f>VLOOKUP(D32,'Team Info'!E:K,6,FALSE)</f>
        <v>U10 HU Panthers</v>
      </c>
      <c r="M32" s="158" t="s">
        <v>849</v>
      </c>
      <c r="N32" s="181" t="str">
        <f>VLOOKUP(E32,'Team Info'!E:H,4,FALSE)</f>
        <v>JK</v>
      </c>
      <c r="O32" s="177" t="str">
        <f>VLOOKUP(E32,'Team Info'!E:J,6,FALSE)</f>
        <v>U10 JK Black Widows</v>
      </c>
      <c r="P32" s="153" t="s">
        <v>1167</v>
      </c>
      <c r="Q32" s="175" t="str">
        <f t="shared" si="2"/>
        <v xml:space="preserve"> </v>
      </c>
      <c r="R32" s="176" t="str">
        <f>IF(ISBLANK((VLOOKUP(D32,'Team Info'!$E:$O,11,FALSE)))=TRUE," ",(VLOOKUP(D32,'Team Info'!$E:$O,11,FALSE)))</f>
        <v xml:space="preserve"> </v>
      </c>
      <c r="S32" s="176" t="str">
        <f>IF(ISBLANK((VLOOKUP(E32,'Team Info'!$E:$O,11,FALSE)))=TRUE," ",(VLOOKUP(E32,'Team Info'!$E:$O,11,FALSE)))</f>
        <v xml:space="preserve"> </v>
      </c>
      <c r="T32" s="145" t="str">
        <f t="shared" si="4"/>
        <v>45542Hickory Lane #20.416666666666667</v>
      </c>
    </row>
    <row r="33" spans="1:20" x14ac:dyDescent="0.3">
      <c r="A33" s="170">
        <v>262</v>
      </c>
      <c r="B33" s="170" t="s">
        <v>1159</v>
      </c>
      <c r="C33" s="242" t="str">
        <f t="shared" si="0"/>
        <v>ER1012JK1070</v>
      </c>
      <c r="D33" s="242" t="s">
        <v>1701</v>
      </c>
      <c r="E33" s="242" t="s">
        <v>1746</v>
      </c>
      <c r="F33" s="180" t="str">
        <f t="shared" si="1"/>
        <v>Sat</v>
      </c>
      <c r="G33" s="233">
        <v>45542</v>
      </c>
      <c r="H33" s="153" t="s">
        <v>2145</v>
      </c>
      <c r="I33" s="183">
        <v>0.41666666666666669</v>
      </c>
      <c r="J33" s="155" t="s">
        <v>1824</v>
      </c>
      <c r="K33" s="180" t="str">
        <f>VLOOKUP(D33,'Team Info'!E:H,4,FALSE)</f>
        <v>ER</v>
      </c>
      <c r="L33" s="169" t="str">
        <f>VLOOKUP(D33,'Team Info'!E:K,6,FALSE)</f>
        <v>U12 ER Hooligans</v>
      </c>
      <c r="M33" s="158" t="s">
        <v>849</v>
      </c>
      <c r="N33" s="181" t="str">
        <f>VLOOKUP(E33,'Team Info'!E:H,4,FALSE)</f>
        <v>JK</v>
      </c>
      <c r="O33" s="177" t="str">
        <f>VLOOKUP(E33,'Team Info'!E:J,6,FALSE)</f>
        <v>U12 JK Eliminators</v>
      </c>
      <c r="P33" s="153" t="s">
        <v>1167</v>
      </c>
      <c r="Q33" s="175" t="str">
        <f t="shared" si="2"/>
        <v xml:space="preserve"> </v>
      </c>
      <c r="R33" s="176" t="str">
        <f>IF(ISBLANK((VLOOKUP(D33,'Team Info'!$E:$O,11,FALSE)))=TRUE," ",(VLOOKUP(D33,'Team Info'!$E:$O,11,FALSE)))</f>
        <v xml:space="preserve"> </v>
      </c>
      <c r="S33" s="176" t="str">
        <f>IF(ISBLANK((VLOOKUP(E33,'Team Info'!$E:$O,11,FALSE)))=TRUE," ",(VLOOKUP(E33,'Team Info'!$E:$O,11,FALSE)))</f>
        <v xml:space="preserve"> </v>
      </c>
      <c r="T33" s="145" t="str">
        <f t="shared" si="4"/>
        <v>45542Hickory Lane #30.416666666666667</v>
      </c>
    </row>
    <row r="34" spans="1:20" x14ac:dyDescent="0.3">
      <c r="A34" s="170">
        <v>159</v>
      </c>
      <c r="B34" s="170" t="s">
        <v>1160</v>
      </c>
      <c r="C34" s="242" t="str">
        <f t="shared" ref="C34:C65" si="5">D34&amp;E34</f>
        <v>JU1079KW1101</v>
      </c>
      <c r="D34" s="242" t="s">
        <v>1752</v>
      </c>
      <c r="E34" s="242" t="s">
        <v>1769</v>
      </c>
      <c r="F34" s="180" t="str">
        <f t="shared" ref="F34:F65" si="6">IF(WEEKDAY(G34)=7,"Sat",IF(WEEKDAY(G34)=6,"Fri",IF(WEEKDAY(G34)=5,"Thu",IF(WEEKDAY(G34)=4,"Wed",IF(WEEKDAY(G34)=3,"Tue",IF(WEEKDAY(G34)=2,"Mon",IF(WEEKDAY(G34)=1,"Sun")))))))</f>
        <v>Sat</v>
      </c>
      <c r="G34" s="233">
        <v>45542</v>
      </c>
      <c r="H34" s="153" t="s">
        <v>879</v>
      </c>
      <c r="I34" s="183">
        <v>0.41666666666666669</v>
      </c>
      <c r="J34" s="155" t="s">
        <v>1823</v>
      </c>
      <c r="K34" s="180" t="str">
        <f>VLOOKUP(D34,'Team Info'!E:H,4,FALSE)</f>
        <v>JU</v>
      </c>
      <c r="L34" s="240" t="str">
        <f>VLOOKUP(D34,'Team Info'!E:K,6,FALSE)</f>
        <v>U-8 JU Juneau Rage U8 Purple</v>
      </c>
      <c r="M34" s="158" t="s">
        <v>849</v>
      </c>
      <c r="N34" s="181" t="str">
        <f>VLOOKUP(E34,'Team Info'!E:H,4,FALSE)</f>
        <v>KW</v>
      </c>
      <c r="O34" s="238" t="str">
        <f>VLOOKUP(E34,'Team Info'!E:J,6,FALSE)</f>
        <v>U-8 KW Inferno</v>
      </c>
      <c r="P34" s="153" t="s">
        <v>1167</v>
      </c>
      <c r="Q34" s="175" t="str">
        <f t="shared" ref="Q34:Q65" si="7">IF(R34=" ",S34,R34&amp;" 
"&amp;S34)</f>
        <v xml:space="preserve">2 Team Coordination: U8 Rage Purple &amp; U14 Rage; 2 Team Coordination: U8 Rage Purple &amp; U9 JU Rage 
 </v>
      </c>
      <c r="R34" s="176" t="str">
        <f>IF(ISBLANK((VLOOKUP(D34,'Team Info'!$E:$O,11,FALSE)))=TRUE," ",(VLOOKUP(D34,'Team Info'!$E:$O,11,FALSE)))</f>
        <v>2 Team Coordination: U8 Rage Purple &amp; U14 Rage; 2 Team Coordination: U8 Rage Purple &amp; U9 JU Rage</v>
      </c>
      <c r="S34" s="176" t="str">
        <f>IF(ISBLANK((VLOOKUP(E34,'Team Info'!$E:$O,11,FALSE)))=TRUE," ",(VLOOKUP(E34,'Team Info'!$E:$O,11,FALSE)))</f>
        <v xml:space="preserve"> </v>
      </c>
      <c r="T34" s="145" t="str">
        <f t="shared" si="4"/>
        <v>45542KW 10.416666666666667</v>
      </c>
    </row>
    <row r="35" spans="1:20" x14ac:dyDescent="0.3">
      <c r="A35" s="170">
        <v>199</v>
      </c>
      <c r="B35" s="170" t="s">
        <v>1161</v>
      </c>
      <c r="C35" s="242" t="str">
        <f t="shared" si="5"/>
        <v>KW1102RF1117</v>
      </c>
      <c r="D35" s="242" t="s">
        <v>1770</v>
      </c>
      <c r="E35" s="242" t="s">
        <v>1784</v>
      </c>
      <c r="F35" s="180" t="str">
        <f t="shared" si="6"/>
        <v>Sat</v>
      </c>
      <c r="G35" s="233">
        <v>45542</v>
      </c>
      <c r="H35" s="153" t="s">
        <v>2172</v>
      </c>
      <c r="I35" s="183">
        <v>0.41666666666666669</v>
      </c>
      <c r="J35" s="169" t="s">
        <v>1823</v>
      </c>
      <c r="K35" s="180" t="str">
        <f>VLOOKUP(D35,'Team Info'!E:H,4,FALSE)</f>
        <v>KW</v>
      </c>
      <c r="L35" s="169" t="str">
        <f>VLOOKUP(D35,'Team Info'!E:K,6,FALSE)</f>
        <v>U-8 KW Skyhawks</v>
      </c>
      <c r="M35" s="158" t="s">
        <v>849</v>
      </c>
      <c r="N35" s="181" t="str">
        <f>VLOOKUP(E35,'Team Info'!E:H,4,FALSE)</f>
        <v>RF</v>
      </c>
      <c r="O35" s="177" t="str">
        <f>VLOOKUP(E35,'Team Info'!E:J,6,FALSE)</f>
        <v>U-8 RF Dynamite</v>
      </c>
      <c r="P35" s="153" t="s">
        <v>1167</v>
      </c>
      <c r="Q35" s="175" t="str">
        <f t="shared" si="7"/>
        <v xml:space="preserve"> </v>
      </c>
      <c r="R35" s="176" t="str">
        <f>IF(ISBLANK((VLOOKUP(D35,'Team Info'!$E:$O,11,FALSE)))=TRUE," ",(VLOOKUP(D35,'Team Info'!$E:$O,11,FALSE)))</f>
        <v xml:space="preserve"> </v>
      </c>
      <c r="S35" s="176" t="str">
        <f>IF(ISBLANK((VLOOKUP(E35,'Team Info'!$E:$O,11,FALSE)))=TRUE," ",(VLOOKUP(E35,'Team Info'!$E:$O,11,FALSE)))</f>
        <v xml:space="preserve"> </v>
      </c>
      <c r="T35" s="145" t="str">
        <f t="shared" si="4"/>
        <v>45542RF 10.416666666666667</v>
      </c>
    </row>
    <row r="36" spans="1:20" ht="28.8" x14ac:dyDescent="0.3">
      <c r="A36" s="170">
        <v>232</v>
      </c>
      <c r="B36" s="170" t="s">
        <v>1161</v>
      </c>
      <c r="C36" s="242" t="str">
        <f t="shared" si="5"/>
        <v>SL1139RF1119</v>
      </c>
      <c r="D36" s="242" t="s">
        <v>1803</v>
      </c>
      <c r="E36" s="242" t="s">
        <v>1786</v>
      </c>
      <c r="F36" s="180" t="str">
        <f t="shared" si="6"/>
        <v>Sat</v>
      </c>
      <c r="G36" s="233">
        <v>45542</v>
      </c>
      <c r="H36" s="153" t="s">
        <v>2173</v>
      </c>
      <c r="I36" s="183">
        <v>0.41666666666666669</v>
      </c>
      <c r="J36" s="169" t="s">
        <v>1823</v>
      </c>
      <c r="K36" s="180" t="str">
        <f>VLOOKUP(D36,'Team Info'!E:H,4,FALSE)</f>
        <v>SL</v>
      </c>
      <c r="L36" s="169" t="str">
        <f>VLOOKUP(D36,'Team Info'!E:K,6,FALSE)</f>
        <v>U-8 SL Hurricanes</v>
      </c>
      <c r="M36" s="158" t="s">
        <v>849</v>
      </c>
      <c r="N36" s="181" t="str">
        <f>VLOOKUP(E36,'Team Info'!E:H,4,FALSE)</f>
        <v>RF</v>
      </c>
      <c r="O36" s="177" t="str">
        <f>VLOOKUP(E36,'Team Info'!E:J,6,FALSE)</f>
        <v>U-8 RF Hornets</v>
      </c>
      <c r="P36" s="153" t="s">
        <v>1167</v>
      </c>
      <c r="Q36" s="175" t="str">
        <f t="shared" si="7"/>
        <v xml:space="preserve">9/27-9/28 AWAY games - Homecoming 
 </v>
      </c>
      <c r="R36" s="176" t="str">
        <f>IF(ISBLANK((VLOOKUP(D36,'Team Info'!$E:$O,11,FALSE)))=TRUE," ",(VLOOKUP(D36,'Team Info'!$E:$O,11,FALSE)))</f>
        <v>9/27-9/28 AWAY games - Homecoming</v>
      </c>
      <c r="S36" s="176" t="str">
        <f>IF(ISBLANK((VLOOKUP(E36,'Team Info'!$E:$O,11,FALSE)))=TRUE," ",(VLOOKUP(E36,'Team Info'!$E:$O,11,FALSE)))</f>
        <v xml:space="preserve"> </v>
      </c>
      <c r="T36" s="145" t="str">
        <f t="shared" si="4"/>
        <v>45542RF 20.416666666666667</v>
      </c>
    </row>
    <row r="37" spans="1:20" x14ac:dyDescent="0.3">
      <c r="A37" s="170">
        <v>424</v>
      </c>
      <c r="B37" s="170" t="s">
        <v>1161</v>
      </c>
      <c r="C37" s="242" t="str">
        <f t="shared" si="5"/>
        <v>RF1120RF1121</v>
      </c>
      <c r="D37" s="242" t="s">
        <v>1787</v>
      </c>
      <c r="E37" s="242" t="s">
        <v>1788</v>
      </c>
      <c r="F37" s="180" t="str">
        <f t="shared" si="6"/>
        <v>Sat</v>
      </c>
      <c r="G37" s="233">
        <v>45542</v>
      </c>
      <c r="H37" s="153" t="s">
        <v>2177</v>
      </c>
      <c r="I37" s="183">
        <v>0.41666666666666669</v>
      </c>
      <c r="J37" s="155" t="s">
        <v>1826</v>
      </c>
      <c r="K37" s="180" t="str">
        <f>VLOOKUP(D37,'Team Info'!E:H,4,FALSE)</f>
        <v>RF</v>
      </c>
      <c r="L37" s="169" t="str">
        <f>VLOOKUP(D37,'Team Info'!E:K,6,FALSE)</f>
        <v>U-9 RF Cheetahs</v>
      </c>
      <c r="M37" s="158" t="s">
        <v>849</v>
      </c>
      <c r="N37" s="181" t="str">
        <f>VLOOKUP(E37,'Team Info'!E:H,4,FALSE)</f>
        <v>RF</v>
      </c>
      <c r="O37" s="177" t="str">
        <f>VLOOKUP(E37,'Team Info'!E:J,6,FALSE)</f>
        <v>U-9 RF Eagles</v>
      </c>
      <c r="P37" s="153" t="s">
        <v>1167</v>
      </c>
      <c r="Q37" s="175" t="str">
        <f t="shared" si="7"/>
        <v xml:space="preserve"> </v>
      </c>
      <c r="R37" s="176" t="str">
        <f>IF(ISBLANK((VLOOKUP(D37,'Team Info'!$E:$O,11,FALSE)))=TRUE," ",(VLOOKUP(D37,'Team Info'!$E:$O,11,FALSE)))</f>
        <v xml:space="preserve"> </v>
      </c>
      <c r="S37" s="176" t="str">
        <f>IF(ISBLANK((VLOOKUP(E37,'Team Info'!$E:$O,11,FALSE)))=TRUE," ",(VLOOKUP(E37,'Team Info'!$E:$O,11,FALSE)))</f>
        <v xml:space="preserve"> </v>
      </c>
      <c r="T37" s="145" t="str">
        <f t="shared" si="4"/>
        <v>45542RF 50.416666666666667</v>
      </c>
    </row>
    <row r="38" spans="1:20" x14ac:dyDescent="0.3">
      <c r="A38" s="170">
        <v>572</v>
      </c>
      <c r="B38" s="170" t="s">
        <v>1162</v>
      </c>
      <c r="C38" s="242" t="str">
        <f t="shared" si="5"/>
        <v>KW1085SL1147</v>
      </c>
      <c r="D38" s="242" t="s">
        <v>1758</v>
      </c>
      <c r="E38" s="242" t="s">
        <v>1811</v>
      </c>
      <c r="F38" s="180" t="str">
        <f t="shared" si="6"/>
        <v>Sat</v>
      </c>
      <c r="G38" s="233">
        <v>45542</v>
      </c>
      <c r="H38" s="153">
        <v>1</v>
      </c>
      <c r="I38" s="183">
        <v>0.4375</v>
      </c>
      <c r="J38" s="155" t="s">
        <v>1829</v>
      </c>
      <c r="K38" s="180" t="str">
        <f>VLOOKUP(D38,'Team Info'!E:H,4,FALSE)</f>
        <v>KW</v>
      </c>
      <c r="L38" s="169" t="str">
        <f>VLOOKUP(D38,'Team Info'!E:K,6,FALSE)</f>
        <v>U10 KW Rays</v>
      </c>
      <c r="M38" s="158" t="s">
        <v>849</v>
      </c>
      <c r="N38" s="181" t="str">
        <f>VLOOKUP(E38,'Team Info'!E:H,4,FALSE)</f>
        <v>SL</v>
      </c>
      <c r="O38" s="177" t="str">
        <f>VLOOKUP(E38,'Team Info'!E:J,6,FALSE)</f>
        <v>U10 SL Aletico Madrid (Rangers)</v>
      </c>
      <c r="P38" s="153" t="s">
        <v>1167</v>
      </c>
      <c r="Q38" s="175" t="str">
        <f t="shared" si="7"/>
        <v>2 Team Coordination: U10 Rays &amp; U7 Blazers 
9/27-9/28 AWAY games - Homecoming</v>
      </c>
      <c r="R38" s="176" t="str">
        <f>IF(ISBLANK((VLOOKUP(D38,'Team Info'!$E:$O,11,FALSE)))=TRUE," ",(VLOOKUP(D38,'Team Info'!$E:$O,11,FALSE)))</f>
        <v>2 Team Coordination: U10 Rays &amp; U7 Blazers</v>
      </c>
      <c r="S38" s="176" t="str">
        <f>IF(ISBLANK((VLOOKUP(E38,'Team Info'!$E:$O,11,FALSE)))=TRUE," ",(VLOOKUP(E38,'Team Info'!$E:$O,11,FALSE)))</f>
        <v>9/27-9/28 AWAY games - Homecoming</v>
      </c>
    </row>
    <row r="39" spans="1:20" x14ac:dyDescent="0.3">
      <c r="A39" s="170">
        <v>330</v>
      </c>
      <c r="B39" s="170" t="s">
        <v>1162</v>
      </c>
      <c r="C39" s="242" t="str">
        <f t="shared" si="5"/>
        <v>WA1159SL1156</v>
      </c>
      <c r="D39" s="242" t="s">
        <v>1817</v>
      </c>
      <c r="E39" s="242" t="s">
        <v>1815</v>
      </c>
      <c r="F39" s="180" t="str">
        <f t="shared" si="6"/>
        <v>Sat</v>
      </c>
      <c r="G39" s="233">
        <v>45542</v>
      </c>
      <c r="H39" s="153">
        <v>8</v>
      </c>
      <c r="I39" s="183">
        <v>0.4375</v>
      </c>
      <c r="J39" s="155" t="s">
        <v>1825</v>
      </c>
      <c r="K39" s="180" t="str">
        <f>VLOOKUP(D39,'Team Info'!E:H,4,FALSE)</f>
        <v>WA</v>
      </c>
      <c r="L39" s="169" t="str">
        <f>VLOOKUP(D39,'Team Info'!E:K,6,FALSE)</f>
        <v>U14 WA Waubedonia U14 Coed</v>
      </c>
      <c r="M39" s="158" t="s">
        <v>849</v>
      </c>
      <c r="N39" s="181" t="str">
        <f>VLOOKUP(E39,'Team Info'!E:H,4,FALSE)</f>
        <v>SL</v>
      </c>
      <c r="O39" s="177" t="str">
        <f>VLOOKUP(E39,'Team Info'!E:J,6,FALSE)</f>
        <v>U14 SL Wolfsburg (Vipers)</v>
      </c>
      <c r="P39" s="153" t="s">
        <v>1167</v>
      </c>
      <c r="Q39" s="175" t="str">
        <f t="shared" si="7"/>
        <v>9/27-9/28 AWAY games - Homecoming</v>
      </c>
      <c r="R39" s="176" t="str">
        <f>IF(ISBLANK((VLOOKUP(D39,'Team Info'!$E:$O,11,FALSE)))=TRUE," ",(VLOOKUP(D39,'Team Info'!$E:$O,11,FALSE)))</f>
        <v xml:space="preserve"> </v>
      </c>
      <c r="S39" s="176" t="str">
        <f>IF(ISBLANK((VLOOKUP(E39,'Team Info'!$E:$O,11,FALSE)))=TRUE," ",(VLOOKUP(E39,'Team Info'!$E:$O,11,FALSE)))</f>
        <v>9/27-9/28 AWAY games - Homecoming</v>
      </c>
      <c r="T39" s="145" t="str">
        <f t="shared" ref="T39:T50" si="8">G39&amp;H39&amp;I39</f>
        <v>4554280.4375</v>
      </c>
    </row>
    <row r="40" spans="1:20" ht="57.6" x14ac:dyDescent="0.3">
      <c r="A40" s="170">
        <v>65</v>
      </c>
      <c r="B40" s="170" t="s">
        <v>1158</v>
      </c>
      <c r="C40" s="242" t="str">
        <f t="shared" si="5"/>
        <v>JK1073HU1050</v>
      </c>
      <c r="D40" s="242" t="s">
        <v>1685</v>
      </c>
      <c r="E40" s="242" t="s">
        <v>1678</v>
      </c>
      <c r="F40" s="180" t="str">
        <f t="shared" si="6"/>
        <v>Sat</v>
      </c>
      <c r="G40" s="233">
        <v>45542</v>
      </c>
      <c r="H40" s="153" t="s">
        <v>2154</v>
      </c>
      <c r="I40" s="183">
        <v>0.4375</v>
      </c>
      <c r="J40" s="155" t="s">
        <v>63</v>
      </c>
      <c r="K40" s="180" t="str">
        <f>VLOOKUP(D40,'Team Info'!E:H,4,FALSE)</f>
        <v>JK</v>
      </c>
      <c r="L40" s="240" t="str">
        <f>VLOOKUP(D40,'Team Info'!E:K,6,FALSE)</f>
        <v>U12G JK Majestics</v>
      </c>
      <c r="M40" s="158" t="s">
        <v>849</v>
      </c>
      <c r="N40" s="181" t="str">
        <f>VLOOKUP(E40,'Team Info'!E:H,4,FALSE)</f>
        <v>HU</v>
      </c>
      <c r="O40" s="238" t="str">
        <f>VLOOKUP(E40,'Team Info'!E:J,6,FALSE)</f>
        <v>U12G HU Avengers</v>
      </c>
      <c r="P40" s="153" t="s">
        <v>1167</v>
      </c>
      <c r="Q40" s="175" t="str">
        <f t="shared" si="7"/>
        <v>2 Team Coordination: U10G Thunder &amp; U12G Avengers</v>
      </c>
      <c r="R40" s="176" t="str">
        <f>IF(ISBLANK((VLOOKUP(D40,'Team Info'!$E:$O,11,FALSE)))=TRUE," ",(VLOOKUP(D40,'Team Info'!$E:$O,11,FALSE)))</f>
        <v xml:space="preserve"> </v>
      </c>
      <c r="S40" s="176" t="str">
        <f>IF(ISBLANK((VLOOKUP(E40,'Team Info'!$E:$O,11,FALSE)))=TRUE," ",(VLOOKUP(E40,'Team Info'!$E:$O,11,FALSE)))</f>
        <v>2 Team Coordination: U10G Thunder &amp; U12G Avengers</v>
      </c>
      <c r="T40" s="145" t="str">
        <f t="shared" si="8"/>
        <v>45542Field #20.4375</v>
      </c>
    </row>
    <row r="41" spans="1:20" x14ac:dyDescent="0.3">
      <c r="A41" s="170">
        <v>327</v>
      </c>
      <c r="B41" s="170" t="s">
        <v>1159</v>
      </c>
      <c r="C41" s="242" t="str">
        <f t="shared" si="5"/>
        <v>ER1014JK1074</v>
      </c>
      <c r="D41" s="242" t="s">
        <v>1702</v>
      </c>
      <c r="E41" s="242" t="s">
        <v>1749</v>
      </c>
      <c r="F41" s="180" t="str">
        <f t="shared" si="6"/>
        <v>Sat</v>
      </c>
      <c r="G41" s="233">
        <v>45542</v>
      </c>
      <c r="H41" s="153" t="s">
        <v>2143</v>
      </c>
      <c r="I41" s="183">
        <v>0.4375</v>
      </c>
      <c r="J41" s="155" t="s">
        <v>1825</v>
      </c>
      <c r="K41" s="180" t="str">
        <f>VLOOKUP(D41,'Team Info'!E:H,4,FALSE)</f>
        <v>ER</v>
      </c>
      <c r="L41" s="169" t="str">
        <f>VLOOKUP(D41,'Team Info'!E:K,6,FALSE)</f>
        <v>U14 ER Wolfhounds</v>
      </c>
      <c r="M41" s="158" t="s">
        <v>849</v>
      </c>
      <c r="N41" s="181" t="str">
        <f>VLOOKUP(E41,'Team Info'!E:H,4,FALSE)</f>
        <v>JK</v>
      </c>
      <c r="O41" s="177" t="str">
        <f>VLOOKUP(E41,'Team Info'!E:J,6,FALSE)</f>
        <v>U14 JK Panthers</v>
      </c>
      <c r="P41" s="153" t="s">
        <v>1167</v>
      </c>
      <c r="Q41" s="175" t="str">
        <f t="shared" si="7"/>
        <v>2 Team Coordination: U7 Panthers &amp; U14 Panthers</v>
      </c>
      <c r="R41" s="176" t="str">
        <f>IF(ISBLANK((VLOOKUP(D41,'Team Info'!$E:$O,11,FALSE)))=TRUE," ",(VLOOKUP(D41,'Team Info'!$E:$O,11,FALSE)))</f>
        <v xml:space="preserve"> </v>
      </c>
      <c r="S41" s="176" t="str">
        <f>IF(ISBLANK((VLOOKUP(E41,'Team Info'!$E:$O,11,FALSE)))=TRUE," ",(VLOOKUP(E41,'Team Info'!$E:$O,11,FALSE)))</f>
        <v>2 Team Coordination: U7 Panthers &amp; U14 Panthers</v>
      </c>
      <c r="T41" s="145" t="str">
        <f t="shared" si="8"/>
        <v>45542Hickory Lane #40.4375</v>
      </c>
    </row>
    <row r="42" spans="1:20" x14ac:dyDescent="0.3">
      <c r="A42" s="170">
        <v>197</v>
      </c>
      <c r="B42" s="170" t="s">
        <v>1157</v>
      </c>
      <c r="C42" s="242" t="str">
        <f t="shared" si="5"/>
        <v>JK1060HT1022</v>
      </c>
      <c r="D42" s="242" t="s">
        <v>1738</v>
      </c>
      <c r="E42" s="242" t="s">
        <v>1710</v>
      </c>
      <c r="F42" s="180" t="str">
        <f t="shared" si="6"/>
        <v>Sat</v>
      </c>
      <c r="G42" s="233">
        <v>45542</v>
      </c>
      <c r="H42" s="153" t="s">
        <v>1827</v>
      </c>
      <c r="I42" s="183">
        <v>0.4375</v>
      </c>
      <c r="J42" s="169" t="s">
        <v>1823</v>
      </c>
      <c r="K42" s="180" t="str">
        <f>VLOOKUP(D42,'Team Info'!E:H,4,FALSE)</f>
        <v>JK</v>
      </c>
      <c r="L42" s="169" t="str">
        <f>VLOOKUP(D42,'Team Info'!E:K,6,FALSE)</f>
        <v>U-8 JK The Reds</v>
      </c>
      <c r="M42" s="158" t="s">
        <v>849</v>
      </c>
      <c r="N42" s="181" t="str">
        <f>VLOOKUP(E42,'Team Info'!E:H,4,FALSE)</f>
        <v>HT</v>
      </c>
      <c r="O42" s="177" t="str">
        <f>VLOOKUP(E42,'Team Info'!E:J,6,FALSE)</f>
        <v>U-8 HT Goal Getters</v>
      </c>
      <c r="P42" s="153" t="s">
        <v>1167</v>
      </c>
      <c r="Q42" s="175" t="str">
        <f t="shared" si="7"/>
        <v>2 Team Coordination: U8 Goal Getters &amp; U12G Lightning Leopards</v>
      </c>
      <c r="R42" s="176" t="str">
        <f>IF(ISBLANK((VLOOKUP(D42,'Team Info'!$E:$O,11,FALSE)))=TRUE," ",(VLOOKUP(D42,'Team Info'!$E:$O,11,FALSE)))</f>
        <v xml:space="preserve"> </v>
      </c>
      <c r="S42" s="176" t="str">
        <f>IF(ISBLANK((VLOOKUP(E42,'Team Info'!$E:$O,11,FALSE)))=TRUE," ",(VLOOKUP(E42,'Team Info'!$E:$O,11,FALSE)))</f>
        <v>2 Team Coordination: U8 Goal Getters &amp; U12G Lightning Leopards</v>
      </c>
      <c r="T42" s="145" t="str">
        <f t="shared" si="8"/>
        <v>45542HT #3A0.4375</v>
      </c>
    </row>
    <row r="43" spans="1:20" x14ac:dyDescent="0.3">
      <c r="A43" s="170">
        <v>62</v>
      </c>
      <c r="B43" s="170" t="s">
        <v>1157</v>
      </c>
      <c r="C43" s="242" t="str">
        <f t="shared" si="5"/>
        <v>ER1013HT1038</v>
      </c>
      <c r="D43" s="242" t="s">
        <v>1682</v>
      </c>
      <c r="E43" s="242" t="s">
        <v>1675</v>
      </c>
      <c r="F43" s="180" t="str">
        <f t="shared" si="6"/>
        <v>Sat</v>
      </c>
      <c r="G43" s="233">
        <v>45542</v>
      </c>
      <c r="H43" s="153" t="s">
        <v>896</v>
      </c>
      <c r="I43" s="183">
        <v>0.4375</v>
      </c>
      <c r="J43" s="155" t="s">
        <v>63</v>
      </c>
      <c r="K43" s="180" t="str">
        <f>VLOOKUP(D43,'Team Info'!E:H,4,FALSE)</f>
        <v>ER</v>
      </c>
      <c r="L43" s="240" t="str">
        <f>VLOOKUP(D43,'Team Info'!E:K,6,FALSE)</f>
        <v>U12G ER Unicorns</v>
      </c>
      <c r="M43" s="158" t="s">
        <v>849</v>
      </c>
      <c r="N43" s="181" t="str">
        <f>VLOOKUP(E43,'Team Info'!E:H,4,FALSE)</f>
        <v>HT</v>
      </c>
      <c r="O43" s="238" t="str">
        <f>VLOOKUP(E43,'Team Info'!E:J,6,FALSE)</f>
        <v>U12G HT Phoenix</v>
      </c>
      <c r="P43" s="153" t="s">
        <v>1167</v>
      </c>
      <c r="Q43" s="175" t="str">
        <f t="shared" si="7"/>
        <v>No Game 10/11-10/13 - Uihlein</v>
      </c>
      <c r="R43" s="176" t="str">
        <f>IF(ISBLANK((VLOOKUP(D43,'Team Info'!$E:$O,11,FALSE)))=TRUE," ",(VLOOKUP(D43,'Team Info'!$E:$O,11,FALSE)))</f>
        <v xml:space="preserve"> </v>
      </c>
      <c r="S43" s="176" t="str">
        <f>IF(ISBLANK((VLOOKUP(E43,'Team Info'!$E:$O,11,FALSE)))=TRUE," ",(VLOOKUP(E43,'Team Info'!$E:$O,11,FALSE)))</f>
        <v>No Game 10/11-10/13 - Uihlein</v>
      </c>
      <c r="T43" s="145" t="str">
        <f t="shared" si="8"/>
        <v>45542HT #60.4375</v>
      </c>
    </row>
    <row r="44" spans="1:20" ht="28.8" x14ac:dyDescent="0.3">
      <c r="A44" s="170">
        <v>261</v>
      </c>
      <c r="B44" s="170" t="s">
        <v>1157</v>
      </c>
      <c r="C44" s="242" t="str">
        <f t="shared" si="5"/>
        <v>BR1003HT1034</v>
      </c>
      <c r="D44" s="242" t="s">
        <v>1692</v>
      </c>
      <c r="E44" s="242" t="s">
        <v>1721</v>
      </c>
      <c r="F44" s="180" t="str">
        <f t="shared" si="6"/>
        <v>Sat</v>
      </c>
      <c r="G44" s="233">
        <v>45542</v>
      </c>
      <c r="H44" s="153" t="s">
        <v>863</v>
      </c>
      <c r="I44" s="183">
        <v>0.4375</v>
      </c>
      <c r="J44" s="155" t="s">
        <v>1824</v>
      </c>
      <c r="K44" s="180" t="str">
        <f>VLOOKUP(D44,'Team Info'!E:H,4,FALSE)</f>
        <v>BR</v>
      </c>
      <c r="L44" s="169" t="str">
        <f>VLOOKUP(D44,'Team Info'!E:K,6,FALSE)</f>
        <v>U12 BR Blue Heron</v>
      </c>
      <c r="M44" s="158" t="s">
        <v>849</v>
      </c>
      <c r="N44" s="181" t="str">
        <f>VLOOKUP(E44,'Team Info'!E:H,4,FALSE)</f>
        <v>HT</v>
      </c>
      <c r="O44" s="177" t="str">
        <f>VLOOKUP(E44,'Team Info'!E:J,6,FALSE)</f>
        <v>U12 HT Cobra Crush</v>
      </c>
      <c r="P44" s="153" t="s">
        <v>1167</v>
      </c>
      <c r="Q44" s="175" t="str">
        <f t="shared" si="7"/>
        <v>2 Team Coordination: U12 BR &amp; U14 BR, No Games 9/28, Home games on 9/14 picture day, have Brownsville girls play each other that day?  
2 Team Coordination: U12 Cobras &amp; U7 Spicey Meatballs, No Game 10/11-10/13 - Uihlein</v>
      </c>
      <c r="R44" s="176" t="str">
        <f>IF(ISBLANK((VLOOKUP(D44,'Team Info'!$E:$O,11,FALSE)))=TRUE," ",(VLOOKUP(D44,'Team Info'!$E:$O,11,FALSE)))</f>
        <v xml:space="preserve">2 Team Coordination: U12 BR &amp; U14 BR, No Games 9/28, Home games on 9/14 picture day, have Brownsville girls play each other that day? </v>
      </c>
      <c r="S44" s="176" t="str">
        <f>IF(ISBLANK((VLOOKUP(E44,'Team Info'!$E:$O,11,FALSE)))=TRUE," ",(VLOOKUP(E44,'Team Info'!$E:$O,11,FALSE)))</f>
        <v>2 Team Coordination: U12 Cobras &amp; U7 Spicey Meatballs, No Game 10/11-10/13 - Uihlein</v>
      </c>
      <c r="T44" s="145" t="str">
        <f t="shared" si="8"/>
        <v>45542HT #70.4375</v>
      </c>
    </row>
    <row r="45" spans="1:20" x14ac:dyDescent="0.3">
      <c r="A45" s="170">
        <v>571</v>
      </c>
      <c r="B45" s="170" t="s">
        <v>1160</v>
      </c>
      <c r="C45" s="242" t="str">
        <f t="shared" si="5"/>
        <v>JU1081KW1084</v>
      </c>
      <c r="D45" s="242" t="s">
        <v>1754</v>
      </c>
      <c r="E45" s="242" t="s">
        <v>1757</v>
      </c>
      <c r="F45" s="180" t="str">
        <f t="shared" si="6"/>
        <v>Sat</v>
      </c>
      <c r="G45" s="233">
        <v>45542</v>
      </c>
      <c r="H45" s="153" t="s">
        <v>866</v>
      </c>
      <c r="I45" s="183">
        <v>0.4375</v>
      </c>
      <c r="J45" s="155" t="s">
        <v>1829</v>
      </c>
      <c r="K45" s="180" t="str">
        <f>VLOOKUP(D45,'Team Info'!E:H,4,FALSE)</f>
        <v>JU</v>
      </c>
      <c r="L45" s="169" t="str">
        <f>VLOOKUP(D45,'Team Info'!E:K,6,FALSE)</f>
        <v>U10 JU Juneau Rage U10</v>
      </c>
      <c r="M45" s="158" t="s">
        <v>849</v>
      </c>
      <c r="N45" s="181" t="str">
        <f>VLOOKUP(E45,'Team Info'!E:H,4,FALSE)</f>
        <v>KW</v>
      </c>
      <c r="O45" s="177" t="str">
        <f>VLOOKUP(E45,'Team Info'!E:J,6,FALSE)</f>
        <v>U10 KW Galaxy</v>
      </c>
      <c r="P45" s="153" t="s">
        <v>1167</v>
      </c>
      <c r="Q45" s="175" t="str">
        <f t="shared" si="7"/>
        <v xml:space="preserve"> </v>
      </c>
      <c r="R45" s="176" t="str">
        <f>IF(ISBLANK((VLOOKUP(D45,'Team Info'!$E:$O,11,FALSE)))=TRUE," ",(VLOOKUP(D45,'Team Info'!$E:$O,11,FALSE)))</f>
        <v xml:space="preserve"> </v>
      </c>
      <c r="S45" s="176" t="str">
        <f>IF(ISBLANK((VLOOKUP(E45,'Team Info'!$E:$O,11,FALSE)))=TRUE," ",(VLOOKUP(E45,'Team Info'!$E:$O,11,FALSE)))</f>
        <v xml:space="preserve"> </v>
      </c>
      <c r="T45" s="145" t="str">
        <f t="shared" si="8"/>
        <v>45542KW 30.4375</v>
      </c>
    </row>
    <row r="46" spans="1:20" x14ac:dyDescent="0.3">
      <c r="A46" s="170">
        <v>1</v>
      </c>
      <c r="B46" s="170" t="s">
        <v>1160</v>
      </c>
      <c r="C46" s="242" t="str">
        <f t="shared" si="5"/>
        <v>SL1157KW1093</v>
      </c>
      <c r="D46" s="153" t="s">
        <v>1661</v>
      </c>
      <c r="E46" s="153" t="s">
        <v>1662</v>
      </c>
      <c r="F46" s="180" t="str">
        <f t="shared" si="6"/>
        <v>Sat</v>
      </c>
      <c r="G46" s="233">
        <v>45542</v>
      </c>
      <c r="H46" s="153" t="s">
        <v>860</v>
      </c>
      <c r="I46" s="183">
        <v>0.4375</v>
      </c>
      <c r="J46" s="155" t="s">
        <v>46</v>
      </c>
      <c r="K46" s="180" t="str">
        <f>VLOOKUP(D46,'Team Info'!E:H,4,FALSE)</f>
        <v>SL</v>
      </c>
      <c r="L46" s="169" t="str">
        <f>VLOOKUP(D46,'Team Info'!E:K,6,FALSE)</f>
        <v>U14G SL Reign (Breeze)</v>
      </c>
      <c r="M46" s="158" t="s">
        <v>849</v>
      </c>
      <c r="N46" s="181" t="str">
        <f>VLOOKUP(E46,'Team Info'!E:H,4,FALSE)</f>
        <v>KW</v>
      </c>
      <c r="O46" s="177" t="str">
        <f>VLOOKUP(E46,'Team Info'!E:J,6,FALSE)</f>
        <v>U14G KW Rebels</v>
      </c>
      <c r="P46" s="153" t="s">
        <v>1167</v>
      </c>
      <c r="Q46" s="175" t="str">
        <f t="shared" si="7"/>
        <v>9/27-9/28 AWAY games - Homecoming 
2 Team Coordination: U10 Stars &amp; U14G Rebels</v>
      </c>
      <c r="R46" s="176" t="str">
        <f>IF(ISBLANK((VLOOKUP(D46,'Team Info'!$E:$O,11,FALSE)))=TRUE," ",(VLOOKUP(D46,'Team Info'!$E:$O,11,FALSE)))</f>
        <v>9/27-9/28 AWAY games - Homecoming</v>
      </c>
      <c r="S46" s="176" t="str">
        <f>IF(ISBLANK((VLOOKUP(E46,'Team Info'!$E:$O,11,FALSE)))=TRUE," ",(VLOOKUP(E46,'Team Info'!$E:$O,11,FALSE)))</f>
        <v>2 Team Coordination: U10 Stars &amp; U14G Rebels</v>
      </c>
      <c r="T46" s="145" t="str">
        <f t="shared" si="8"/>
        <v>45542KW 50.4375</v>
      </c>
    </row>
    <row r="47" spans="1:20" ht="28.8" x14ac:dyDescent="0.3">
      <c r="A47" s="170">
        <v>120</v>
      </c>
      <c r="B47" s="170" t="s">
        <v>1162</v>
      </c>
      <c r="C47" s="242" t="str">
        <f t="shared" si="5"/>
        <v>RF1115SL1135</v>
      </c>
      <c r="D47" s="242" t="s">
        <v>1782</v>
      </c>
      <c r="E47" s="242" t="s">
        <v>1799</v>
      </c>
      <c r="F47" s="180" t="str">
        <f t="shared" si="6"/>
        <v>Sat</v>
      </c>
      <c r="G47" s="233">
        <v>45542</v>
      </c>
      <c r="H47" s="153">
        <v>4</v>
      </c>
      <c r="I47" s="183">
        <v>0.45833333333333331</v>
      </c>
      <c r="J47" s="155" t="s">
        <v>1823</v>
      </c>
      <c r="K47" s="180" t="str">
        <f>VLOOKUP(D47,'Team Info'!E:H,4,FALSE)</f>
        <v>RF</v>
      </c>
      <c r="L47" s="169" t="str">
        <f>VLOOKUP(D47,'Team Info'!E:K,6,FALSE)</f>
        <v>U-8 RF Bullseyes</v>
      </c>
      <c r="M47" s="158" t="s">
        <v>849</v>
      </c>
      <c r="N47" s="181" t="str">
        <f>VLOOKUP(E47,'Team Info'!E:H,4,FALSE)</f>
        <v>SL</v>
      </c>
      <c r="O47" s="177" t="str">
        <f>VLOOKUP(E47,'Team Info'!E:J,6,FALSE)</f>
        <v>U-8 SL Bayern Munich (Asteroids)</v>
      </c>
      <c r="P47" s="153" t="s">
        <v>1167</v>
      </c>
      <c r="Q47" s="175" t="str">
        <f t="shared" si="7"/>
        <v>2 Team Coordination: U10G Tigers &amp; U8 Asteroids, 9/27-9/28 AWAY games - Homecoming</v>
      </c>
      <c r="R47" s="176" t="str">
        <f>IF(ISBLANK((VLOOKUP(D47,'Team Info'!$E:$O,11,FALSE)))=TRUE," ",(VLOOKUP(D47,'Team Info'!$E:$O,11,FALSE)))</f>
        <v xml:space="preserve"> </v>
      </c>
      <c r="S47" s="176" t="str">
        <f>IF(ISBLANK((VLOOKUP(E47,'Team Info'!$E:$O,11,FALSE)))=TRUE," ",(VLOOKUP(E47,'Team Info'!$E:$O,11,FALSE)))</f>
        <v>2 Team Coordination: U10G Tigers &amp; U8 Asteroids, 9/27-9/28 AWAY games - Homecoming</v>
      </c>
      <c r="T47" s="145" t="str">
        <f t="shared" si="8"/>
        <v>4554240.458333333333333</v>
      </c>
    </row>
    <row r="48" spans="1:20" x14ac:dyDescent="0.3">
      <c r="A48" s="170">
        <v>517</v>
      </c>
      <c r="B48" s="170" t="s">
        <v>1159</v>
      </c>
      <c r="C48" s="242" t="str">
        <f t="shared" si="5"/>
        <v>RF1113JK1056</v>
      </c>
      <c r="D48" s="242" t="s">
        <v>1780</v>
      </c>
      <c r="E48" s="242" t="s">
        <v>1734</v>
      </c>
      <c r="F48" s="180" t="str">
        <f t="shared" si="6"/>
        <v>Sat</v>
      </c>
      <c r="G48" s="233">
        <v>45542</v>
      </c>
      <c r="H48" s="153" t="s">
        <v>2146</v>
      </c>
      <c r="I48" s="183">
        <v>0.45833333333333331</v>
      </c>
      <c r="J48" s="155" t="s">
        <v>1828</v>
      </c>
      <c r="K48" s="180" t="str">
        <f>VLOOKUP(D48,'Team Info'!E:H,4,FALSE)</f>
        <v>RF</v>
      </c>
      <c r="L48" s="169" t="str">
        <f>VLOOKUP(D48,'Team Info'!E:K,6,FALSE)</f>
        <v>U-7 RF Rebels</v>
      </c>
      <c r="M48" s="158" t="s">
        <v>849</v>
      </c>
      <c r="N48" s="181" t="str">
        <f>VLOOKUP(E48,'Team Info'!E:H,4,FALSE)</f>
        <v>JK</v>
      </c>
      <c r="O48" s="177" t="str">
        <f>VLOOKUP(E48,'Team Info'!E:J,6,FALSE)</f>
        <v>U-7 JK Bobcats</v>
      </c>
      <c r="P48" s="153" t="s">
        <v>1167</v>
      </c>
      <c r="Q48" s="175" t="str">
        <f t="shared" si="7"/>
        <v xml:space="preserve"> </v>
      </c>
      <c r="R48" s="176" t="str">
        <f>IF(ISBLANK((VLOOKUP(D48,'Team Info'!$E:$O,11,FALSE)))=TRUE," ",(VLOOKUP(D48,'Team Info'!$E:$O,11,FALSE)))</f>
        <v xml:space="preserve"> </v>
      </c>
      <c r="S48" s="176" t="str">
        <f>IF(ISBLANK((VLOOKUP(E48,'Team Info'!$E:$O,11,FALSE)))=TRUE," ",(VLOOKUP(E48,'Team Info'!$E:$O,11,FALSE)))</f>
        <v xml:space="preserve"> </v>
      </c>
      <c r="T48" s="145" t="str">
        <f t="shared" si="8"/>
        <v>45542Hickory Lane #1A0.458333333333333</v>
      </c>
    </row>
    <row r="49" spans="1:20" x14ac:dyDescent="0.3">
      <c r="A49" s="170">
        <v>606</v>
      </c>
      <c r="B49" s="170" t="s">
        <v>1159</v>
      </c>
      <c r="C49" s="242" t="str">
        <f t="shared" si="5"/>
        <v>HT1031JK1069</v>
      </c>
      <c r="D49" s="242" t="s">
        <v>1718</v>
      </c>
      <c r="E49" s="242" t="s">
        <v>1745</v>
      </c>
      <c r="F49" s="180" t="str">
        <f t="shared" si="6"/>
        <v>Sat</v>
      </c>
      <c r="G49" s="233">
        <v>45542</v>
      </c>
      <c r="H49" s="153" t="s">
        <v>2144</v>
      </c>
      <c r="I49" s="183">
        <v>0.45833333333333331</v>
      </c>
      <c r="J49" s="155" t="s">
        <v>1829</v>
      </c>
      <c r="K49" s="180" t="str">
        <f>VLOOKUP(D49,'Team Info'!E:H,4,FALSE)</f>
        <v>HT</v>
      </c>
      <c r="L49" s="169" t="str">
        <f>VLOOKUP(D49,'Team Info'!E:K,6,FALSE)</f>
        <v>U10 HT Dragons</v>
      </c>
      <c r="M49" s="158" t="s">
        <v>849</v>
      </c>
      <c r="N49" s="181" t="str">
        <f>VLOOKUP(E49,'Team Info'!E:H,4,FALSE)</f>
        <v>JK</v>
      </c>
      <c r="O49" s="177" t="str">
        <f>VLOOKUP(E49,'Team Info'!E:J,6,FALSE)</f>
        <v>U10 JK Tarantulas</v>
      </c>
      <c r="P49" s="153" t="s">
        <v>1167</v>
      </c>
      <c r="Q49" s="175" t="str">
        <f t="shared" si="7"/>
        <v xml:space="preserve"> </v>
      </c>
      <c r="R49" s="176" t="str">
        <f>IF(ISBLANK((VLOOKUP(D49,'Team Info'!$E:$O,11,FALSE)))=TRUE," ",(VLOOKUP(D49,'Team Info'!$E:$O,11,FALSE)))</f>
        <v xml:space="preserve"> </v>
      </c>
      <c r="S49" s="176" t="str">
        <f>IF(ISBLANK((VLOOKUP(E49,'Team Info'!$E:$O,11,FALSE)))=TRUE," ",(VLOOKUP(E49,'Team Info'!$E:$O,11,FALSE)))</f>
        <v xml:space="preserve"> </v>
      </c>
      <c r="T49" s="145" t="str">
        <f t="shared" si="8"/>
        <v>45542Hickory Lane #20.458333333333333</v>
      </c>
    </row>
    <row r="50" spans="1:20" x14ac:dyDescent="0.3">
      <c r="A50" s="170">
        <v>466</v>
      </c>
      <c r="B50" s="170" t="s">
        <v>1161</v>
      </c>
      <c r="C50" s="242" t="str">
        <f t="shared" si="5"/>
        <v>RF1112RF1111</v>
      </c>
      <c r="D50" s="242" t="s">
        <v>1779</v>
      </c>
      <c r="E50" s="242" t="s">
        <v>1778</v>
      </c>
      <c r="F50" s="180" t="str">
        <f t="shared" si="6"/>
        <v>Sat</v>
      </c>
      <c r="G50" s="233">
        <v>45542</v>
      </c>
      <c r="H50" s="153" t="s">
        <v>2172</v>
      </c>
      <c r="I50" s="183">
        <v>0.45833333333333331</v>
      </c>
      <c r="J50" s="155" t="s">
        <v>1828</v>
      </c>
      <c r="K50" s="180" t="str">
        <f>VLOOKUP(D50,'Team Info'!E:H,4,FALSE)</f>
        <v>RF</v>
      </c>
      <c r="L50" s="169" t="str">
        <f>VLOOKUP(D50,'Team Info'!E:K,6,FALSE)</f>
        <v>U-7 RF Kickers</v>
      </c>
      <c r="M50" s="158" t="s">
        <v>849</v>
      </c>
      <c r="N50" s="181" t="str">
        <f>VLOOKUP(E50,'Team Info'!E:H,4,FALSE)</f>
        <v>RF</v>
      </c>
      <c r="O50" s="177" t="str">
        <f>VLOOKUP(E50,'Team Info'!E:J,6,FALSE)</f>
        <v>U-7 RF Lightning U7</v>
      </c>
      <c r="P50" s="153" t="s">
        <v>1167</v>
      </c>
      <c r="Q50" s="175" t="str">
        <f t="shared" si="7"/>
        <v>2 Team Coordination: U7 Lightning &amp; U10 Storm</v>
      </c>
      <c r="R50" s="176" t="str">
        <f>IF(ISBLANK((VLOOKUP(D50,'Team Info'!$E:$O,11,FALSE)))=TRUE," ",(VLOOKUP(D50,'Team Info'!$E:$O,11,FALSE)))</f>
        <v xml:space="preserve"> </v>
      </c>
      <c r="S50" s="176" t="str">
        <f>IF(ISBLANK((VLOOKUP(E50,'Team Info'!$E:$O,11,FALSE)))=TRUE," ",(VLOOKUP(E50,'Team Info'!$E:$O,11,FALSE)))</f>
        <v>2 Team Coordination: U7 Lightning &amp; U10 Storm</v>
      </c>
      <c r="T50" s="145" t="str">
        <f t="shared" si="8"/>
        <v>45542RF 10.458333333333333</v>
      </c>
    </row>
    <row r="51" spans="1:20" ht="28.8" x14ac:dyDescent="0.3">
      <c r="A51" s="170">
        <v>378</v>
      </c>
      <c r="B51" s="170" t="s">
        <v>1162</v>
      </c>
      <c r="C51" s="242" t="str">
        <f t="shared" si="5"/>
        <v>WB1163SL1146</v>
      </c>
      <c r="D51" s="242" t="s">
        <v>1820</v>
      </c>
      <c r="E51" s="242" t="s">
        <v>1810</v>
      </c>
      <c r="F51" s="180" t="str">
        <f t="shared" si="6"/>
        <v>Sat</v>
      </c>
      <c r="G51" s="233">
        <v>45542</v>
      </c>
      <c r="H51" s="153">
        <v>2</v>
      </c>
      <c r="I51" s="183">
        <v>0.5</v>
      </c>
      <c r="J51" s="155" t="s">
        <v>1826</v>
      </c>
      <c r="K51" s="180" t="str">
        <f>VLOOKUP(D51,'Team Info'!E:H,4,FALSE)</f>
        <v>WB</v>
      </c>
      <c r="L51" s="169" t="str">
        <f>VLOOKUP(D51,'Team Info'!E:K,6,FALSE)</f>
        <v>U-9 WB Magic</v>
      </c>
      <c r="M51" s="158" t="s">
        <v>849</v>
      </c>
      <c r="N51" s="181" t="str">
        <f>VLOOKUP(E51,'Team Info'!E:H,4,FALSE)</f>
        <v>SL</v>
      </c>
      <c r="O51" s="177" t="str">
        <f>VLOOKUP(E51,'Team Info'!E:J,6,FALSE)</f>
        <v>U-9 SL Chelsea (Anacondas)</v>
      </c>
      <c r="P51" s="153" t="s">
        <v>1167</v>
      </c>
      <c r="Q51" s="175" t="str">
        <f t="shared" si="7"/>
        <v>9/27-9/28 AWAY games - Homecoming</v>
      </c>
      <c r="R51" s="176" t="str">
        <f>IF(ISBLANK((VLOOKUP(D51,'Team Info'!$E:$O,11,FALSE)))=TRUE," ",(VLOOKUP(D51,'Team Info'!$E:$O,11,FALSE)))</f>
        <v xml:space="preserve"> </v>
      </c>
      <c r="S51" s="176" t="str">
        <f>IF(ISBLANK((VLOOKUP(E51,'Team Info'!$E:$O,11,FALSE)))=TRUE," ",(VLOOKUP(E51,'Team Info'!$E:$O,11,FALSE)))</f>
        <v>9/27-9/28 AWAY games - Homecoming</v>
      </c>
    </row>
    <row r="52" spans="1:20" x14ac:dyDescent="0.3">
      <c r="A52" s="170">
        <v>161</v>
      </c>
      <c r="B52" s="170" t="s">
        <v>1162</v>
      </c>
      <c r="C52" s="242" t="str">
        <f t="shared" si="5"/>
        <v>SL1140SL1141</v>
      </c>
      <c r="D52" s="242" t="s">
        <v>1804</v>
      </c>
      <c r="E52" s="242" t="s">
        <v>1805</v>
      </c>
      <c r="F52" s="180" t="str">
        <f t="shared" si="6"/>
        <v>Sat</v>
      </c>
      <c r="G52" s="233">
        <v>45542</v>
      </c>
      <c r="H52" s="153">
        <v>4</v>
      </c>
      <c r="I52" s="183">
        <v>0.5</v>
      </c>
      <c r="J52" s="169" t="s">
        <v>1823</v>
      </c>
      <c r="K52" s="180" t="str">
        <f>VLOOKUP(D52,'Team Info'!E:H,4,FALSE)</f>
        <v>SL</v>
      </c>
      <c r="L52" s="240" t="str">
        <f>VLOOKUP(D52,'Team Info'!E:K,6,FALSE)</f>
        <v>U-8 SL Volcanoes</v>
      </c>
      <c r="M52" s="158" t="s">
        <v>849</v>
      </c>
      <c r="N52" s="181" t="str">
        <f>VLOOKUP(E52,'Team Info'!E:H,4,FALSE)</f>
        <v>SL</v>
      </c>
      <c r="O52" s="238" t="str">
        <f>VLOOKUP(E52,'Team Info'!E:J,6,FALSE)</f>
        <v>U-8 SL Cyclones</v>
      </c>
      <c r="P52" s="153" t="s">
        <v>1167</v>
      </c>
      <c r="Q52" s="175" t="str">
        <f t="shared" si="7"/>
        <v>9/27-9/28 AWAY games - Homecoming 
9/27-9/28 AWAY games - Homecoming</v>
      </c>
      <c r="R52" s="176" t="str">
        <f>IF(ISBLANK((VLOOKUP(D52,'Team Info'!$E:$O,11,FALSE)))=TRUE," ",(VLOOKUP(D52,'Team Info'!$E:$O,11,FALSE)))</f>
        <v>9/27-9/28 AWAY games - Homecoming</v>
      </c>
      <c r="S52" s="176" t="str">
        <f>IF(ISBLANK((VLOOKUP(E52,'Team Info'!$E:$O,11,FALSE)))=TRUE," ",(VLOOKUP(E52,'Team Info'!$E:$O,11,FALSE)))</f>
        <v>9/27-9/28 AWAY games - Homecoming</v>
      </c>
      <c r="T52" s="145" t="str">
        <f t="shared" ref="T52:T78" si="9">G52&amp;H52&amp;I52</f>
        <v>4554240.5</v>
      </c>
    </row>
    <row r="53" spans="1:20" ht="28.8" x14ac:dyDescent="0.3">
      <c r="A53" s="170">
        <v>264</v>
      </c>
      <c r="B53" s="170" t="s">
        <v>1162</v>
      </c>
      <c r="C53" s="242" t="str">
        <f t="shared" si="5"/>
        <v>KW1088SL1152</v>
      </c>
      <c r="D53" s="242" t="s">
        <v>1760</v>
      </c>
      <c r="E53" s="242" t="s">
        <v>1814</v>
      </c>
      <c r="F53" s="180" t="str">
        <f t="shared" si="6"/>
        <v>Sat</v>
      </c>
      <c r="G53" s="233">
        <v>45542</v>
      </c>
      <c r="H53" s="153">
        <v>5</v>
      </c>
      <c r="I53" s="183">
        <v>0.5</v>
      </c>
      <c r="J53" s="155" t="s">
        <v>1824</v>
      </c>
      <c r="K53" s="180" t="str">
        <f>VLOOKUP(D53,'Team Info'!E:H,4,FALSE)</f>
        <v>KW</v>
      </c>
      <c r="L53" s="169" t="str">
        <f>VLOOKUP(D53,'Team Info'!E:K,6,FALSE)</f>
        <v>U12 KW Jaguars</v>
      </c>
      <c r="M53" s="158" t="s">
        <v>849</v>
      </c>
      <c r="N53" s="181" t="str">
        <f>VLOOKUP(E53,'Team Info'!E:H,4,FALSE)</f>
        <v>SL</v>
      </c>
      <c r="O53" s="177" t="str">
        <f>VLOOKUP(E53,'Team Info'!E:J,6,FALSE)</f>
        <v>U12 SL Union</v>
      </c>
      <c r="P53" s="153" t="s">
        <v>1167</v>
      </c>
      <c r="Q53" s="175" t="str">
        <f t="shared" si="7"/>
        <v>2 Team Coordination: U12 Union &amp; U10G Arsenal, 9/27-9/28 AWAY games - Homecoming</v>
      </c>
      <c r="R53" s="176" t="str">
        <f>IF(ISBLANK((VLOOKUP(D53,'Team Info'!$E:$O,11,FALSE)))=TRUE," ",(VLOOKUP(D53,'Team Info'!$E:$O,11,FALSE)))</f>
        <v xml:space="preserve"> </v>
      </c>
      <c r="S53" s="176" t="str">
        <f>IF(ISBLANK((VLOOKUP(E53,'Team Info'!$E:$O,11,FALSE)))=TRUE," ",(VLOOKUP(E53,'Team Info'!$E:$O,11,FALSE)))</f>
        <v>2 Team Coordination: U12 Union &amp; U10G Arsenal, 9/27-9/28 AWAY games - Homecoming</v>
      </c>
      <c r="T53" s="145" t="str">
        <f t="shared" si="9"/>
        <v>4554250.5</v>
      </c>
    </row>
    <row r="54" spans="1:20" ht="28.8" x14ac:dyDescent="0.3">
      <c r="A54" s="170">
        <v>463</v>
      </c>
      <c r="B54" s="170" t="s">
        <v>1158</v>
      </c>
      <c r="C54" s="242" t="str">
        <f t="shared" si="5"/>
        <v>ER1005HU1041</v>
      </c>
      <c r="D54" s="242" t="s">
        <v>1694</v>
      </c>
      <c r="E54" s="242" t="s">
        <v>1724</v>
      </c>
      <c r="F54" s="180" t="str">
        <f t="shared" si="6"/>
        <v>Sat</v>
      </c>
      <c r="G54" s="233">
        <v>45542</v>
      </c>
      <c r="H54" s="153" t="s">
        <v>2154</v>
      </c>
      <c r="I54" s="183">
        <v>0.5</v>
      </c>
      <c r="J54" s="155" t="s">
        <v>1828</v>
      </c>
      <c r="K54" s="180" t="str">
        <f>VLOOKUP(D54,'Team Info'!E:H,4,FALSE)</f>
        <v>ER</v>
      </c>
      <c r="L54" s="169" t="str">
        <f>VLOOKUP(D54,'Team Info'!E:K,6,FALSE)</f>
        <v>U-7 ER Celtics</v>
      </c>
      <c r="M54" s="158" t="s">
        <v>849</v>
      </c>
      <c r="N54" s="181" t="str">
        <f>VLOOKUP(E54,'Team Info'!E:H,4,FALSE)</f>
        <v>HU</v>
      </c>
      <c r="O54" s="177" t="str">
        <f>VLOOKUP(E54,'Team Info'!E:J,6,FALSE)</f>
        <v>U-7 HU Cobras</v>
      </c>
      <c r="P54" s="153" t="s">
        <v>1167</v>
      </c>
      <c r="Q54" s="175" t="str">
        <f t="shared" si="7"/>
        <v xml:space="preserve"> </v>
      </c>
      <c r="R54" s="176" t="str">
        <f>IF(ISBLANK((VLOOKUP(D54,'Team Info'!$E:$O,11,FALSE)))=TRUE," ",(VLOOKUP(D54,'Team Info'!$E:$O,11,FALSE)))</f>
        <v xml:space="preserve"> </v>
      </c>
      <c r="S54" s="176" t="str">
        <f>IF(ISBLANK((VLOOKUP(E54,'Team Info'!$E:$O,11,FALSE)))=TRUE," ",(VLOOKUP(E54,'Team Info'!$E:$O,11,FALSE)))</f>
        <v xml:space="preserve"> </v>
      </c>
      <c r="T54" s="145" t="str">
        <f t="shared" si="9"/>
        <v>45542Field #20.5</v>
      </c>
    </row>
    <row r="55" spans="1:20" ht="28.8" x14ac:dyDescent="0.3">
      <c r="A55" s="170">
        <v>117</v>
      </c>
      <c r="B55" s="170" t="s">
        <v>1158</v>
      </c>
      <c r="C55" s="242" t="str">
        <f t="shared" si="5"/>
        <v>HT1020HU1043</v>
      </c>
      <c r="D55" s="242" t="s">
        <v>1708</v>
      </c>
      <c r="E55" s="242" t="s">
        <v>1726</v>
      </c>
      <c r="F55" s="180" t="str">
        <f t="shared" si="6"/>
        <v>Sat</v>
      </c>
      <c r="G55" s="233">
        <v>45542</v>
      </c>
      <c r="H55" s="153" t="s">
        <v>2155</v>
      </c>
      <c r="I55" s="183">
        <v>0.5</v>
      </c>
      <c r="J55" s="155" t="s">
        <v>1823</v>
      </c>
      <c r="K55" s="180" t="str">
        <f>VLOOKUP(D55,'Team Info'!E:H,4,FALSE)</f>
        <v>HT</v>
      </c>
      <c r="L55" s="240" t="str">
        <f>VLOOKUP(D55,'Team Info'!E:K,6,FALSE)</f>
        <v>U-8 HT Sharks</v>
      </c>
      <c r="M55" s="158" t="s">
        <v>849</v>
      </c>
      <c r="N55" s="181" t="str">
        <f>VLOOKUP(E55,'Team Info'!E:H,4,FALSE)</f>
        <v>HU</v>
      </c>
      <c r="O55" s="238" t="str">
        <f>VLOOKUP(E55,'Team Info'!E:J,6,FALSE)</f>
        <v>U-8 HU Vipers</v>
      </c>
      <c r="P55" s="153" t="s">
        <v>1167</v>
      </c>
      <c r="Q55" s="175" t="str">
        <f t="shared" si="7"/>
        <v>No Game 10/11-10/13 - Uihlein 
2 Team Coordination: U8 HU Vipers &amp; U12G Lightening Leopards</v>
      </c>
      <c r="R55" s="176" t="str">
        <f>IF(ISBLANK((VLOOKUP(D55,'Team Info'!$E:$O,11,FALSE)))=TRUE," ",(VLOOKUP(D55,'Team Info'!$E:$O,11,FALSE)))</f>
        <v>No Game 10/11-10/13 - Uihlein</v>
      </c>
      <c r="S55" s="176" t="str">
        <f>IF(ISBLANK((VLOOKUP(E55,'Team Info'!$E:$O,11,FALSE)))=TRUE," ",(VLOOKUP(E55,'Team Info'!$E:$O,11,FALSE)))</f>
        <v>2 Team Coordination: U8 HU Vipers &amp; U12G Lightening Leopards</v>
      </c>
      <c r="T55" s="145" t="str">
        <f t="shared" si="9"/>
        <v>45542Field #30.5</v>
      </c>
    </row>
    <row r="56" spans="1:20" x14ac:dyDescent="0.3">
      <c r="A56" s="170">
        <v>375</v>
      </c>
      <c r="B56" s="170" t="s">
        <v>757</v>
      </c>
      <c r="C56" s="242" t="str">
        <f t="shared" si="5"/>
        <v>RF1123JU1080</v>
      </c>
      <c r="D56" s="242" t="s">
        <v>1790</v>
      </c>
      <c r="E56" s="242" t="s">
        <v>1753</v>
      </c>
      <c r="F56" s="180" t="str">
        <f t="shared" si="6"/>
        <v>Sat</v>
      </c>
      <c r="G56" s="233">
        <v>45542</v>
      </c>
      <c r="H56" s="153" t="s">
        <v>2189</v>
      </c>
      <c r="I56" s="183">
        <v>0.5</v>
      </c>
      <c r="J56" s="155" t="s">
        <v>1826</v>
      </c>
      <c r="K56" s="180" t="str">
        <f>VLOOKUP(D56,'Team Info'!E:H,4,FALSE)</f>
        <v>RF</v>
      </c>
      <c r="L56" s="169" t="str">
        <f>VLOOKUP(D56,'Team Info'!E:K,6,FALSE)</f>
        <v>U-9 RF Timberwolves</v>
      </c>
      <c r="M56" s="158" t="s">
        <v>849</v>
      </c>
      <c r="N56" s="181" t="str">
        <f>VLOOKUP(E56,'Team Info'!E:H,4,FALSE)</f>
        <v>JU</v>
      </c>
      <c r="O56" s="177" t="str">
        <f>VLOOKUP(E56,'Team Info'!E:J,6,FALSE)</f>
        <v>U-9 JU Juneau Rage U9</v>
      </c>
      <c r="P56" s="153" t="s">
        <v>1167</v>
      </c>
      <c r="Q56" s="175" t="str">
        <f t="shared" si="7"/>
        <v>2 Team Coordination: U7 Hawks &amp; U9 Timberwolves 
2 Team Coordination: U8 Rage Purple &amp; U9 JU Rage</v>
      </c>
      <c r="R56" s="176" t="str">
        <f>IF(ISBLANK((VLOOKUP(D56,'Team Info'!$E:$O,11,FALSE)))=TRUE," ",(VLOOKUP(D56,'Team Info'!$E:$O,11,FALSE)))</f>
        <v>2 Team Coordination: U7 Hawks &amp; U9 Timberwolves</v>
      </c>
      <c r="S56" s="176" t="str">
        <f>IF(ISBLANK((VLOOKUP(E56,'Team Info'!$E:$O,11,FALSE)))=TRUE," ",(VLOOKUP(E56,'Team Info'!$E:$O,11,FALSE)))</f>
        <v>2 Team Coordination: U8 Rage Purple &amp; U9 JU Rage</v>
      </c>
      <c r="T56" s="145" t="str">
        <f t="shared" si="9"/>
        <v>45542Field 30.5</v>
      </c>
    </row>
    <row r="57" spans="1:20" ht="28.8" x14ac:dyDescent="0.3">
      <c r="A57" s="170">
        <v>421</v>
      </c>
      <c r="B57" s="170" t="s">
        <v>1157</v>
      </c>
      <c r="C57" s="242" t="str">
        <f t="shared" si="5"/>
        <v>HU1046HT1026</v>
      </c>
      <c r="D57" s="242" t="s">
        <v>1729</v>
      </c>
      <c r="E57" s="242" t="s">
        <v>1714</v>
      </c>
      <c r="F57" s="180" t="str">
        <f t="shared" si="6"/>
        <v>Sat</v>
      </c>
      <c r="G57" s="233">
        <v>45542</v>
      </c>
      <c r="H57" s="153" t="s">
        <v>851</v>
      </c>
      <c r="I57" s="183">
        <v>0.5</v>
      </c>
      <c r="J57" s="155" t="s">
        <v>1826</v>
      </c>
      <c r="K57" s="180" t="str">
        <f>VLOOKUP(D57,'Team Info'!E:H,4,FALSE)</f>
        <v>HU</v>
      </c>
      <c r="L57" s="169" t="str">
        <f>VLOOKUP(D57,'Team Info'!E:K,6,FALSE)</f>
        <v>U-9 HU Cyclones</v>
      </c>
      <c r="M57" s="158" t="s">
        <v>849</v>
      </c>
      <c r="N57" s="181" t="str">
        <f>VLOOKUP(E57,'Team Info'!E:H,4,FALSE)</f>
        <v>HT</v>
      </c>
      <c r="O57" s="177" t="str">
        <f>VLOOKUP(E57,'Team Info'!E:J,6,FALSE)</f>
        <v>U-9 HT Warriors</v>
      </c>
      <c r="P57" s="153" t="s">
        <v>1167</v>
      </c>
      <c r="Q57" s="175" t="str">
        <f t="shared" si="7"/>
        <v>2 Team Coordination: U9 Warriors &amp; U10G Wildcats, No Game 10/11-10/13 - Uihlein</v>
      </c>
      <c r="R57" s="176" t="str">
        <f>IF(ISBLANK((VLOOKUP(D57,'Team Info'!$E:$O,11,FALSE)))=TRUE," ",(VLOOKUP(D57,'Team Info'!$E:$O,11,FALSE)))</f>
        <v xml:space="preserve"> </v>
      </c>
      <c r="S57" s="176" t="str">
        <f>IF(ISBLANK((VLOOKUP(E57,'Team Info'!$E:$O,11,FALSE)))=TRUE," ",(VLOOKUP(E57,'Team Info'!$E:$O,11,FALSE)))</f>
        <v>2 Team Coordination: U9 Warriors &amp; U10G Wildcats, No Game 10/11-10/13 - Uihlein</v>
      </c>
      <c r="T57" s="145" t="str">
        <f t="shared" si="9"/>
        <v>45542HT #5B0.5</v>
      </c>
    </row>
    <row r="58" spans="1:20" ht="28.8" x14ac:dyDescent="0.3">
      <c r="A58" s="170">
        <v>294</v>
      </c>
      <c r="B58" s="170" t="s">
        <v>1157</v>
      </c>
      <c r="C58" s="242" t="str">
        <f t="shared" si="5"/>
        <v>JK1071HT1035</v>
      </c>
      <c r="D58" s="242" t="s">
        <v>1747</v>
      </c>
      <c r="E58" s="242" t="s">
        <v>1722</v>
      </c>
      <c r="F58" s="180" t="str">
        <f t="shared" si="6"/>
        <v>Sat</v>
      </c>
      <c r="G58" s="233">
        <v>45542</v>
      </c>
      <c r="H58" s="153" t="s">
        <v>863</v>
      </c>
      <c r="I58" s="183">
        <v>0.5</v>
      </c>
      <c r="J58" s="155" t="s">
        <v>1824</v>
      </c>
      <c r="K58" s="180" t="str">
        <f>VLOOKUP(D58,'Team Info'!E:H,4,FALSE)</f>
        <v>JK</v>
      </c>
      <c r="L58" s="169" t="str">
        <f>VLOOKUP(D58,'Team Info'!E:K,6,FALSE)</f>
        <v>U12 JK Fusion</v>
      </c>
      <c r="M58" s="158" t="s">
        <v>849</v>
      </c>
      <c r="N58" s="181" t="str">
        <f>VLOOKUP(E58,'Team Info'!E:H,4,FALSE)</f>
        <v>HT</v>
      </c>
      <c r="O58" s="177" t="str">
        <f>VLOOKUP(E58,'Team Info'!E:J,6,FALSE)</f>
        <v>U12 HT Hornets</v>
      </c>
      <c r="P58" s="153" t="s">
        <v>1167</v>
      </c>
      <c r="Q58" s="175" t="str">
        <f t="shared" si="7"/>
        <v>No Game 10/11-10/13 - Uihlein</v>
      </c>
      <c r="R58" s="176" t="str">
        <f>IF(ISBLANK((VLOOKUP(D58,'Team Info'!$E:$O,11,FALSE)))=TRUE," ",(VLOOKUP(D58,'Team Info'!$E:$O,11,FALSE)))</f>
        <v xml:space="preserve"> </v>
      </c>
      <c r="S58" s="176" t="str">
        <f>IF(ISBLANK((VLOOKUP(E58,'Team Info'!$E:$O,11,FALSE)))=TRUE," ",(VLOOKUP(E58,'Team Info'!$E:$O,11,FALSE)))</f>
        <v>No Game 10/11-10/13 - Uihlein</v>
      </c>
      <c r="T58" s="145" t="str">
        <f t="shared" si="9"/>
        <v>45542HT #70.5</v>
      </c>
    </row>
    <row r="59" spans="1:20" ht="43.2" x14ac:dyDescent="0.3">
      <c r="A59" s="170">
        <v>200</v>
      </c>
      <c r="B59" s="170" t="s">
        <v>1160</v>
      </c>
      <c r="C59" s="242" t="str">
        <f t="shared" si="5"/>
        <v>SL1137KW1103</v>
      </c>
      <c r="D59" s="242" t="s">
        <v>1801</v>
      </c>
      <c r="E59" s="242" t="s">
        <v>1771</v>
      </c>
      <c r="F59" s="180" t="str">
        <f t="shared" si="6"/>
        <v>Sat</v>
      </c>
      <c r="G59" s="233">
        <v>45542</v>
      </c>
      <c r="H59" s="153" t="s">
        <v>892</v>
      </c>
      <c r="I59" s="183">
        <v>0.5</v>
      </c>
      <c r="J59" s="169" t="s">
        <v>1823</v>
      </c>
      <c r="K59" s="180" t="str">
        <f>VLOOKUP(D59,'Team Info'!E:H,4,FALSE)</f>
        <v>SL</v>
      </c>
      <c r="L59" s="169" t="str">
        <f>VLOOKUP(D59,'Team Info'!E:K,6,FALSE)</f>
        <v>U-8 SL Valencia (Bolts)</v>
      </c>
      <c r="M59" s="158" t="s">
        <v>849</v>
      </c>
      <c r="N59" s="181" t="str">
        <f>VLOOKUP(E59,'Team Info'!E:H,4,FALSE)</f>
        <v>KW</v>
      </c>
      <c r="O59" s="177" t="str">
        <f>VLOOKUP(E59,'Team Info'!E:J,6,FALSE)</f>
        <v>U-8 KW Thunderhawks</v>
      </c>
      <c r="P59" s="153" t="s">
        <v>1167</v>
      </c>
      <c r="Q59" s="175" t="str">
        <f t="shared" si="7"/>
        <v xml:space="preserve">9/27-9/28 AWAY games - Homecoming 
 </v>
      </c>
      <c r="R59" s="176" t="str">
        <f>IF(ISBLANK((VLOOKUP(D59,'Team Info'!$E:$O,11,FALSE)))=TRUE," ",(VLOOKUP(D59,'Team Info'!$E:$O,11,FALSE)))</f>
        <v>9/27-9/28 AWAY games - Homecoming</v>
      </c>
      <c r="S59" s="176" t="str">
        <f>IF(ISBLANK((VLOOKUP(E59,'Team Info'!$E:$O,11,FALSE)))=TRUE," ",(VLOOKUP(E59,'Team Info'!$E:$O,11,FALSE)))</f>
        <v xml:space="preserve"> </v>
      </c>
      <c r="T59" s="145" t="str">
        <f t="shared" si="9"/>
        <v>45542KW 20.5</v>
      </c>
    </row>
    <row r="60" spans="1:20" x14ac:dyDescent="0.3">
      <c r="A60" s="262">
        <v>605</v>
      </c>
      <c r="B60" s="170" t="s">
        <v>1160</v>
      </c>
      <c r="C60" s="242" t="str">
        <f t="shared" si="5"/>
        <v>JK1068KW1086</v>
      </c>
      <c r="D60" s="242" t="s">
        <v>1744</v>
      </c>
      <c r="E60" s="242" t="s">
        <v>1759</v>
      </c>
      <c r="F60" s="180" t="str">
        <f t="shared" si="6"/>
        <v>Sat</v>
      </c>
      <c r="G60" s="233">
        <v>45542</v>
      </c>
      <c r="H60" s="153" t="s">
        <v>866</v>
      </c>
      <c r="I60" s="183">
        <v>0.5</v>
      </c>
      <c r="J60" s="155" t="s">
        <v>1829</v>
      </c>
      <c r="K60" s="180" t="str">
        <f>VLOOKUP(D60,'Team Info'!E:H,4,FALSE)</f>
        <v>JK</v>
      </c>
      <c r="L60" s="169" t="str">
        <f>VLOOKUP(D60,'Team Info'!E:K,6,FALSE)</f>
        <v>U10 JK Galaxy</v>
      </c>
      <c r="M60" s="158" t="s">
        <v>849</v>
      </c>
      <c r="N60" s="181" t="str">
        <f>VLOOKUP(E60,'Team Info'!E:H,4,FALSE)</f>
        <v>KW</v>
      </c>
      <c r="O60" s="177" t="str">
        <f>VLOOKUP(E60,'Team Info'!E:J,6,FALSE)</f>
        <v>U10 KW Stars</v>
      </c>
      <c r="P60" s="153" t="s">
        <v>1167</v>
      </c>
      <c r="Q60" s="175" t="str">
        <f t="shared" si="7"/>
        <v>2 Team Coordination: U10 Stars &amp; U14G Rebels</v>
      </c>
      <c r="R60" s="176" t="str">
        <f>IF(ISBLANK((VLOOKUP(D60,'Team Info'!$E:$O,11,FALSE)))=TRUE," ",(VLOOKUP(D60,'Team Info'!$E:$O,11,FALSE)))</f>
        <v xml:space="preserve"> </v>
      </c>
      <c r="S60" s="176" t="str">
        <f>IF(ISBLANK((VLOOKUP(E60,'Team Info'!$E:$O,11,FALSE)))=TRUE," ",(VLOOKUP(E60,'Team Info'!$E:$O,11,FALSE)))</f>
        <v>2 Team Coordination: U10 Stars &amp; U14G Rebels</v>
      </c>
      <c r="T60" s="145" t="str">
        <f t="shared" si="9"/>
        <v>45542KW 30.5</v>
      </c>
    </row>
    <row r="61" spans="1:20" ht="28.8" x14ac:dyDescent="0.3">
      <c r="A61" s="170">
        <v>329</v>
      </c>
      <c r="B61" s="170" t="s">
        <v>1160</v>
      </c>
      <c r="C61" s="242" t="str">
        <f t="shared" si="5"/>
        <v>HU1051KW1092</v>
      </c>
      <c r="D61" s="242" t="s">
        <v>1732</v>
      </c>
      <c r="E61" s="242" t="s">
        <v>1762</v>
      </c>
      <c r="F61" s="180" t="str">
        <f t="shared" si="6"/>
        <v>Sat</v>
      </c>
      <c r="G61" s="233">
        <v>45542</v>
      </c>
      <c r="H61" s="153" t="s">
        <v>860</v>
      </c>
      <c r="I61" s="183">
        <v>0.5</v>
      </c>
      <c r="J61" s="155" t="s">
        <v>1825</v>
      </c>
      <c r="K61" s="180" t="str">
        <f>VLOOKUP(D61,'Team Info'!E:H,4,FALSE)</f>
        <v>HU</v>
      </c>
      <c r="L61" s="169" t="str">
        <f>VLOOKUP(D61,'Team Info'!E:K,6,FALSE)</f>
        <v>U14 HU Renegades</v>
      </c>
      <c r="M61" s="158" t="s">
        <v>849</v>
      </c>
      <c r="N61" s="181" t="str">
        <f>VLOOKUP(E61,'Team Info'!E:H,4,FALSE)</f>
        <v>KW</v>
      </c>
      <c r="O61" s="177" t="str">
        <f>VLOOKUP(E61,'Team Info'!E:J,6,FALSE)</f>
        <v>U14 KW Comets</v>
      </c>
      <c r="P61" s="153" t="s">
        <v>1167</v>
      </c>
      <c r="Q61" s="175" t="str">
        <f t="shared" si="7"/>
        <v>2 Team Coordination: U12 Cougars &amp; U14 Renegades; 2 Team Coordination: U8 Lightning &amp; U14 Renegades 
2 Team Coordination: U12G Phoenix &amp; U14 Comets</v>
      </c>
      <c r="R61" s="176" t="str">
        <f>IF(ISBLANK((VLOOKUP(D61,'Team Info'!$E:$O,11,FALSE)))=TRUE," ",(VLOOKUP(D61,'Team Info'!$E:$O,11,FALSE)))</f>
        <v>2 Team Coordination: U12 Cougars &amp; U14 Renegades; 2 Team Coordination: U8 Lightning &amp; U14 Renegades</v>
      </c>
      <c r="S61" s="176" t="str">
        <f>IF(ISBLANK((VLOOKUP(E61,'Team Info'!$E:$O,11,FALSE)))=TRUE," ",(VLOOKUP(E61,'Team Info'!$E:$O,11,FALSE)))</f>
        <v>2 Team Coordination: U12G Phoenix &amp; U14 Comets</v>
      </c>
      <c r="T61" s="145" t="str">
        <f t="shared" si="9"/>
        <v>45542KW 50.5</v>
      </c>
    </row>
    <row r="62" spans="1:20" x14ac:dyDescent="0.3">
      <c r="A62" s="153">
        <v>3000</v>
      </c>
      <c r="B62" s="153" t="s">
        <v>1157</v>
      </c>
      <c r="C62" s="169"/>
      <c r="D62" s="169"/>
      <c r="E62" s="169"/>
      <c r="F62" s="180" t="str">
        <f t="shared" si="6"/>
        <v>Sat</v>
      </c>
      <c r="G62" s="233">
        <v>45542</v>
      </c>
      <c r="H62" s="153" t="s">
        <v>1665</v>
      </c>
      <c r="I62" s="183">
        <v>0.52083333333333337</v>
      </c>
      <c r="J62" s="155" t="s">
        <v>2059</v>
      </c>
      <c r="K62" s="180" t="e">
        <f>VLOOKUP(D62,'Team Info'!E:H,4,FALSE)</f>
        <v>#N/A</v>
      </c>
      <c r="L62" s="240" t="s">
        <v>2078</v>
      </c>
      <c r="M62" s="158" t="s">
        <v>849</v>
      </c>
      <c r="N62" s="257" t="s">
        <v>504</v>
      </c>
      <c r="O62" s="258" t="s">
        <v>2085</v>
      </c>
      <c r="P62" s="153" t="s">
        <v>2057</v>
      </c>
      <c r="Q62" s="259"/>
      <c r="R62" s="260"/>
      <c r="S62" s="260"/>
      <c r="T62" s="145" t="str">
        <f t="shared" si="9"/>
        <v>45542Ehley Field #80.520833333333333</v>
      </c>
    </row>
    <row r="63" spans="1:20" x14ac:dyDescent="0.3">
      <c r="A63" s="170">
        <v>231</v>
      </c>
      <c r="B63" s="170" t="s">
        <v>1162</v>
      </c>
      <c r="C63" s="242" t="str">
        <f t="shared" ref="C63:C77" si="10">D63&amp;E63</f>
        <v>RF1118SL1138</v>
      </c>
      <c r="D63" s="242" t="s">
        <v>1785</v>
      </c>
      <c r="E63" s="242" t="s">
        <v>1802</v>
      </c>
      <c r="F63" s="180" t="str">
        <f t="shared" si="6"/>
        <v>Sat</v>
      </c>
      <c r="G63" s="233">
        <v>45542</v>
      </c>
      <c r="H63" s="153">
        <v>4</v>
      </c>
      <c r="I63" s="183">
        <v>0.54166666666666663</v>
      </c>
      <c r="J63" s="169" t="s">
        <v>1823</v>
      </c>
      <c r="K63" s="180" t="str">
        <f>VLOOKUP(D63,'Team Info'!E:H,4,FALSE)</f>
        <v>RF</v>
      </c>
      <c r="L63" s="169" t="str">
        <f>VLOOKUP(D63,'Team Info'!E:K,6,FALSE)</f>
        <v>U-8 RF Rich City</v>
      </c>
      <c r="M63" s="158" t="s">
        <v>849</v>
      </c>
      <c r="N63" s="181" t="str">
        <f>VLOOKUP(E63,'Team Info'!E:H,4,FALSE)</f>
        <v>SL</v>
      </c>
      <c r="O63" s="177" t="str">
        <f>VLOOKUP(E63,'Team Info'!E:J,6,FALSE)</f>
        <v>U-8 SL Blizzards</v>
      </c>
      <c r="P63" s="153" t="s">
        <v>1167</v>
      </c>
      <c r="Q63" s="175" t="str">
        <f t="shared" ref="Q63:Q77" si="11">IF(R63=" ",S63,R63&amp;" 
"&amp;S63)</f>
        <v>9/27-9/28 AWAY games - Homecoming</v>
      </c>
      <c r="R63" s="176" t="str">
        <f>IF(ISBLANK((VLOOKUP(D63,'Team Info'!$E:$O,11,FALSE)))=TRUE," ",(VLOOKUP(D63,'Team Info'!$E:$O,11,FALSE)))</f>
        <v xml:space="preserve"> </v>
      </c>
      <c r="S63" s="176" t="str">
        <f>IF(ISBLANK((VLOOKUP(E63,'Team Info'!$E:$O,11,FALSE)))=TRUE," ",(VLOOKUP(E63,'Team Info'!$E:$O,11,FALSE)))</f>
        <v>9/27-9/28 AWAY games - Homecoming</v>
      </c>
      <c r="T63" s="145" t="str">
        <f t="shared" si="9"/>
        <v>4554240.541666666666667</v>
      </c>
    </row>
    <row r="64" spans="1:20" x14ac:dyDescent="0.3">
      <c r="A64" s="170">
        <v>513</v>
      </c>
      <c r="B64" s="170" t="s">
        <v>1157</v>
      </c>
      <c r="C64" s="242" t="str">
        <f t="shared" si="10"/>
        <v>ER1007HT1017</v>
      </c>
      <c r="D64" s="242" t="s">
        <v>1696</v>
      </c>
      <c r="E64" s="242" t="s">
        <v>1705</v>
      </c>
      <c r="F64" s="180" t="str">
        <f t="shared" si="6"/>
        <v>Sat</v>
      </c>
      <c r="G64" s="233">
        <v>45542</v>
      </c>
      <c r="H64" s="153" t="s">
        <v>1827</v>
      </c>
      <c r="I64" s="183">
        <v>0.54166666666666663</v>
      </c>
      <c r="J64" s="155" t="s">
        <v>1828</v>
      </c>
      <c r="K64" s="180" t="str">
        <f>VLOOKUP(D64,'Team Info'!E:H,4,FALSE)</f>
        <v>ER</v>
      </c>
      <c r="L64" s="169" t="str">
        <f>VLOOKUP(D64,'Team Info'!E:K,6,FALSE)</f>
        <v>U-7 ER Leprechauns</v>
      </c>
      <c r="M64" s="158" t="s">
        <v>849</v>
      </c>
      <c r="N64" s="181" t="str">
        <f>VLOOKUP(E64,'Team Info'!E:H,4,FALSE)</f>
        <v>HT</v>
      </c>
      <c r="O64" s="177" t="str">
        <f>VLOOKUP(E64,'Team Info'!E:J,6,FALSE)</f>
        <v>U-7 HT Power Rangers</v>
      </c>
      <c r="P64" s="153" t="s">
        <v>1167</v>
      </c>
      <c r="Q64" s="175" t="str">
        <f t="shared" si="11"/>
        <v xml:space="preserve"> </v>
      </c>
      <c r="R64" s="176" t="str">
        <f>IF(ISBLANK((VLOOKUP(D64,'Team Info'!$E:$O,11,FALSE)))=TRUE," ",(VLOOKUP(D64,'Team Info'!$E:$O,11,FALSE)))</f>
        <v xml:space="preserve"> </v>
      </c>
      <c r="S64" s="176" t="str">
        <f>IF(ISBLANK((VLOOKUP(E64,'Team Info'!$E:$O,11,FALSE)))=TRUE," ",(VLOOKUP(E64,'Team Info'!$E:$O,11,FALSE)))</f>
        <v xml:space="preserve"> </v>
      </c>
      <c r="T64" s="145" t="str">
        <f t="shared" si="9"/>
        <v>45542HT #3A0.541666666666667</v>
      </c>
    </row>
    <row r="65" spans="1:20" ht="28.8" x14ac:dyDescent="0.3">
      <c r="A65" s="170">
        <v>519</v>
      </c>
      <c r="B65" s="170" t="s">
        <v>1157</v>
      </c>
      <c r="C65" s="242" t="str">
        <f t="shared" si="10"/>
        <v>RF1114HT1019</v>
      </c>
      <c r="D65" s="242" t="s">
        <v>1781</v>
      </c>
      <c r="E65" s="242" t="s">
        <v>1707</v>
      </c>
      <c r="F65" s="180" t="str">
        <f t="shared" si="6"/>
        <v>Sat</v>
      </c>
      <c r="G65" s="233">
        <v>45542</v>
      </c>
      <c r="H65" s="153" t="s">
        <v>1830</v>
      </c>
      <c r="I65" s="183">
        <v>0.54166666666666663</v>
      </c>
      <c r="J65" s="155" t="s">
        <v>1828</v>
      </c>
      <c r="K65" s="180" t="str">
        <f>VLOOKUP(D65,'Team Info'!E:H,4,FALSE)</f>
        <v>RF</v>
      </c>
      <c r="L65" s="169" t="str">
        <f>VLOOKUP(D65,'Team Info'!E:K,6,FALSE)</f>
        <v>U-7 RF Power</v>
      </c>
      <c r="M65" s="158" t="s">
        <v>849</v>
      </c>
      <c r="N65" s="181" t="str">
        <f>VLOOKUP(E65,'Team Info'!E:H,4,FALSE)</f>
        <v>HT</v>
      </c>
      <c r="O65" s="177" t="str">
        <f>VLOOKUP(E65,'Team Info'!E:J,6,FALSE)</f>
        <v>U-7 HT Wolves</v>
      </c>
      <c r="P65" s="153" t="s">
        <v>1167</v>
      </c>
      <c r="Q65" s="175" t="str">
        <f t="shared" si="11"/>
        <v>2 Team Coordination: U9 Tigers &amp; U7 Wolves</v>
      </c>
      <c r="R65" s="176" t="str">
        <f>IF(ISBLANK((VLOOKUP(D65,'Team Info'!$E:$O,11,FALSE)))=TRUE," ",(VLOOKUP(D65,'Team Info'!$E:$O,11,FALSE)))</f>
        <v xml:space="preserve"> </v>
      </c>
      <c r="S65" s="176" t="str">
        <f>IF(ISBLANK((VLOOKUP(E65,'Team Info'!$E:$O,11,FALSE)))=TRUE," ",(VLOOKUP(E65,'Team Info'!$E:$O,11,FALSE)))</f>
        <v>2 Team Coordination: U9 Tigers &amp; U7 Wolves</v>
      </c>
      <c r="T65" s="145" t="str">
        <f t="shared" si="9"/>
        <v>45542HT #3B0.541666666666667</v>
      </c>
    </row>
    <row r="66" spans="1:20" x14ac:dyDescent="0.3">
      <c r="A66" s="170">
        <v>461</v>
      </c>
      <c r="B66" s="170" t="s">
        <v>1160</v>
      </c>
      <c r="C66" s="242" t="str">
        <f t="shared" si="10"/>
        <v>ER1006KW1096</v>
      </c>
      <c r="D66" s="242" t="s">
        <v>1695</v>
      </c>
      <c r="E66" s="242" t="s">
        <v>1764</v>
      </c>
      <c r="F66" s="180" t="str">
        <f t="shared" ref="F66:F97" si="12">IF(WEEKDAY(G66)=7,"Sat",IF(WEEKDAY(G66)=6,"Fri",IF(WEEKDAY(G66)=5,"Thu",IF(WEEKDAY(G66)=4,"Wed",IF(WEEKDAY(G66)=3,"Tue",IF(WEEKDAY(G66)=2,"Mon",IF(WEEKDAY(G66)=1,"Sun")))))))</f>
        <v>Sat</v>
      </c>
      <c r="G66" s="233">
        <v>45542</v>
      </c>
      <c r="H66" s="153" t="s">
        <v>892</v>
      </c>
      <c r="I66" s="183">
        <v>0.54166666666666663</v>
      </c>
      <c r="J66" s="155" t="s">
        <v>1828</v>
      </c>
      <c r="K66" s="180" t="str">
        <f>VLOOKUP(D66,'Team Info'!E:H,4,FALSE)</f>
        <v>ER</v>
      </c>
      <c r="L66" s="169" t="str">
        <f>VLOOKUP(D66,'Team Info'!E:K,6,FALSE)</f>
        <v>U-7 ER Emeralds</v>
      </c>
      <c r="M66" s="158" t="s">
        <v>849</v>
      </c>
      <c r="N66" s="181" t="str">
        <f>VLOOKUP(E66,'Team Info'!E:H,4,FALSE)</f>
        <v>KW</v>
      </c>
      <c r="O66" s="177" t="str">
        <f>VLOOKUP(E66,'Team Info'!E:J,6,FALSE)</f>
        <v>U-7 KW Blazers</v>
      </c>
      <c r="P66" s="153" t="s">
        <v>1167</v>
      </c>
      <c r="Q66" s="175" t="str">
        <f t="shared" si="11"/>
        <v>2 Team Coordination: U7 Emeralds &amp; U9 Cyclones 
2 Team Coordination: U10 Rays &amp; U7 Blazers</v>
      </c>
      <c r="R66" s="176" t="str">
        <f>IF(ISBLANK((VLOOKUP(D66,'Team Info'!$E:$O,11,FALSE)))=TRUE," ",(VLOOKUP(D66,'Team Info'!$E:$O,11,FALSE)))</f>
        <v>2 Team Coordination: U7 Emeralds &amp; U9 Cyclones</v>
      </c>
      <c r="S66" s="176" t="str">
        <f>IF(ISBLANK((VLOOKUP(E66,'Team Info'!$E:$O,11,FALSE)))=TRUE," ",(VLOOKUP(E66,'Team Info'!$E:$O,11,FALSE)))</f>
        <v>2 Team Coordination: U10 Rays &amp; U7 Blazers</v>
      </c>
      <c r="T66" s="145" t="str">
        <f t="shared" si="9"/>
        <v>45542KW 20.541666666666667</v>
      </c>
    </row>
    <row r="67" spans="1:20" ht="28.8" x14ac:dyDescent="0.3">
      <c r="A67" s="170">
        <v>29</v>
      </c>
      <c r="B67" s="170" t="s">
        <v>1162</v>
      </c>
      <c r="C67" s="242" t="str">
        <f t="shared" si="10"/>
        <v>KW1087SL1150</v>
      </c>
      <c r="D67" s="242" t="s">
        <v>1670</v>
      </c>
      <c r="E67" s="242" t="s">
        <v>1668</v>
      </c>
      <c r="F67" s="180" t="str">
        <f t="shared" si="12"/>
        <v>Sat</v>
      </c>
      <c r="G67" s="233">
        <v>45542</v>
      </c>
      <c r="H67" s="153">
        <v>1</v>
      </c>
      <c r="I67" s="183">
        <v>0.5625</v>
      </c>
      <c r="J67" s="155" t="s">
        <v>96</v>
      </c>
      <c r="K67" s="180" t="str">
        <f>VLOOKUP(D67,'Team Info'!E:H,4,FALSE)</f>
        <v>KW</v>
      </c>
      <c r="L67" s="169" t="str">
        <f>VLOOKUP(D67,'Team Info'!E:K,6,FALSE)</f>
        <v>U10G KW Sparks</v>
      </c>
      <c r="M67" s="158" t="s">
        <v>849</v>
      </c>
      <c r="N67" s="181" t="str">
        <f>VLOOKUP(E67,'Team Info'!E:H,4,FALSE)</f>
        <v>SL</v>
      </c>
      <c r="O67" s="177" t="str">
        <f>VLOOKUP(E67,'Team Info'!E:J,6,FALSE)</f>
        <v>U10G SL Lady Owlets (Tigers)</v>
      </c>
      <c r="P67" s="153" t="s">
        <v>1167</v>
      </c>
      <c r="Q67" s="175" t="str">
        <f t="shared" si="11"/>
        <v>2 Team Coordination: U12G Lady Owls &amp; U10G Tigers; 2 Team Coordination: U10G Tigers &amp; U8 Asteroids, 9/27-9/28 AWAY games - Homecoming</v>
      </c>
      <c r="R67" s="176" t="str">
        <f>IF(ISBLANK((VLOOKUP(D67,'Team Info'!$E:$O,11,FALSE)))=TRUE," ",(VLOOKUP(D67,'Team Info'!$E:$O,11,FALSE)))</f>
        <v xml:space="preserve"> </v>
      </c>
      <c r="S67" s="176" t="str">
        <f>IF(ISBLANK((VLOOKUP(E67,'Team Info'!$E:$O,11,FALSE)))=TRUE," ",(VLOOKUP(E67,'Team Info'!$E:$O,11,FALSE)))</f>
        <v>2 Team Coordination: U12G Lady Owls &amp; U10G Tigers; 2 Team Coordination: U10G Tigers &amp; U8 Asteroids, 9/27-9/28 AWAY games - Homecoming</v>
      </c>
      <c r="T67" s="145" t="str">
        <f t="shared" si="9"/>
        <v>4554210.5625</v>
      </c>
    </row>
    <row r="68" spans="1:20" ht="28.8" x14ac:dyDescent="0.3">
      <c r="A68" s="170">
        <v>64</v>
      </c>
      <c r="B68" s="170" t="s">
        <v>1162</v>
      </c>
      <c r="C68" s="242" t="str">
        <f t="shared" si="10"/>
        <v>KW1091SL1153</v>
      </c>
      <c r="D68" s="242" t="s">
        <v>1686</v>
      </c>
      <c r="E68" s="242" t="s">
        <v>1677</v>
      </c>
      <c r="F68" s="180" t="str">
        <f t="shared" si="12"/>
        <v>Sat</v>
      </c>
      <c r="G68" s="233">
        <v>45542</v>
      </c>
      <c r="H68" s="153">
        <v>5</v>
      </c>
      <c r="I68" s="183">
        <v>0.5625</v>
      </c>
      <c r="J68" s="155" t="s">
        <v>63</v>
      </c>
      <c r="K68" s="180" t="str">
        <f>VLOOKUP(D68,'Team Info'!E:H,4,FALSE)</f>
        <v>KW</v>
      </c>
      <c r="L68" s="240" t="str">
        <f>VLOOKUP(D68,'Team Info'!E:K,6,FALSE)</f>
        <v>U12G KW Fury</v>
      </c>
      <c r="M68" s="158" t="s">
        <v>849</v>
      </c>
      <c r="N68" s="181" t="str">
        <f>VLOOKUP(E68,'Team Info'!E:H,4,FALSE)</f>
        <v>SL</v>
      </c>
      <c r="O68" s="238" t="str">
        <f>VLOOKUP(E68,'Team Info'!E:J,6,FALSE)</f>
        <v>U12G SL Red Stars (Royals)</v>
      </c>
      <c r="P68" s="153" t="s">
        <v>1167</v>
      </c>
      <c r="Q68" s="175" t="str">
        <f t="shared" si="11"/>
        <v>9/27-9/28 AWAY games - Homecoming</v>
      </c>
      <c r="R68" s="176" t="str">
        <f>IF(ISBLANK((VLOOKUP(D68,'Team Info'!$E:$O,11,FALSE)))=TRUE," ",(VLOOKUP(D68,'Team Info'!$E:$O,11,FALSE)))</f>
        <v xml:space="preserve"> </v>
      </c>
      <c r="S68" s="176" t="str">
        <f>IF(ISBLANK((VLOOKUP(E68,'Team Info'!$E:$O,11,FALSE)))=TRUE," ",(VLOOKUP(E68,'Team Info'!$E:$O,11,FALSE)))</f>
        <v>9/27-9/28 AWAY games - Homecoming</v>
      </c>
      <c r="T68" s="145" t="str">
        <f t="shared" si="9"/>
        <v>4554250.5625</v>
      </c>
    </row>
    <row r="69" spans="1:20" x14ac:dyDescent="0.3">
      <c r="A69" s="170">
        <v>325</v>
      </c>
      <c r="B69" s="170" t="s">
        <v>1268</v>
      </c>
      <c r="C69" s="242" t="str">
        <f t="shared" si="10"/>
        <v>RF1133BR1004</v>
      </c>
      <c r="D69" s="242" t="s">
        <v>1797</v>
      </c>
      <c r="E69" s="242" t="s">
        <v>1693</v>
      </c>
      <c r="F69" s="180" t="str">
        <f t="shared" si="12"/>
        <v>Sat</v>
      </c>
      <c r="G69" s="233">
        <v>45542</v>
      </c>
      <c r="H69" s="153" t="s">
        <v>2178</v>
      </c>
      <c r="I69" s="183">
        <v>0.5625</v>
      </c>
      <c r="J69" s="155" t="s">
        <v>1825</v>
      </c>
      <c r="K69" s="180" t="str">
        <f>VLOOKUP(D69,'Team Info'!E:H,4,FALSE)</f>
        <v>RF</v>
      </c>
      <c r="L69" s="169" t="str">
        <f>VLOOKUP(D69,'Team Info'!E:K,6,FALSE)</f>
        <v>U14 RF Cyclones</v>
      </c>
      <c r="M69" s="158" t="s">
        <v>849</v>
      </c>
      <c r="N69" s="181" t="str">
        <f>VLOOKUP(E69,'Team Info'!E:H,4,FALSE)</f>
        <v>BR</v>
      </c>
      <c r="O69" s="177" t="str">
        <f>VLOOKUP(E69,'Team Info'!E:J,6,FALSE)</f>
        <v>U14 BR Blue Heron</v>
      </c>
      <c r="P69" s="153" t="s">
        <v>1167</v>
      </c>
      <c r="Q69" s="175" t="str">
        <f t="shared" si="11"/>
        <v xml:space="preserve">2 Team Coordination: U12 BR &amp; U14 BR, No Games 9/28, Home games on 9/14 picture day, have Brownsville girls play each other that day? </v>
      </c>
      <c r="R69" s="176" t="str">
        <f>IF(ISBLANK((VLOOKUP(D69,'Team Info'!$E:$O,11,FALSE)))=TRUE," ",(VLOOKUP(D69,'Team Info'!$E:$O,11,FALSE)))</f>
        <v xml:space="preserve"> </v>
      </c>
      <c r="S69" s="176" t="str">
        <f>IF(ISBLANK((VLOOKUP(E69,'Team Info'!$E:$O,11,FALSE)))=TRUE," ",(VLOOKUP(E69,'Team Info'!$E:$O,11,FALSE)))</f>
        <v xml:space="preserve">2 Team Coordination: U12 BR &amp; U14 BR, No Games 9/28, Home games on 9/14 picture day, have Brownsville girls play each other that day? </v>
      </c>
      <c r="T69" s="145" t="str">
        <f t="shared" si="9"/>
        <v>4554214U South0.5625</v>
      </c>
    </row>
    <row r="70" spans="1:20" x14ac:dyDescent="0.3">
      <c r="A70" s="170">
        <v>326</v>
      </c>
      <c r="B70" s="170" t="s">
        <v>757</v>
      </c>
      <c r="C70" s="242" t="str">
        <f t="shared" si="10"/>
        <v>HT1039JU1083</v>
      </c>
      <c r="D70" s="242" t="s">
        <v>1723</v>
      </c>
      <c r="E70" s="242" t="s">
        <v>1756</v>
      </c>
      <c r="F70" s="180" t="str">
        <f t="shared" si="12"/>
        <v>Sat</v>
      </c>
      <c r="G70" s="233">
        <v>45542</v>
      </c>
      <c r="H70" s="153" t="s">
        <v>2191</v>
      </c>
      <c r="I70" s="183">
        <v>0.5625</v>
      </c>
      <c r="J70" s="155" t="s">
        <v>1825</v>
      </c>
      <c r="K70" s="180" t="str">
        <f>VLOOKUP(D70,'Team Info'!E:H,4,FALSE)</f>
        <v>HT</v>
      </c>
      <c r="L70" s="169" t="str">
        <f>VLOOKUP(D70,'Team Info'!E:K,6,FALSE)</f>
        <v>U14 HT Lightning</v>
      </c>
      <c r="M70" s="158" t="s">
        <v>849</v>
      </c>
      <c r="N70" s="181" t="str">
        <f>VLOOKUP(E70,'Team Info'!E:H,4,FALSE)</f>
        <v>JU</v>
      </c>
      <c r="O70" s="177" t="str">
        <f>VLOOKUP(E70,'Team Info'!E:J,6,FALSE)</f>
        <v>U14 JU Juneau Rage U14</v>
      </c>
      <c r="P70" s="153" t="s">
        <v>1167</v>
      </c>
      <c r="Q70" s="175" t="str">
        <f t="shared" si="11"/>
        <v>No Game 10/11-10/13 - Uihlein, 10/5 no game 
2 Team Coordination: U8 Rage Purple &amp; U14 Rage</v>
      </c>
      <c r="R70" s="176" t="str">
        <f>IF(ISBLANK((VLOOKUP(D70,'Team Info'!$E:$O,11,FALSE)))=TRUE," ",(VLOOKUP(D70,'Team Info'!$E:$O,11,FALSE)))</f>
        <v>No Game 10/11-10/13 - Uihlein, 10/5 no game</v>
      </c>
      <c r="S70" s="176" t="str">
        <f>IF(ISBLANK((VLOOKUP(E70,'Team Info'!$E:$O,11,FALSE)))=TRUE," ",(VLOOKUP(E70,'Team Info'!$E:$O,11,FALSE)))</f>
        <v>2 Team Coordination: U8 Rage Purple &amp; U14 Rage</v>
      </c>
      <c r="T70" s="145" t="str">
        <f t="shared" si="9"/>
        <v>45542Field 40.5625</v>
      </c>
    </row>
    <row r="71" spans="1:20" ht="43.2" x14ac:dyDescent="0.3">
      <c r="A71" s="170">
        <v>30</v>
      </c>
      <c r="B71" s="170" t="s">
        <v>1157</v>
      </c>
      <c r="C71" s="242" t="str">
        <f t="shared" si="10"/>
        <v>JK1065HT1029</v>
      </c>
      <c r="D71" s="242" t="s">
        <v>1671</v>
      </c>
      <c r="E71" s="242" t="s">
        <v>1666</v>
      </c>
      <c r="F71" s="180" t="str">
        <f t="shared" si="12"/>
        <v>Sat</v>
      </c>
      <c r="G71" s="233">
        <v>45542</v>
      </c>
      <c r="H71" s="153" t="s">
        <v>881</v>
      </c>
      <c r="I71" s="183">
        <v>0.5625</v>
      </c>
      <c r="J71" s="155" t="s">
        <v>96</v>
      </c>
      <c r="K71" s="180" t="str">
        <f>VLOOKUP(D71,'Team Info'!E:H,4,FALSE)</f>
        <v>JK</v>
      </c>
      <c r="L71" s="169" t="str">
        <f>VLOOKUP(D71,'Team Info'!E:K,6,FALSE)</f>
        <v>U10G JK Power</v>
      </c>
      <c r="M71" s="158" t="s">
        <v>849</v>
      </c>
      <c r="N71" s="181" t="str">
        <f>VLOOKUP(E71,'Team Info'!E:H,4,FALSE)</f>
        <v>HT</v>
      </c>
      <c r="O71" s="177" t="str">
        <f>VLOOKUP(E71,'Team Info'!E:J,6,FALSE)</f>
        <v>U10G HT Wildcats</v>
      </c>
      <c r="P71" s="153" t="s">
        <v>1167</v>
      </c>
      <c r="Q71" s="175" t="str">
        <f t="shared" si="11"/>
        <v>2 Team Coordination: U9 Warriors &amp; U10G Wildcats</v>
      </c>
      <c r="R71" s="176" t="str">
        <f>IF(ISBLANK((VLOOKUP(D71,'Team Info'!$E:$O,11,FALSE)))=TRUE," ",(VLOOKUP(D71,'Team Info'!$E:$O,11,FALSE)))</f>
        <v xml:space="preserve"> </v>
      </c>
      <c r="S71" s="176" t="str">
        <f>IF(ISBLANK((VLOOKUP(E71,'Team Info'!$E:$O,11,FALSE)))=TRUE," ",(VLOOKUP(E71,'Team Info'!$E:$O,11,FALSE)))</f>
        <v>2 Team Coordination: U9 Warriors &amp; U10G Wildcats</v>
      </c>
      <c r="T71" s="145" t="str">
        <f t="shared" si="9"/>
        <v>45542HT #5A0.5625</v>
      </c>
    </row>
    <row r="72" spans="1:20" x14ac:dyDescent="0.3">
      <c r="A72" s="170">
        <v>569</v>
      </c>
      <c r="B72" s="170" t="s">
        <v>1157</v>
      </c>
      <c r="C72" s="242" t="str">
        <f t="shared" si="10"/>
        <v>ER1011HT1030</v>
      </c>
      <c r="D72" s="242" t="s">
        <v>1700</v>
      </c>
      <c r="E72" s="242" t="s">
        <v>1717</v>
      </c>
      <c r="F72" s="180" t="str">
        <f t="shared" si="12"/>
        <v>Sat</v>
      </c>
      <c r="G72" s="233">
        <v>45542</v>
      </c>
      <c r="H72" s="153" t="s">
        <v>851</v>
      </c>
      <c r="I72" s="183">
        <v>0.5625</v>
      </c>
      <c r="J72" s="155" t="s">
        <v>1829</v>
      </c>
      <c r="K72" s="180" t="str">
        <f>VLOOKUP(D72,'Team Info'!E:H,4,FALSE)</f>
        <v>ER</v>
      </c>
      <c r="L72" s="169" t="str">
        <f>VLOOKUP(D72,'Team Info'!E:K,6,FALSE)</f>
        <v>U10 ER Clovers</v>
      </c>
      <c r="M72" s="158" t="s">
        <v>849</v>
      </c>
      <c r="N72" s="181" t="str">
        <f>VLOOKUP(E72,'Team Info'!E:H,4,FALSE)</f>
        <v>HT</v>
      </c>
      <c r="O72" s="177" t="str">
        <f>VLOOKUP(E72,'Team Info'!E:J,6,FALSE)</f>
        <v>U10 HT Bolts</v>
      </c>
      <c r="P72" s="153" t="s">
        <v>1167</v>
      </c>
      <c r="Q72" s="175" t="str">
        <f t="shared" si="11"/>
        <v xml:space="preserve"> </v>
      </c>
      <c r="R72" s="176" t="str">
        <f>IF(ISBLANK((VLOOKUP(D72,'Team Info'!$E:$O,11,FALSE)))=TRUE," ",(VLOOKUP(D72,'Team Info'!$E:$O,11,FALSE)))</f>
        <v xml:space="preserve"> </v>
      </c>
      <c r="S72" s="176" t="str">
        <f>IF(ISBLANK((VLOOKUP(E72,'Team Info'!$E:$O,11,FALSE)))=TRUE," ",(VLOOKUP(E72,'Team Info'!$E:$O,11,FALSE)))</f>
        <v xml:space="preserve"> </v>
      </c>
      <c r="T72" s="145" t="str">
        <f t="shared" si="9"/>
        <v>45542HT #5B0.5625</v>
      </c>
    </row>
    <row r="73" spans="1:20" ht="28.8" x14ac:dyDescent="0.3">
      <c r="A73" s="170">
        <v>376</v>
      </c>
      <c r="B73" s="170" t="s">
        <v>1160</v>
      </c>
      <c r="C73" s="242" t="str">
        <f t="shared" si="10"/>
        <v>SL1145KW1107</v>
      </c>
      <c r="D73" s="242" t="s">
        <v>1809</v>
      </c>
      <c r="E73" s="242" t="s">
        <v>1775</v>
      </c>
      <c r="F73" s="180" t="str">
        <f t="shared" si="12"/>
        <v>Sat</v>
      </c>
      <c r="G73" s="233">
        <v>45542</v>
      </c>
      <c r="H73" s="153" t="s">
        <v>866</v>
      </c>
      <c r="I73" s="183">
        <v>0.5625</v>
      </c>
      <c r="J73" s="155" t="s">
        <v>1826</v>
      </c>
      <c r="K73" s="180" t="str">
        <f>VLOOKUP(D73,'Team Info'!E:H,4,FALSE)</f>
        <v>SL</v>
      </c>
      <c r="L73" s="169" t="str">
        <f>VLOOKUP(D73,'Team Info'!E:K,6,FALSE)</f>
        <v>U-9 SL Raptors</v>
      </c>
      <c r="M73" s="158" t="s">
        <v>849</v>
      </c>
      <c r="N73" s="181" t="str">
        <f>VLOOKUP(E73,'Team Info'!E:H,4,FALSE)</f>
        <v>KW</v>
      </c>
      <c r="O73" s="177" t="str">
        <f>VLOOKUP(E73,'Team Info'!E:J,6,FALSE)</f>
        <v>U-9 KW Thunder</v>
      </c>
      <c r="P73" s="153" t="s">
        <v>1167</v>
      </c>
      <c r="Q73" s="175" t="str">
        <f t="shared" si="11"/>
        <v xml:space="preserve">9/27-9/28 AWAY games - Homecoming 
 </v>
      </c>
      <c r="R73" s="176" t="str">
        <f>IF(ISBLANK((VLOOKUP(D73,'Team Info'!$E:$O,11,FALSE)))=TRUE," ",(VLOOKUP(D73,'Team Info'!$E:$O,11,FALSE)))</f>
        <v>9/27-9/28 AWAY games - Homecoming</v>
      </c>
      <c r="S73" s="176" t="str">
        <f>IF(ISBLANK((VLOOKUP(E73,'Team Info'!$E:$O,11,FALSE)))=TRUE," ",(VLOOKUP(E73,'Team Info'!$E:$O,11,FALSE)))</f>
        <v xml:space="preserve"> </v>
      </c>
      <c r="T73" s="145" t="str">
        <f t="shared" si="9"/>
        <v>45542KW 30.5625</v>
      </c>
    </row>
    <row r="74" spans="1:20" ht="28.8" x14ac:dyDescent="0.3">
      <c r="A74" s="170">
        <v>296</v>
      </c>
      <c r="B74" s="170" t="s">
        <v>1160</v>
      </c>
      <c r="C74" s="242" t="str">
        <f t="shared" si="10"/>
        <v>RF1131KW1089</v>
      </c>
      <c r="D74" s="242" t="s">
        <v>1796</v>
      </c>
      <c r="E74" s="242" t="s">
        <v>1761</v>
      </c>
      <c r="F74" s="180" t="str">
        <f t="shared" si="12"/>
        <v>Sat</v>
      </c>
      <c r="G74" s="233">
        <v>45542</v>
      </c>
      <c r="H74" s="153" t="s">
        <v>858</v>
      </c>
      <c r="I74" s="183">
        <v>0.5625</v>
      </c>
      <c r="J74" s="155" t="s">
        <v>1824</v>
      </c>
      <c r="K74" s="180" t="str">
        <f>VLOOKUP(D74,'Team Info'!E:H,4,FALSE)</f>
        <v>RF</v>
      </c>
      <c r="L74" s="169" t="str">
        <f>VLOOKUP(D74,'Team Info'!E:K,6,FALSE)</f>
        <v>U12 RF Red Foxes</v>
      </c>
      <c r="M74" s="158" t="s">
        <v>849</v>
      </c>
      <c r="N74" s="181" t="str">
        <f>VLOOKUP(E74,'Team Info'!E:H,4,FALSE)</f>
        <v>KW</v>
      </c>
      <c r="O74" s="177" t="str">
        <f>VLOOKUP(E74,'Team Info'!E:J,6,FALSE)</f>
        <v>U12 KW Stingrays</v>
      </c>
      <c r="P74" s="153" t="s">
        <v>1167</v>
      </c>
      <c r="Q74" s="175" t="str">
        <f t="shared" si="11"/>
        <v xml:space="preserve">2 Team Coordination: U9 Gladiators &amp; U12 Red Foxes 
 </v>
      </c>
      <c r="R74" s="176" t="str">
        <f>IF(ISBLANK((VLOOKUP(D74,'Team Info'!$E:$O,11,FALSE)))=TRUE," ",(VLOOKUP(D74,'Team Info'!$E:$O,11,FALSE)))</f>
        <v>2 Team Coordination: U9 Gladiators &amp; U12 Red Foxes</v>
      </c>
      <c r="S74" s="176" t="str">
        <f>IF(ISBLANK((VLOOKUP(E74,'Team Info'!$E:$O,11,FALSE)))=TRUE," ",(VLOOKUP(E74,'Team Info'!$E:$O,11,FALSE)))</f>
        <v xml:space="preserve"> </v>
      </c>
      <c r="T74" s="145" t="str">
        <f t="shared" si="9"/>
        <v>45542KW 40.5625</v>
      </c>
    </row>
    <row r="75" spans="1:20" x14ac:dyDescent="0.3">
      <c r="A75" s="170">
        <v>2</v>
      </c>
      <c r="B75" s="170" t="s">
        <v>1160</v>
      </c>
      <c r="C75" s="242" t="str">
        <f t="shared" si="10"/>
        <v>JK1077KW1094</v>
      </c>
      <c r="D75" s="242" t="s">
        <v>1652</v>
      </c>
      <c r="E75" s="242" t="s">
        <v>1664</v>
      </c>
      <c r="F75" s="180" t="str">
        <f t="shared" si="12"/>
        <v>Sat</v>
      </c>
      <c r="G75" s="233">
        <v>45542</v>
      </c>
      <c r="H75" s="153" t="s">
        <v>860</v>
      </c>
      <c r="I75" s="183">
        <v>0.5625</v>
      </c>
      <c r="J75" s="155" t="s">
        <v>46</v>
      </c>
      <c r="K75" s="180" t="str">
        <f>VLOOKUP(D75,'Team Info'!E:H,4,FALSE)</f>
        <v>JK</v>
      </c>
      <c r="L75" s="169" t="str">
        <f>VLOOKUP(D75,'Team Info'!E:K,6,FALSE)</f>
        <v>U14G JK Phoenix</v>
      </c>
      <c r="M75" s="158" t="s">
        <v>849</v>
      </c>
      <c r="N75" s="181" t="str">
        <f>VLOOKUP(E75,'Team Info'!E:H,4,FALSE)</f>
        <v>KW</v>
      </c>
      <c r="O75" s="177" t="str">
        <f>VLOOKUP(E75,'Team Info'!E:J,6,FALSE)</f>
        <v>U14G KW Storm</v>
      </c>
      <c r="P75" s="153" t="s">
        <v>1167</v>
      </c>
      <c r="Q75" s="175" t="str">
        <f t="shared" si="11"/>
        <v xml:space="preserve"> </v>
      </c>
      <c r="R75" s="176" t="str">
        <f>IF(ISBLANK((VLOOKUP(D75,'Team Info'!$E:$O,11,FALSE)))=TRUE," ",(VLOOKUP(D75,'Team Info'!$E:$O,11,FALSE)))</f>
        <v xml:space="preserve"> </v>
      </c>
      <c r="S75" s="176" t="str">
        <f>IF(ISBLANK((VLOOKUP(E75,'Team Info'!$E:$O,11,FALSE)))=TRUE," ",(VLOOKUP(E75,'Team Info'!$E:$O,11,FALSE)))</f>
        <v xml:space="preserve"> </v>
      </c>
      <c r="T75" s="145" t="str">
        <f t="shared" si="9"/>
        <v>45542KW 50.5625</v>
      </c>
    </row>
    <row r="76" spans="1:20" x14ac:dyDescent="0.3">
      <c r="A76" s="170">
        <v>295</v>
      </c>
      <c r="B76" s="170" t="s">
        <v>1161</v>
      </c>
      <c r="C76" s="242" t="str">
        <f t="shared" si="10"/>
        <v>JK1072RF1130</v>
      </c>
      <c r="D76" s="242" t="s">
        <v>1748</v>
      </c>
      <c r="E76" s="242" t="s">
        <v>1795</v>
      </c>
      <c r="F76" s="180" t="str">
        <f t="shared" si="12"/>
        <v>Sat</v>
      </c>
      <c r="G76" s="233">
        <v>45542</v>
      </c>
      <c r="H76" s="153" t="s">
        <v>2170</v>
      </c>
      <c r="I76" s="183">
        <v>0.5625</v>
      </c>
      <c r="J76" s="155" t="s">
        <v>1824</v>
      </c>
      <c r="K76" s="180" t="str">
        <f>VLOOKUP(D76,'Team Info'!E:H,4,FALSE)</f>
        <v>JK</v>
      </c>
      <c r="L76" s="169" t="str">
        <f>VLOOKUP(D76,'Team Info'!E:K,6,FALSE)</f>
        <v>U12 JK Stars</v>
      </c>
      <c r="M76" s="158" t="s">
        <v>849</v>
      </c>
      <c r="N76" s="181" t="str">
        <f>VLOOKUP(E76,'Team Info'!E:H,4,FALSE)</f>
        <v>RF</v>
      </c>
      <c r="O76" s="177" t="str">
        <f>VLOOKUP(E76,'Team Info'!E:J,6,FALSE)</f>
        <v>U12 RF Lightning</v>
      </c>
      <c r="P76" s="153" t="s">
        <v>1167</v>
      </c>
      <c r="Q76" s="175" t="str">
        <f t="shared" si="11"/>
        <v>2 Team Coordination: U12 Lightning &amp; U12G Gunners</v>
      </c>
      <c r="R76" s="176" t="str">
        <f>IF(ISBLANK((VLOOKUP(D76,'Team Info'!$E:$O,11,FALSE)))=TRUE," ",(VLOOKUP(D76,'Team Info'!$E:$O,11,FALSE)))</f>
        <v xml:space="preserve"> </v>
      </c>
      <c r="S76" s="176" t="str">
        <f>IF(ISBLANK((VLOOKUP(E76,'Team Info'!$E:$O,11,FALSE)))=TRUE," ",(VLOOKUP(E76,'Team Info'!$E:$O,11,FALSE)))</f>
        <v>2 Team Coordination: U12 Lightning &amp; U12G Gunners</v>
      </c>
      <c r="T76" s="145" t="str">
        <f t="shared" si="9"/>
        <v>45542RF 90.5625</v>
      </c>
    </row>
    <row r="77" spans="1:20" x14ac:dyDescent="0.3">
      <c r="A77" s="270">
        <v>121</v>
      </c>
      <c r="B77" s="170" t="s">
        <v>1162</v>
      </c>
      <c r="C77" s="242" t="str">
        <f t="shared" si="10"/>
        <v>ER1008SL1142</v>
      </c>
      <c r="D77" s="242" t="s">
        <v>1697</v>
      </c>
      <c r="E77" s="242" t="s">
        <v>1806</v>
      </c>
      <c r="F77" s="180" t="str">
        <f t="shared" si="12"/>
        <v>Sat</v>
      </c>
      <c r="G77" s="233">
        <v>45542</v>
      </c>
      <c r="H77" s="153">
        <v>4</v>
      </c>
      <c r="I77" s="271">
        <v>0.58333333333333337</v>
      </c>
      <c r="J77" s="155" t="s">
        <v>1823</v>
      </c>
      <c r="K77" s="180" t="str">
        <f>VLOOKUP(D77,'Team Info'!E:H,4,FALSE)</f>
        <v>ER</v>
      </c>
      <c r="L77" s="240" t="str">
        <f>VLOOKUP(D77,'Team Info'!E:K,6,FALSE)</f>
        <v>U-8 ER Shamrocks</v>
      </c>
      <c r="M77" s="158" t="s">
        <v>849</v>
      </c>
      <c r="N77" s="181" t="str">
        <f>VLOOKUP(E77,'Team Info'!E:H,4,FALSE)</f>
        <v>SL</v>
      </c>
      <c r="O77" s="238" t="str">
        <f>VLOOKUP(E77,'Team Info'!E:J,6,FALSE)</f>
        <v>U-8 SL Earthquakes</v>
      </c>
      <c r="P77" s="153" t="s">
        <v>1167</v>
      </c>
      <c r="Q77" s="175" t="str">
        <f t="shared" si="11"/>
        <v>9/27-9/28 AWAY games - Homecoming</v>
      </c>
      <c r="R77" s="176" t="str">
        <f>IF(ISBLANK((VLOOKUP(D77,'Team Info'!$E:$O,11,FALSE)))=TRUE," ",(VLOOKUP(D77,'Team Info'!$E:$O,11,FALSE)))</f>
        <v xml:space="preserve"> </v>
      </c>
      <c r="S77" s="176" t="str">
        <f>IF(ISBLANK((VLOOKUP(E77,'Team Info'!$E:$O,11,FALSE)))=TRUE," ",(VLOOKUP(E77,'Team Info'!$E:$O,11,FALSE)))</f>
        <v>9/27-9/28 AWAY games - Homecoming</v>
      </c>
      <c r="T77" s="145" t="str">
        <f t="shared" si="9"/>
        <v>4554240.583333333333333</v>
      </c>
    </row>
    <row r="78" spans="1:20" ht="28.8" x14ac:dyDescent="0.3">
      <c r="A78" s="153">
        <v>3001</v>
      </c>
      <c r="B78" s="153" t="s">
        <v>1157</v>
      </c>
      <c r="C78" s="169"/>
      <c r="D78" s="169"/>
      <c r="E78" s="169"/>
      <c r="F78" s="180" t="str">
        <f t="shared" si="12"/>
        <v>Sat</v>
      </c>
      <c r="G78" s="233">
        <v>45542</v>
      </c>
      <c r="H78" s="153" t="s">
        <v>1665</v>
      </c>
      <c r="I78" s="183">
        <v>0.60416666666666663</v>
      </c>
      <c r="J78" s="155" t="s">
        <v>2061</v>
      </c>
      <c r="K78" s="153"/>
      <c r="L78" s="240" t="s">
        <v>2080</v>
      </c>
      <c r="M78" s="158" t="s">
        <v>849</v>
      </c>
      <c r="N78" s="257" t="s">
        <v>504</v>
      </c>
      <c r="O78" s="258" t="s">
        <v>2087</v>
      </c>
      <c r="P78" s="153" t="s">
        <v>2057</v>
      </c>
      <c r="Q78" s="259"/>
      <c r="R78" s="260"/>
      <c r="S78" s="260"/>
      <c r="T78" s="145" t="str">
        <f t="shared" si="9"/>
        <v>45542Ehley Field #80.604166666666667</v>
      </c>
    </row>
    <row r="79" spans="1:20" ht="28.8" x14ac:dyDescent="0.3">
      <c r="A79" s="170">
        <v>608</v>
      </c>
      <c r="B79" s="170" t="s">
        <v>1162</v>
      </c>
      <c r="C79" s="242" t="str">
        <f>D79&amp;E79</f>
        <v>HT1032SL1149</v>
      </c>
      <c r="D79" s="242" t="s">
        <v>1719</v>
      </c>
      <c r="E79" s="242" t="s">
        <v>1813</v>
      </c>
      <c r="F79" s="180" t="str">
        <f t="shared" si="12"/>
        <v>Sat</v>
      </c>
      <c r="G79" s="233">
        <v>45542</v>
      </c>
      <c r="H79" s="153">
        <v>2</v>
      </c>
      <c r="I79" s="183">
        <v>0.625</v>
      </c>
      <c r="J79" s="155" t="s">
        <v>1829</v>
      </c>
      <c r="K79" s="180" t="str">
        <f>VLOOKUP(D79,'Team Info'!E:H,4,FALSE)</f>
        <v>HT</v>
      </c>
      <c r="L79" s="169" t="str">
        <f>VLOOKUP(D79,'Team Info'!E:K,6,FALSE)</f>
        <v>U10 HT Firehawks</v>
      </c>
      <c r="M79" s="158" t="s">
        <v>849</v>
      </c>
      <c r="N79" s="181" t="str">
        <f>VLOOKUP(E79,'Team Info'!E:H,4,FALSE)</f>
        <v>SL</v>
      </c>
      <c r="O79" s="177" t="str">
        <f>VLOOKUP(E79,'Team Info'!E:J,6,FALSE)</f>
        <v>U10 SL Wolves (Bears)</v>
      </c>
      <c r="P79" s="153" t="s">
        <v>1167</v>
      </c>
      <c r="Q79" s="175" t="str">
        <f>IF(R79=" ",S79,R79&amp;" 
"&amp;S79)</f>
        <v>No Game 10/11-10/13 - Uihlein 
9/27-9/28 AWAY games - Homecoming</v>
      </c>
      <c r="R79" s="176" t="str">
        <f>IF(ISBLANK((VLOOKUP(D79,'Team Info'!$E:$O,11,FALSE)))=TRUE," ",(VLOOKUP(D79,'Team Info'!$E:$O,11,FALSE)))</f>
        <v>No Game 10/11-10/13 - Uihlein</v>
      </c>
      <c r="S79" s="176" t="str">
        <f>IF(ISBLANK((VLOOKUP(E79,'Team Info'!$E:$O,11,FALSE)))=TRUE," ",(VLOOKUP(E79,'Team Info'!$E:$O,11,FALSE)))</f>
        <v>9/27-9/28 AWAY games - Homecoming</v>
      </c>
    </row>
    <row r="80" spans="1:20" ht="72" x14ac:dyDescent="0.3">
      <c r="A80" s="170">
        <v>423</v>
      </c>
      <c r="B80" s="170" t="s">
        <v>1160</v>
      </c>
      <c r="C80" s="242" t="str">
        <f>D80&amp;E80</f>
        <v>KW1105KW1106</v>
      </c>
      <c r="D80" s="242" t="s">
        <v>1773</v>
      </c>
      <c r="E80" s="242" t="s">
        <v>1774</v>
      </c>
      <c r="F80" s="180" t="str">
        <f t="shared" si="12"/>
        <v>Sat</v>
      </c>
      <c r="G80" s="233">
        <v>45542</v>
      </c>
      <c r="H80" s="153" t="s">
        <v>866</v>
      </c>
      <c r="I80" s="183">
        <v>0.625</v>
      </c>
      <c r="J80" s="155" t="s">
        <v>1826</v>
      </c>
      <c r="K80" s="180" t="str">
        <f>VLOOKUP(D80,'Team Info'!E:H,4,FALSE)</f>
        <v>KW</v>
      </c>
      <c r="L80" s="169" t="str">
        <f>VLOOKUP(D80,'Team Info'!E:K,6,FALSE)</f>
        <v>U-9 KW Cyclones</v>
      </c>
      <c r="M80" s="158" t="s">
        <v>849</v>
      </c>
      <c r="N80" s="181" t="str">
        <f>VLOOKUP(E80,'Team Info'!E:H,4,FALSE)</f>
        <v>KW</v>
      </c>
      <c r="O80" s="177" t="str">
        <f>VLOOKUP(E80,'Team Info'!E:J,6,FALSE)</f>
        <v>U-9 KW Lightning</v>
      </c>
      <c r="P80" s="153" t="s">
        <v>1167</v>
      </c>
      <c r="Q80" s="175" t="str">
        <f>IF(R80=" ",S80,R80&amp;" 
"&amp;S80)</f>
        <v xml:space="preserve"> </v>
      </c>
      <c r="R80" s="176" t="str">
        <f>IF(ISBLANK((VLOOKUP(D80,'Team Info'!$E:$O,11,FALSE)))=TRUE," ",(VLOOKUP(D80,'Team Info'!$E:$O,11,FALSE)))</f>
        <v xml:space="preserve"> </v>
      </c>
      <c r="S80" s="176" t="str">
        <f>IF(ISBLANK((VLOOKUP(E80,'Team Info'!$E:$O,11,FALSE)))=TRUE," ",(VLOOKUP(E80,'Team Info'!$E:$O,11,FALSE)))</f>
        <v xml:space="preserve"> </v>
      </c>
      <c r="T80" s="145" t="str">
        <f t="shared" ref="T80:T102" si="13">G80&amp;H80&amp;I80</f>
        <v>45542KW 30.625</v>
      </c>
    </row>
    <row r="81" spans="1:20" ht="28.8" x14ac:dyDescent="0.3">
      <c r="A81" s="153">
        <v>3002</v>
      </c>
      <c r="B81" s="153" t="s">
        <v>1157</v>
      </c>
      <c r="C81" s="169"/>
      <c r="D81" s="169"/>
      <c r="E81" s="169"/>
      <c r="F81" s="180" t="str">
        <f t="shared" si="12"/>
        <v>Sat</v>
      </c>
      <c r="G81" s="233">
        <v>45542</v>
      </c>
      <c r="H81" s="153" t="s">
        <v>1665</v>
      </c>
      <c r="I81" s="183">
        <v>0.6875</v>
      </c>
      <c r="J81" s="155" t="s">
        <v>2060</v>
      </c>
      <c r="K81" s="153"/>
      <c r="L81" s="240" t="s">
        <v>2079</v>
      </c>
      <c r="M81" s="158" t="s">
        <v>849</v>
      </c>
      <c r="N81" s="257" t="s">
        <v>504</v>
      </c>
      <c r="O81" s="258" t="s">
        <v>2086</v>
      </c>
      <c r="P81" s="153" t="s">
        <v>2057</v>
      </c>
      <c r="Q81" s="259"/>
      <c r="R81" s="260"/>
      <c r="S81" s="260"/>
      <c r="T81" s="145" t="str">
        <f t="shared" si="13"/>
        <v>45542Ehley Field #80.6875</v>
      </c>
    </row>
    <row r="82" spans="1:20" ht="28.8" x14ac:dyDescent="0.3">
      <c r="A82" s="153">
        <v>3002</v>
      </c>
      <c r="B82" s="153" t="s">
        <v>1157</v>
      </c>
      <c r="C82" s="169"/>
      <c r="D82" s="169"/>
      <c r="E82" s="169"/>
      <c r="F82" s="180" t="str">
        <f t="shared" si="12"/>
        <v>Sun</v>
      </c>
      <c r="G82" s="233">
        <v>45543</v>
      </c>
      <c r="H82" s="153" t="s">
        <v>1665</v>
      </c>
      <c r="I82" s="183">
        <v>0.375</v>
      </c>
      <c r="J82" s="155" t="s">
        <v>2059</v>
      </c>
      <c r="K82" s="153"/>
      <c r="L82" s="240" t="s">
        <v>2091</v>
      </c>
      <c r="M82" s="158" t="s">
        <v>849</v>
      </c>
      <c r="N82" s="158" t="s">
        <v>504</v>
      </c>
      <c r="O82" s="238" t="s">
        <v>2070</v>
      </c>
      <c r="P82" s="153" t="s">
        <v>2057</v>
      </c>
      <c r="Q82" s="259"/>
      <c r="R82" s="260"/>
      <c r="S82" s="260"/>
      <c r="T82" s="145" t="str">
        <f t="shared" si="13"/>
        <v>45543Ehley Field #80.375</v>
      </c>
    </row>
    <row r="83" spans="1:20" x14ac:dyDescent="0.3">
      <c r="A83" s="153">
        <v>3003</v>
      </c>
      <c r="B83" s="153" t="s">
        <v>1157</v>
      </c>
      <c r="C83" s="169"/>
      <c r="D83" s="169"/>
      <c r="E83" s="169"/>
      <c r="F83" s="180" t="str">
        <f t="shared" si="12"/>
        <v>Sun</v>
      </c>
      <c r="G83" s="233">
        <v>45543</v>
      </c>
      <c r="H83" s="153" t="s">
        <v>1665</v>
      </c>
      <c r="I83" s="183">
        <v>0.54166666666666663</v>
      </c>
      <c r="J83" s="155" t="s">
        <v>2060</v>
      </c>
      <c r="K83" s="153"/>
      <c r="L83" s="240" t="s">
        <v>2081</v>
      </c>
      <c r="M83" s="158" t="s">
        <v>849</v>
      </c>
      <c r="N83" s="257" t="s">
        <v>504</v>
      </c>
      <c r="O83" s="258" t="s">
        <v>2086</v>
      </c>
      <c r="P83" s="153" t="s">
        <v>2057</v>
      </c>
      <c r="Q83" s="259"/>
      <c r="R83" s="260"/>
      <c r="S83" s="260"/>
      <c r="T83" s="145" t="str">
        <f t="shared" si="13"/>
        <v>45543Ehley Field #80.541666666666667</v>
      </c>
    </row>
    <row r="84" spans="1:20" ht="57.6" x14ac:dyDescent="0.3">
      <c r="A84" s="170">
        <v>630</v>
      </c>
      <c r="B84" s="170" t="s">
        <v>1157</v>
      </c>
      <c r="C84" s="242" t="str">
        <f>D84&amp;E84</f>
        <v>RF1125HT1032</v>
      </c>
      <c r="D84" s="242" t="s">
        <v>1791</v>
      </c>
      <c r="E84" s="242" t="s">
        <v>1719</v>
      </c>
      <c r="F84" s="180" t="str">
        <f t="shared" si="12"/>
        <v>Mon</v>
      </c>
      <c r="G84" s="233">
        <v>45544</v>
      </c>
      <c r="H84" s="153" t="s">
        <v>881</v>
      </c>
      <c r="I84" s="183">
        <v>0.73958333333333337</v>
      </c>
      <c r="J84" s="155" t="s">
        <v>1829</v>
      </c>
      <c r="K84" s="180" t="str">
        <f>VLOOKUP(D84,'Team Info'!E:H,4,FALSE)</f>
        <v>RF</v>
      </c>
      <c r="L84" s="169" t="str">
        <f>VLOOKUP(D84,'Team Info'!E:K,6,FALSE)</f>
        <v>U10 RF Storm</v>
      </c>
      <c r="M84" s="158" t="s">
        <v>849</v>
      </c>
      <c r="N84" s="181" t="str">
        <f>VLOOKUP(E84,'Team Info'!E:H,4,FALSE)</f>
        <v>HT</v>
      </c>
      <c r="O84" s="177" t="str">
        <f>VLOOKUP(E84,'Team Info'!E:J,6,FALSE)</f>
        <v>U10 HT Firehawks</v>
      </c>
      <c r="P84" s="153" t="s">
        <v>1167</v>
      </c>
      <c r="Q84" s="175" t="str">
        <f>IF(R84=" ",S84,R84&amp;" 
"&amp;S84)</f>
        <v>2 Team Coordination: U7 Lightning &amp; U10 Storm 
No Game 10/11-10/13 - Uihlein</v>
      </c>
      <c r="R84" s="176" t="str">
        <f>IF(ISBLANK((VLOOKUP(D84,'Team Info'!$E:$O,11,FALSE)))=TRUE," ",(VLOOKUP(D84,'Team Info'!$E:$O,11,FALSE)))</f>
        <v>2 Team Coordination: U7 Lightning &amp; U10 Storm</v>
      </c>
      <c r="S84" s="176" t="str">
        <f>IF(ISBLANK((VLOOKUP(E84,'Team Info'!$E:$O,11,FALSE)))=TRUE," ",(VLOOKUP(E84,'Team Info'!$E:$O,11,FALSE)))</f>
        <v>No Game 10/11-10/13 - Uihlein</v>
      </c>
      <c r="T84" s="145" t="str">
        <f t="shared" si="13"/>
        <v>45544HT #5A0.739583333333333</v>
      </c>
    </row>
    <row r="85" spans="1:20" ht="28.8" x14ac:dyDescent="0.3">
      <c r="A85" s="262">
        <v>76</v>
      </c>
      <c r="B85" s="170" t="s">
        <v>1268</v>
      </c>
      <c r="C85" s="242" t="str">
        <f>D85&amp;E85</f>
        <v>HT1037BR1002</v>
      </c>
      <c r="D85" s="242" t="s">
        <v>1676</v>
      </c>
      <c r="E85" s="242" t="s">
        <v>1684</v>
      </c>
      <c r="F85" s="180" t="str">
        <f t="shared" si="12"/>
        <v>Mon</v>
      </c>
      <c r="G85" s="233">
        <v>45544</v>
      </c>
      <c r="H85" s="153" t="s">
        <v>2179</v>
      </c>
      <c r="I85" s="183">
        <v>0.75</v>
      </c>
      <c r="J85" s="155" t="s">
        <v>63</v>
      </c>
      <c r="K85" s="180" t="str">
        <f>VLOOKUP(D85,'Team Info'!E:H,4,FALSE)</f>
        <v>HT</v>
      </c>
      <c r="L85" s="240" t="str">
        <f>VLOOKUP(D85,'Team Info'!E:K,6,FALSE)</f>
        <v>U12G HT Crazy Lady Lightning Leopards</v>
      </c>
      <c r="M85" s="158" t="s">
        <v>849</v>
      </c>
      <c r="N85" s="181" t="str">
        <f>VLOOKUP(E85,'Team Info'!E:H,4,FALSE)</f>
        <v>BR</v>
      </c>
      <c r="O85" s="238" t="str">
        <f>VLOOKUP(E85,'Team Info'!E:J,6,FALSE)</f>
        <v>U12G BR Blue Heron Blue</v>
      </c>
      <c r="P85" s="153" t="s">
        <v>1167</v>
      </c>
      <c r="Q85" s="175" t="str">
        <f>IF(R85=" ",S85,R85&amp;" 
"&amp;S85)</f>
        <v xml:space="preserve">2 Team Coordination: U8 Goal Getters &amp; U12G Lightning Leopards
2 Team Coordination: U8 HU Vipers &amp; U12G Lightning Leopards 
2 Team Coordination: U12 BR Yellow &amp; U12 BR Blue, No Games 10/11-10/13, No Games 9/28, Home games on 9/14 picture day, have Brownsville girls play each other that day? </v>
      </c>
      <c r="R85" s="176" t="str">
        <f>IF(ISBLANK((VLOOKUP(D85,'Team Info'!$E:$O,11,FALSE)))=TRUE," ",(VLOOKUP(D85,'Team Info'!$E:$O,11,FALSE)))</f>
        <v>2 Team Coordination: U8 Goal Getters &amp; U12G Lightning Leopards
2 Team Coordination: U8 HU Vipers &amp; U12G Lightning Leopards</v>
      </c>
      <c r="S85" s="176" t="str">
        <f>IF(ISBLANK((VLOOKUP(E85,'Team Info'!$E:$O,11,FALSE)))=TRUE," ",(VLOOKUP(E85,'Team Info'!$E:$O,11,FALSE)))</f>
        <v xml:space="preserve">2 Team Coordination: U12 BR Yellow &amp; U12 BR Blue, No Games 10/11-10/13, No Games 9/28, Home games on 9/14 picture day, have Brownsville girls play each other that day? </v>
      </c>
      <c r="T85" s="145" t="str">
        <f t="shared" si="13"/>
        <v>4554412U South0.75</v>
      </c>
    </row>
    <row r="86" spans="1:20" ht="28.8" x14ac:dyDescent="0.3">
      <c r="A86" s="153">
        <v>3003</v>
      </c>
      <c r="B86" s="153" t="s">
        <v>1157</v>
      </c>
      <c r="C86" s="169"/>
      <c r="D86" s="169"/>
      <c r="E86" s="169"/>
      <c r="F86" s="180" t="str">
        <f t="shared" si="12"/>
        <v>Mon</v>
      </c>
      <c r="G86" s="233">
        <v>45544</v>
      </c>
      <c r="H86" s="153" t="s">
        <v>863</v>
      </c>
      <c r="I86" s="183"/>
      <c r="J86" s="155" t="s">
        <v>2062</v>
      </c>
      <c r="K86" s="153"/>
      <c r="L86" s="240" t="s">
        <v>2092</v>
      </c>
      <c r="M86" s="158" t="s">
        <v>849</v>
      </c>
      <c r="N86" s="158" t="s">
        <v>504</v>
      </c>
      <c r="O86" s="238" t="s">
        <v>2071</v>
      </c>
      <c r="P86" s="153" t="s">
        <v>2057</v>
      </c>
      <c r="Q86" s="259"/>
      <c r="R86" s="260"/>
      <c r="S86" s="260"/>
      <c r="T86" s="145" t="str">
        <f t="shared" si="13"/>
        <v>45544HT #7</v>
      </c>
    </row>
    <row r="87" spans="1:20" ht="28.8" x14ac:dyDescent="0.3">
      <c r="A87" s="170">
        <v>142</v>
      </c>
      <c r="B87" s="170" t="s">
        <v>1160</v>
      </c>
      <c r="C87" s="242" t="str">
        <f t="shared" ref="C87:C114" si="14">D87&amp;E87</f>
        <v>HT1020KW1100</v>
      </c>
      <c r="D87" s="242" t="s">
        <v>1708</v>
      </c>
      <c r="E87" s="242" t="s">
        <v>1768</v>
      </c>
      <c r="F87" s="180" t="str">
        <f t="shared" si="12"/>
        <v>Tue</v>
      </c>
      <c r="G87" s="233">
        <v>45545</v>
      </c>
      <c r="H87" s="153" t="s">
        <v>879</v>
      </c>
      <c r="I87" s="183">
        <v>0.73958333333333337</v>
      </c>
      <c r="J87" s="155" t="s">
        <v>1823</v>
      </c>
      <c r="K87" s="180" t="str">
        <f>VLOOKUP(D87,'Team Info'!E:H,4,FALSE)</f>
        <v>HT</v>
      </c>
      <c r="L87" s="240" t="str">
        <f>VLOOKUP(D87,'Team Info'!E:K,6,FALSE)</f>
        <v>U-8 HT Sharks</v>
      </c>
      <c r="M87" s="158" t="s">
        <v>849</v>
      </c>
      <c r="N87" s="181" t="str">
        <f>VLOOKUP(E87,'Team Info'!E:H,4,FALSE)</f>
        <v>KW</v>
      </c>
      <c r="O87" s="238" t="str">
        <f>VLOOKUP(E87,'Team Info'!E:J,6,FALSE)</f>
        <v>U-8 KW Avalanche</v>
      </c>
      <c r="P87" s="153" t="s">
        <v>1167</v>
      </c>
      <c r="Q87" s="175" t="str">
        <f t="shared" ref="Q87:Q114" si="15">IF(R87=" ",S87,R87&amp;" 
"&amp;S87)</f>
        <v xml:space="preserve">No Game 10/11-10/13 - Uihlein 
 </v>
      </c>
      <c r="R87" s="176" t="str">
        <f>IF(ISBLANK((VLOOKUP(D87,'Team Info'!$E:$O,11,FALSE)))=TRUE," ",(VLOOKUP(D87,'Team Info'!$E:$O,11,FALSE)))</f>
        <v>No Game 10/11-10/13 - Uihlein</v>
      </c>
      <c r="S87" s="176" t="str">
        <f>IF(ISBLANK((VLOOKUP(E87,'Team Info'!$E:$O,11,FALSE)))=TRUE," ",(VLOOKUP(E87,'Team Info'!$E:$O,11,FALSE)))</f>
        <v xml:space="preserve"> </v>
      </c>
      <c r="T87" s="145" t="str">
        <f t="shared" si="13"/>
        <v>45545KW 10.739583333333333</v>
      </c>
    </row>
    <row r="88" spans="1:20" ht="28.8" x14ac:dyDescent="0.3">
      <c r="A88" s="170">
        <v>567</v>
      </c>
      <c r="B88" s="170" t="s">
        <v>1160</v>
      </c>
      <c r="C88" s="242" t="str">
        <f t="shared" si="14"/>
        <v>HT1017KW1099</v>
      </c>
      <c r="D88" s="242" t="s">
        <v>1705</v>
      </c>
      <c r="E88" s="242" t="s">
        <v>1767</v>
      </c>
      <c r="F88" s="180" t="str">
        <f t="shared" si="12"/>
        <v>Tue</v>
      </c>
      <c r="G88" s="233">
        <v>45545</v>
      </c>
      <c r="H88" s="153" t="s">
        <v>892</v>
      </c>
      <c r="I88" s="183">
        <v>0.73958333333333337</v>
      </c>
      <c r="J88" s="155" t="s">
        <v>1828</v>
      </c>
      <c r="K88" s="180" t="str">
        <f>VLOOKUP(D88,'Team Info'!E:H,4,FALSE)</f>
        <v>HT</v>
      </c>
      <c r="L88" s="169" t="str">
        <f>VLOOKUP(D88,'Team Info'!E:K,6,FALSE)</f>
        <v>U-7 HT Power Rangers</v>
      </c>
      <c r="M88" s="158" t="s">
        <v>849</v>
      </c>
      <c r="N88" s="181" t="str">
        <f>VLOOKUP(E88,'Team Info'!E:H,4,FALSE)</f>
        <v>KW</v>
      </c>
      <c r="O88" s="177" t="str">
        <f>VLOOKUP(E88,'Team Info'!E:J,6,FALSE)</f>
        <v>U-7 KW Starbursts</v>
      </c>
      <c r="P88" s="153" t="s">
        <v>1167</v>
      </c>
      <c r="Q88" s="175" t="str">
        <f t="shared" si="15"/>
        <v xml:space="preserve"> </v>
      </c>
      <c r="R88" s="176" t="str">
        <f>IF(ISBLANK((VLOOKUP(D88,'Team Info'!$E:$O,11,FALSE)))=TRUE," ",(VLOOKUP(D88,'Team Info'!$E:$O,11,FALSE)))</f>
        <v xml:space="preserve"> </v>
      </c>
      <c r="S88" s="176" t="str">
        <f>IF(ISBLANK((VLOOKUP(E88,'Team Info'!$E:$O,11,FALSE)))=TRUE," ",(VLOOKUP(E88,'Team Info'!$E:$O,11,FALSE)))</f>
        <v xml:space="preserve"> </v>
      </c>
      <c r="T88" s="145" t="str">
        <f t="shared" si="13"/>
        <v>45545KW 20.739583333333333</v>
      </c>
    </row>
    <row r="89" spans="1:20" ht="28.8" x14ac:dyDescent="0.3">
      <c r="A89" s="262">
        <v>359</v>
      </c>
      <c r="B89" s="170" t="s">
        <v>1160</v>
      </c>
      <c r="C89" s="242" t="str">
        <f t="shared" si="14"/>
        <v>HT1039KW1092</v>
      </c>
      <c r="D89" s="242" t="s">
        <v>1723</v>
      </c>
      <c r="E89" s="242" t="s">
        <v>1762</v>
      </c>
      <c r="F89" s="180" t="str">
        <f t="shared" si="12"/>
        <v>Tue</v>
      </c>
      <c r="G89" s="233">
        <v>45545</v>
      </c>
      <c r="H89" s="153" t="s">
        <v>860</v>
      </c>
      <c r="I89" s="183">
        <v>0.73958333333333337</v>
      </c>
      <c r="J89" s="155" t="s">
        <v>1825</v>
      </c>
      <c r="K89" s="180" t="str">
        <f>VLOOKUP(D89,'Team Info'!E:H,4,FALSE)</f>
        <v>HT</v>
      </c>
      <c r="L89" s="169" t="str">
        <f>VLOOKUP(D89,'Team Info'!E:K,6,FALSE)</f>
        <v>U14 HT Lightning</v>
      </c>
      <c r="M89" s="158" t="s">
        <v>849</v>
      </c>
      <c r="N89" s="181" t="str">
        <f>VLOOKUP(E89,'Team Info'!E:H,4,FALSE)</f>
        <v>KW</v>
      </c>
      <c r="O89" s="177" t="str">
        <f>VLOOKUP(E89,'Team Info'!E:J,6,FALSE)</f>
        <v>U14 KW Comets</v>
      </c>
      <c r="P89" s="153" t="s">
        <v>1167</v>
      </c>
      <c r="Q89" s="175" t="str">
        <f t="shared" si="15"/>
        <v>No Game 10/11-10/13 - Uihlein, 10/5 no game 
2 Team Coordination: U12G Phoenix &amp; U14 Comets</v>
      </c>
      <c r="R89" s="176" t="str">
        <f>IF(ISBLANK((VLOOKUP(D89,'Team Info'!$E:$O,11,FALSE)))=TRUE," ",(VLOOKUP(D89,'Team Info'!$E:$O,11,FALSE)))</f>
        <v>No Game 10/11-10/13 - Uihlein, 10/5 no game</v>
      </c>
      <c r="S89" s="176" t="str">
        <f>IF(ISBLANK((VLOOKUP(E89,'Team Info'!$E:$O,11,FALSE)))=TRUE," ",(VLOOKUP(E89,'Team Info'!$E:$O,11,FALSE)))</f>
        <v>2 Team Coordination: U12G Phoenix &amp; U14 Comets</v>
      </c>
      <c r="T89" s="145" t="str">
        <f t="shared" si="13"/>
        <v>45545KW 50.739583333333333</v>
      </c>
    </row>
    <row r="90" spans="1:20" ht="43.2" x14ac:dyDescent="0.3">
      <c r="A90" s="262">
        <v>67</v>
      </c>
      <c r="B90" s="170" t="s">
        <v>1268</v>
      </c>
      <c r="C90" s="242" t="str">
        <f t="shared" si="14"/>
        <v>RF1132BR1001</v>
      </c>
      <c r="D90" s="242" t="s">
        <v>1681</v>
      </c>
      <c r="E90" s="242" t="s">
        <v>1680</v>
      </c>
      <c r="F90" s="180" t="str">
        <f t="shared" si="12"/>
        <v>Wed</v>
      </c>
      <c r="G90" s="233">
        <v>45546</v>
      </c>
      <c r="H90" s="153" t="s">
        <v>2179</v>
      </c>
      <c r="I90" s="183">
        <v>0.73958333333333337</v>
      </c>
      <c r="J90" s="155" t="s">
        <v>63</v>
      </c>
      <c r="K90" s="180" t="str">
        <f>VLOOKUP(D90,'Team Info'!E:H,4,FALSE)</f>
        <v>RF</v>
      </c>
      <c r="L90" s="240" t="str">
        <f>VLOOKUP(D90,'Team Info'!E:K,6,FALSE)</f>
        <v>U12G RF Gunners</v>
      </c>
      <c r="M90" s="158" t="s">
        <v>849</v>
      </c>
      <c r="N90" s="181" t="str">
        <f>VLOOKUP(E90,'Team Info'!E:H,4,FALSE)</f>
        <v>BR</v>
      </c>
      <c r="O90" s="238" t="str">
        <f>VLOOKUP(E90,'Team Info'!E:J,6,FALSE)</f>
        <v>U12G BR Blue Heron Yellow</v>
      </c>
      <c r="P90" s="153" t="s">
        <v>1167</v>
      </c>
      <c r="Q90" s="175" t="str">
        <f t="shared" si="15"/>
        <v xml:space="preserve">2 Team Coordination: U12 Red Foxes &amp; U12G Gunners, 2 Team Coordination: U12 Lightning &amp; U12G Gunners,  2 Team Coordination: U12 Comets &amp; U12G Gunners 
2 Team Coordination: U12 BR Yellow &amp; U12 BR Blue, No Games 10/11-10/13, No Games 9/28, Home games on 9/14 picture day, have Brownsville girls play each other that day? </v>
      </c>
      <c r="R90" s="176" t="str">
        <f>IF(ISBLANK((VLOOKUP(D90,'Team Info'!$E:$O,11,FALSE)))=TRUE," ",(VLOOKUP(D90,'Team Info'!$E:$O,11,FALSE)))</f>
        <v>2 Team Coordination: U12 Red Foxes &amp; U12G Gunners, 2 Team Coordination: U12 Lightning &amp; U12G Gunners,  2 Team Coordination: U12 Comets &amp; U12G Gunners</v>
      </c>
      <c r="S90" s="176" t="str">
        <f>IF(ISBLANK((VLOOKUP(E90,'Team Info'!$E:$O,11,FALSE)))=TRUE," ",(VLOOKUP(E90,'Team Info'!$E:$O,11,FALSE)))</f>
        <v xml:space="preserve">2 Team Coordination: U12 BR Yellow &amp; U12 BR Blue, No Games 10/11-10/13, No Games 9/28, Home games on 9/14 picture day, have Brownsville girls play each other that day? </v>
      </c>
      <c r="T90" s="145" t="str">
        <f t="shared" si="13"/>
        <v>4554612U South0.739583333333333</v>
      </c>
    </row>
    <row r="91" spans="1:20" x14ac:dyDescent="0.3">
      <c r="A91" s="170">
        <v>335</v>
      </c>
      <c r="B91" s="170" t="s">
        <v>1268</v>
      </c>
      <c r="C91" s="242" t="str">
        <f t="shared" si="14"/>
        <v>ER1014BR1004</v>
      </c>
      <c r="D91" s="242" t="s">
        <v>1702</v>
      </c>
      <c r="E91" s="242" t="s">
        <v>1693</v>
      </c>
      <c r="F91" s="180" t="str">
        <f t="shared" si="12"/>
        <v>Wed</v>
      </c>
      <c r="G91" s="233">
        <v>45546</v>
      </c>
      <c r="H91" s="153" t="s">
        <v>2178</v>
      </c>
      <c r="I91" s="183">
        <v>0.73958333333333337</v>
      </c>
      <c r="J91" s="155" t="s">
        <v>1825</v>
      </c>
      <c r="K91" s="180" t="str">
        <f>VLOOKUP(D91,'Team Info'!E:H,4,FALSE)</f>
        <v>ER</v>
      </c>
      <c r="L91" s="169" t="str">
        <f>VLOOKUP(D91,'Team Info'!E:K,6,FALSE)</f>
        <v>U14 ER Wolfhounds</v>
      </c>
      <c r="M91" s="158" t="s">
        <v>849</v>
      </c>
      <c r="N91" s="181" t="str">
        <f>VLOOKUP(E91,'Team Info'!E:H,4,FALSE)</f>
        <v>BR</v>
      </c>
      <c r="O91" s="177" t="str">
        <f>VLOOKUP(E91,'Team Info'!E:J,6,FALSE)</f>
        <v>U14 BR Blue Heron</v>
      </c>
      <c r="P91" s="153" t="s">
        <v>1167</v>
      </c>
      <c r="Q91" s="175" t="str">
        <f t="shared" si="15"/>
        <v xml:space="preserve">2 Team Coordination: U12 BR &amp; U14 BR, No Games 9/28, Home games on 9/14 picture day, have Brownsville girls play each other that day? </v>
      </c>
      <c r="R91" s="176" t="str">
        <f>IF(ISBLANK((VLOOKUP(D91,'Team Info'!$E:$O,11,FALSE)))=TRUE," ",(VLOOKUP(D91,'Team Info'!$E:$O,11,FALSE)))</f>
        <v xml:space="preserve"> </v>
      </c>
      <c r="S91" s="176" t="str">
        <f>IF(ISBLANK((VLOOKUP(E91,'Team Info'!$E:$O,11,FALSE)))=TRUE," ",(VLOOKUP(E91,'Team Info'!$E:$O,11,FALSE)))</f>
        <v xml:space="preserve">2 Team Coordination: U12 BR &amp; U14 BR, No Games 9/28, Home games on 9/14 picture day, have Brownsville girls play each other that day? </v>
      </c>
      <c r="T91" s="145" t="str">
        <f t="shared" si="13"/>
        <v>4554614U South0.739583333333333</v>
      </c>
    </row>
    <row r="92" spans="1:20" x14ac:dyDescent="0.3">
      <c r="A92" s="170">
        <v>504</v>
      </c>
      <c r="B92" s="170" t="s">
        <v>1157</v>
      </c>
      <c r="C92" s="242" t="str">
        <f t="shared" si="14"/>
        <v>ER1006HT1016</v>
      </c>
      <c r="D92" s="242" t="s">
        <v>1695</v>
      </c>
      <c r="E92" s="242" t="s">
        <v>1704</v>
      </c>
      <c r="F92" s="180" t="str">
        <f t="shared" si="12"/>
        <v>Wed</v>
      </c>
      <c r="G92" s="233">
        <v>45546</v>
      </c>
      <c r="H92" s="153" t="s">
        <v>1827</v>
      </c>
      <c r="I92" s="183">
        <v>0.73958333333333337</v>
      </c>
      <c r="J92" s="155" t="s">
        <v>1828</v>
      </c>
      <c r="K92" s="180" t="str">
        <f>VLOOKUP(D92,'Team Info'!E:H,4,FALSE)</f>
        <v>ER</v>
      </c>
      <c r="L92" s="169" t="str">
        <f>VLOOKUP(D92,'Team Info'!E:K,6,FALSE)</f>
        <v>U-7 ER Emeralds</v>
      </c>
      <c r="M92" s="158" t="s">
        <v>849</v>
      </c>
      <c r="N92" s="181" t="str">
        <f>VLOOKUP(E92,'Team Info'!E:H,4,FALSE)</f>
        <v>HT</v>
      </c>
      <c r="O92" s="177" t="str">
        <f>VLOOKUP(E92,'Team Info'!E:J,6,FALSE)</f>
        <v>U-7 HT Honey Badgers</v>
      </c>
      <c r="P92" s="153" t="s">
        <v>1167</v>
      </c>
      <c r="Q92" s="175" t="str">
        <f t="shared" si="15"/>
        <v xml:space="preserve">2 Team Coordination: U7 Emeralds &amp; U9 Cyclones 
 </v>
      </c>
      <c r="R92" s="176" t="str">
        <f>IF(ISBLANK((VLOOKUP(D92,'Team Info'!$E:$O,11,FALSE)))=TRUE," ",(VLOOKUP(D92,'Team Info'!$E:$O,11,FALSE)))</f>
        <v>2 Team Coordination: U7 Emeralds &amp; U9 Cyclones</v>
      </c>
      <c r="S92" s="176" t="str">
        <f>IF(ISBLANK((VLOOKUP(E92,'Team Info'!$E:$O,11,FALSE)))=TRUE," ",(VLOOKUP(E92,'Team Info'!$E:$O,11,FALSE)))</f>
        <v xml:space="preserve"> </v>
      </c>
      <c r="T92" s="145" t="str">
        <f t="shared" si="13"/>
        <v>45546HT #3A0.739583333333333</v>
      </c>
    </row>
    <row r="93" spans="1:20" ht="28.8" x14ac:dyDescent="0.3">
      <c r="A93" s="262">
        <v>283</v>
      </c>
      <c r="B93" s="170" t="s">
        <v>1157</v>
      </c>
      <c r="C93" s="242" t="str">
        <f t="shared" si="14"/>
        <v>JU1082HT1034</v>
      </c>
      <c r="D93" s="242" t="s">
        <v>1755</v>
      </c>
      <c r="E93" s="242" t="s">
        <v>1721</v>
      </c>
      <c r="F93" s="180" t="str">
        <f t="shared" si="12"/>
        <v>Wed</v>
      </c>
      <c r="G93" s="233">
        <v>45546</v>
      </c>
      <c r="H93" s="153" t="s">
        <v>863</v>
      </c>
      <c r="I93" s="183">
        <v>0.73958333333333337</v>
      </c>
      <c r="J93" s="155" t="s">
        <v>1824</v>
      </c>
      <c r="K93" s="180" t="str">
        <f>VLOOKUP(D93,'Team Info'!E:H,4,FALSE)</f>
        <v>JU</v>
      </c>
      <c r="L93" s="169" t="str">
        <f>VLOOKUP(D93,'Team Info'!E:K,6,FALSE)</f>
        <v>U12 JU Juneau Rage U12</v>
      </c>
      <c r="M93" s="158" t="s">
        <v>849</v>
      </c>
      <c r="N93" s="181" t="str">
        <f>VLOOKUP(E93,'Team Info'!E:H,4,FALSE)</f>
        <v>HT</v>
      </c>
      <c r="O93" s="177" t="str">
        <f>VLOOKUP(E93,'Team Info'!E:J,6,FALSE)</f>
        <v>U12 HT Cobra Crush</v>
      </c>
      <c r="P93" s="153" t="s">
        <v>1167</v>
      </c>
      <c r="Q93" s="175" t="str">
        <f t="shared" si="15"/>
        <v>2 Team Coordination: U12 Cobras &amp; U7 Spicey Meatballs, No Game 10/11-10/13 - Uihlein</v>
      </c>
      <c r="R93" s="176" t="str">
        <f>IF(ISBLANK((VLOOKUP(D93,'Team Info'!$E:$O,11,FALSE)))=TRUE," ",(VLOOKUP(D93,'Team Info'!$E:$O,11,FALSE)))</f>
        <v xml:space="preserve"> </v>
      </c>
      <c r="S93" s="176" t="str">
        <f>IF(ISBLANK((VLOOKUP(E93,'Team Info'!$E:$O,11,FALSE)))=TRUE," ",(VLOOKUP(E93,'Team Info'!$E:$O,11,FALSE)))</f>
        <v>2 Team Coordination: U12 Cobras &amp; U7 Spicey Meatballs, No Game 10/11-10/13 - Uihlein</v>
      </c>
      <c r="T93" s="145" t="str">
        <f t="shared" si="13"/>
        <v>45546HT #70.739583333333333</v>
      </c>
    </row>
    <row r="94" spans="1:20" x14ac:dyDescent="0.3">
      <c r="A94" s="262">
        <v>541</v>
      </c>
      <c r="B94" s="170" t="s">
        <v>1160</v>
      </c>
      <c r="C94" s="242" t="str">
        <f t="shared" si="14"/>
        <v>HT1019KW1098</v>
      </c>
      <c r="D94" s="242" t="s">
        <v>1707</v>
      </c>
      <c r="E94" s="242" t="s">
        <v>1766</v>
      </c>
      <c r="F94" s="180" t="str">
        <f t="shared" si="12"/>
        <v>Wed</v>
      </c>
      <c r="G94" s="233">
        <v>45546</v>
      </c>
      <c r="H94" s="153" t="s">
        <v>892</v>
      </c>
      <c r="I94" s="183">
        <v>0.73958333333333337</v>
      </c>
      <c r="J94" s="155" t="s">
        <v>1828</v>
      </c>
      <c r="K94" s="180" t="str">
        <f>VLOOKUP(D94,'Team Info'!E:H,4,FALSE)</f>
        <v>HT</v>
      </c>
      <c r="L94" s="169" t="str">
        <f>VLOOKUP(D94,'Team Info'!E:K,6,FALSE)</f>
        <v>U-7 HT Wolves</v>
      </c>
      <c r="M94" s="158" t="s">
        <v>849</v>
      </c>
      <c r="N94" s="181" t="str">
        <f>VLOOKUP(E94,'Team Info'!E:H,4,FALSE)</f>
        <v>KW</v>
      </c>
      <c r="O94" s="177" t="str">
        <f>VLOOKUP(E94,'Team Info'!E:J,6,FALSE)</f>
        <v>U-7 KW Rockets</v>
      </c>
      <c r="P94" s="153" t="s">
        <v>1167</v>
      </c>
      <c r="Q94" s="175" t="str">
        <f t="shared" si="15"/>
        <v xml:space="preserve">2 Team Coordination: U9 Tigers &amp; U7 Wolves 
 </v>
      </c>
      <c r="R94" s="176" t="str">
        <f>IF(ISBLANK((VLOOKUP(D94,'Team Info'!$E:$O,11,FALSE)))=TRUE," ",(VLOOKUP(D94,'Team Info'!$E:$O,11,FALSE)))</f>
        <v>2 Team Coordination: U9 Tigers &amp; U7 Wolves</v>
      </c>
      <c r="S94" s="176" t="str">
        <f>IF(ISBLANK((VLOOKUP(E94,'Team Info'!$E:$O,11,FALSE)))=TRUE," ",(VLOOKUP(E94,'Team Info'!$E:$O,11,FALSE)))</f>
        <v xml:space="preserve"> </v>
      </c>
      <c r="T94" s="145" t="str">
        <f t="shared" si="13"/>
        <v>45546KW 20.739583333333333</v>
      </c>
    </row>
    <row r="95" spans="1:20" ht="28.8" x14ac:dyDescent="0.3">
      <c r="A95" s="262">
        <v>506</v>
      </c>
      <c r="B95" s="170" t="s">
        <v>1161</v>
      </c>
      <c r="C95" s="242" t="str">
        <f t="shared" si="14"/>
        <v>KW1096RF1111</v>
      </c>
      <c r="D95" s="242" t="s">
        <v>1764</v>
      </c>
      <c r="E95" s="242" t="s">
        <v>1778</v>
      </c>
      <c r="F95" s="180" t="str">
        <f t="shared" si="12"/>
        <v>Wed</v>
      </c>
      <c r="G95" s="233">
        <v>45546</v>
      </c>
      <c r="H95" s="153" t="s">
        <v>2171</v>
      </c>
      <c r="I95" s="183">
        <v>0.73958333333333337</v>
      </c>
      <c r="J95" s="155" t="s">
        <v>1828</v>
      </c>
      <c r="K95" s="180" t="str">
        <f>VLOOKUP(D95,'Team Info'!E:H,4,FALSE)</f>
        <v>KW</v>
      </c>
      <c r="L95" s="169" t="str">
        <f>VLOOKUP(D95,'Team Info'!E:K,6,FALSE)</f>
        <v>U-7 KW Blazers</v>
      </c>
      <c r="M95" s="158" t="s">
        <v>849</v>
      </c>
      <c r="N95" s="181" t="str">
        <f>VLOOKUP(E95,'Team Info'!E:H,4,FALSE)</f>
        <v>RF</v>
      </c>
      <c r="O95" s="177" t="str">
        <f>VLOOKUP(E95,'Team Info'!E:J,6,FALSE)</f>
        <v>U-7 RF Lightning U7</v>
      </c>
      <c r="P95" s="153" t="s">
        <v>1167</v>
      </c>
      <c r="Q95" s="175" t="str">
        <f t="shared" si="15"/>
        <v>2 Team Coordination: U10 Rays &amp; U7 Blazers 
2 Team Coordination: U7 Lightning &amp; U10 Storm</v>
      </c>
      <c r="R95" s="176" t="str">
        <f>IF(ISBLANK((VLOOKUP(D95,'Team Info'!$E:$O,11,FALSE)))=TRUE," ",(VLOOKUP(D95,'Team Info'!$E:$O,11,FALSE)))</f>
        <v>2 Team Coordination: U10 Rays &amp; U7 Blazers</v>
      </c>
      <c r="S95" s="176" t="str">
        <f>IF(ISBLANK((VLOOKUP(E95,'Team Info'!$E:$O,11,FALSE)))=TRUE," ",(VLOOKUP(E95,'Team Info'!$E:$O,11,FALSE)))</f>
        <v>2 Team Coordination: U7 Lightning &amp; U10 Storm</v>
      </c>
      <c r="T95" s="145" t="str">
        <f t="shared" si="13"/>
        <v>45546RF 30.739583333333333</v>
      </c>
    </row>
    <row r="96" spans="1:20" ht="57.6" x14ac:dyDescent="0.3">
      <c r="A96" s="266">
        <v>459</v>
      </c>
      <c r="B96" s="266" t="s">
        <v>1158</v>
      </c>
      <c r="C96" s="267" t="str">
        <f t="shared" si="14"/>
        <v>RF1120HU1046</v>
      </c>
      <c r="D96" s="267" t="s">
        <v>1787</v>
      </c>
      <c r="E96" s="267" t="s">
        <v>1729</v>
      </c>
      <c r="F96" s="180" t="str">
        <f t="shared" si="12"/>
        <v>Wed</v>
      </c>
      <c r="G96" s="233">
        <v>45546</v>
      </c>
      <c r="H96" s="153" t="s">
        <v>2153</v>
      </c>
      <c r="I96" s="183">
        <v>0.75</v>
      </c>
      <c r="J96" s="155" t="s">
        <v>1826</v>
      </c>
      <c r="K96" s="180" t="str">
        <f>VLOOKUP(D96,'Team Info'!E:H,4,FALSE)</f>
        <v>RF</v>
      </c>
      <c r="L96" s="169" t="str">
        <f>VLOOKUP(D96,'Team Info'!E:K,6,FALSE)</f>
        <v>U-9 RF Cheetahs</v>
      </c>
      <c r="M96" s="158" t="s">
        <v>849</v>
      </c>
      <c r="N96" s="181" t="str">
        <f>VLOOKUP(E96,'Team Info'!E:H,4,FALSE)</f>
        <v>HU</v>
      </c>
      <c r="O96" s="177" t="str">
        <f>VLOOKUP(E96,'Team Info'!E:J,6,FALSE)</f>
        <v>U-9 HU Cyclones</v>
      </c>
      <c r="P96" s="153" t="s">
        <v>1167</v>
      </c>
      <c r="Q96" s="175" t="str">
        <f t="shared" si="15"/>
        <v xml:space="preserve"> </v>
      </c>
      <c r="R96" s="176" t="str">
        <f>IF(ISBLANK((VLOOKUP(D96,'Team Info'!$E:$O,11,FALSE)))=TRUE," ",(VLOOKUP(D96,'Team Info'!$E:$O,11,FALSE)))</f>
        <v xml:space="preserve"> </v>
      </c>
      <c r="S96" s="176" t="str">
        <f>IF(ISBLANK((VLOOKUP(E96,'Team Info'!$E:$O,11,FALSE)))=TRUE," ",(VLOOKUP(E96,'Team Info'!$E:$O,11,FALSE)))</f>
        <v xml:space="preserve"> </v>
      </c>
      <c r="T96" s="145" t="str">
        <f t="shared" si="13"/>
        <v>45546Field #10.75</v>
      </c>
    </row>
    <row r="97" spans="1:20" x14ac:dyDescent="0.3">
      <c r="A97" s="266">
        <v>255</v>
      </c>
      <c r="B97" s="266" t="s">
        <v>1161</v>
      </c>
      <c r="C97" s="267" t="str">
        <f t="shared" si="14"/>
        <v>HU1045RF1119</v>
      </c>
      <c r="D97" s="267" t="s">
        <v>1728</v>
      </c>
      <c r="E97" s="267" t="s">
        <v>1786</v>
      </c>
      <c r="F97" s="268" t="str">
        <f t="shared" si="12"/>
        <v>Wed</v>
      </c>
      <c r="G97" s="233">
        <v>45546</v>
      </c>
      <c r="H97" s="153" t="s">
        <v>2172</v>
      </c>
      <c r="I97" s="183">
        <v>0.75</v>
      </c>
      <c r="J97" s="169" t="s">
        <v>1823</v>
      </c>
      <c r="K97" s="180" t="str">
        <f>VLOOKUP(D97,'Team Info'!E:H,4,FALSE)</f>
        <v>HU</v>
      </c>
      <c r="L97" s="169" t="str">
        <f>VLOOKUP(D97,'Team Info'!E:K,6,FALSE)</f>
        <v>U-8 HU Lightning</v>
      </c>
      <c r="M97" s="158" t="s">
        <v>849</v>
      </c>
      <c r="N97" s="181" t="str">
        <f>VLOOKUP(E97,'Team Info'!E:H,4,FALSE)</f>
        <v>RF</v>
      </c>
      <c r="O97" s="177" t="str">
        <f>VLOOKUP(E97,'Team Info'!E:J,6,FALSE)</f>
        <v>U-8 RF Hornets</v>
      </c>
      <c r="P97" s="153" t="s">
        <v>1167</v>
      </c>
      <c r="Q97" s="175" t="str">
        <f t="shared" si="15"/>
        <v xml:space="preserve">2 Team Coordination: U8 Lightning &amp; U14 Renegades 
 </v>
      </c>
      <c r="R97" s="176" t="str">
        <f>IF(ISBLANK((VLOOKUP(D97,'Team Info'!$E:$O,11,FALSE)))=TRUE," ",(VLOOKUP(D97,'Team Info'!$E:$O,11,FALSE)))</f>
        <v>2 Team Coordination: U8 Lightning &amp; U14 Renegades</v>
      </c>
      <c r="S97" s="176" t="str">
        <f>IF(ISBLANK((VLOOKUP(E97,'Team Info'!$E:$O,11,FALSE)))=TRUE," ",(VLOOKUP(E97,'Team Info'!$E:$O,11,FALSE)))</f>
        <v xml:space="preserve"> </v>
      </c>
      <c r="T97" s="145" t="str">
        <f t="shared" si="13"/>
        <v>45546RF 10.75</v>
      </c>
    </row>
    <row r="98" spans="1:20" x14ac:dyDescent="0.3">
      <c r="A98" s="266">
        <v>1000</v>
      </c>
      <c r="B98" s="266" t="s">
        <v>1159</v>
      </c>
      <c r="C98" s="267" t="str">
        <f t="shared" si="14"/>
        <v>HT1027JK1062</v>
      </c>
      <c r="D98" s="267" t="s">
        <v>1715</v>
      </c>
      <c r="E98" s="267" t="s">
        <v>1740</v>
      </c>
      <c r="F98" s="180" t="str">
        <f t="shared" ref="F98:F129" si="16">IF(WEEKDAY(G98)=7,"Sat",IF(WEEKDAY(G98)=6,"Fri",IF(WEEKDAY(G98)=5,"Thu",IF(WEEKDAY(G98)=4,"Wed",IF(WEEKDAY(G98)=3,"Tue",IF(WEEKDAY(G98)=2,"Mon",IF(WEEKDAY(G98)=1,"Sun")))))))</f>
        <v>Thu</v>
      </c>
      <c r="G98" s="233">
        <v>45547</v>
      </c>
      <c r="H98" s="236" t="s">
        <v>2214</v>
      </c>
      <c r="I98" s="183">
        <v>0.41666666666666669</v>
      </c>
      <c r="J98" s="155" t="s">
        <v>1826</v>
      </c>
      <c r="K98" s="180" t="str">
        <f>VLOOKUP(D98,'Team Info'!E:H,4,FALSE)</f>
        <v>HT</v>
      </c>
      <c r="L98" s="169" t="str">
        <f>VLOOKUP(D98,'Team Info'!E:K,6,FALSE)</f>
        <v>U-9 HT Lady Orioles (Orange Crush)</v>
      </c>
      <c r="M98" s="158" t="s">
        <v>849</v>
      </c>
      <c r="N98" s="181" t="str">
        <f>VLOOKUP(E98,'Team Info'!E:H,4,FALSE)</f>
        <v>JK</v>
      </c>
      <c r="O98" s="177" t="str">
        <f>VLOOKUP(E98,'Team Info'!E:J,6,FALSE)</f>
        <v>U-9 JK Adrenaline</v>
      </c>
      <c r="P98" s="153" t="s">
        <v>1167</v>
      </c>
      <c r="Q98" s="175" t="str">
        <f t="shared" si="15"/>
        <v>2 Team Coordination: U7 Cheetahs &amp; U9 Adrenaline</v>
      </c>
      <c r="R98" s="176" t="str">
        <f>IF(ISBLANK((VLOOKUP(D98,'Team Info'!$E:$O,11,FALSE)))=TRUE," ",(VLOOKUP(D98,'Team Info'!$E:$O,11,FALSE)))</f>
        <v xml:space="preserve"> </v>
      </c>
      <c r="S98" s="176" t="str">
        <f>IF(ISBLANK((VLOOKUP(E98,'Team Info'!$E:$O,11,FALSE)))=TRUE," ",(VLOOKUP(E98,'Team Info'!$E:$O,11,FALSE)))</f>
        <v>2 Team Coordination: U7 Cheetahs &amp; U9 Adrenaline</v>
      </c>
      <c r="T98" s="145" t="str">
        <f t="shared" si="13"/>
        <v>45547Jackson Park Field 
W204N16835 Jackson Dr, Jackson, WI0.416666666666667</v>
      </c>
    </row>
    <row r="99" spans="1:20" x14ac:dyDescent="0.3">
      <c r="A99" s="170">
        <v>114</v>
      </c>
      <c r="B99" s="170" t="s">
        <v>1157</v>
      </c>
      <c r="C99" s="242" t="str">
        <f t="shared" si="14"/>
        <v>SL1154HT1037</v>
      </c>
      <c r="D99" s="242" t="s">
        <v>1683</v>
      </c>
      <c r="E99" s="242" t="s">
        <v>1676</v>
      </c>
      <c r="F99" s="180" t="str">
        <f t="shared" si="16"/>
        <v>Thu</v>
      </c>
      <c r="G99" s="233">
        <v>45547</v>
      </c>
      <c r="H99" s="153" t="s">
        <v>863</v>
      </c>
      <c r="I99" s="183">
        <v>0.73958333333333337</v>
      </c>
      <c r="J99" s="155" t="s">
        <v>63</v>
      </c>
      <c r="K99" s="180" t="str">
        <f>VLOOKUP(D99,'Team Info'!E:H,4,FALSE)</f>
        <v>SL</v>
      </c>
      <c r="L99" s="240" t="str">
        <f>VLOOKUP(D99,'Team Info'!E:K,6,FALSE)</f>
        <v>U12G SL Crush</v>
      </c>
      <c r="M99" s="158" t="s">
        <v>849</v>
      </c>
      <c r="N99" s="181" t="str">
        <f>VLOOKUP(E99,'Team Info'!E:H,4,FALSE)</f>
        <v>HT</v>
      </c>
      <c r="O99" s="238" t="str">
        <f>VLOOKUP(E99,'Team Info'!E:J,6,FALSE)</f>
        <v>U12G HT Crazy Lady Lightning Leopards</v>
      </c>
      <c r="P99" s="153" t="s">
        <v>1167</v>
      </c>
      <c r="Q99" s="175" t="str">
        <f t="shared" si="15"/>
        <v>9/27-9/28 AWAY games - Homecoming 
2 Team Coordination: U8 Goal Getters &amp; U12G Lightning Leopards
2 Team Coordination: U8 HU Vipers &amp; U12G Lightning Leopards</v>
      </c>
      <c r="R99" s="176" t="str">
        <f>IF(ISBLANK((VLOOKUP(D99,'Team Info'!$E:$O,11,FALSE)))=TRUE," ",(VLOOKUP(D99,'Team Info'!$E:$O,11,FALSE)))</f>
        <v>9/27-9/28 AWAY games - Homecoming</v>
      </c>
      <c r="S99" s="176" t="str">
        <f>IF(ISBLANK((VLOOKUP(E99,'Team Info'!$E:$O,11,FALSE)))=TRUE," ",(VLOOKUP(E99,'Team Info'!$E:$O,11,FALSE)))</f>
        <v>2 Team Coordination: U8 Goal Getters &amp; U12G Lightning Leopards
2 Team Coordination: U8 HU Vipers &amp; U12G Lightning Leopards</v>
      </c>
      <c r="T99" s="145" t="str">
        <f t="shared" si="13"/>
        <v>45547HT #70.739583333333333</v>
      </c>
    </row>
    <row r="100" spans="1:20" ht="43.2" x14ac:dyDescent="0.3">
      <c r="A100" s="170">
        <v>503</v>
      </c>
      <c r="B100" s="170" t="s">
        <v>1161</v>
      </c>
      <c r="C100" s="242" t="str">
        <f t="shared" si="14"/>
        <v>WB1161RF1110</v>
      </c>
      <c r="D100" s="242" t="s">
        <v>1818</v>
      </c>
      <c r="E100" s="242" t="s">
        <v>1777</v>
      </c>
      <c r="F100" s="180" t="str">
        <f t="shared" si="16"/>
        <v>Thu</v>
      </c>
      <c r="G100" s="233">
        <v>45547</v>
      </c>
      <c r="H100" s="153" t="s">
        <v>2172</v>
      </c>
      <c r="I100" s="183">
        <v>0.73958333333333337</v>
      </c>
      <c r="J100" s="155" t="s">
        <v>1828</v>
      </c>
      <c r="K100" s="180" t="str">
        <f>VLOOKUP(D100,'Team Info'!E:H,4,FALSE)</f>
        <v>WB</v>
      </c>
      <c r="L100" s="169" t="str">
        <f>VLOOKUP(D100,'Team Info'!E:K,6,FALSE)</f>
        <v>U-7 WB Storm</v>
      </c>
      <c r="M100" s="158" t="s">
        <v>849</v>
      </c>
      <c r="N100" s="181" t="str">
        <f>VLOOKUP(E100,'Team Info'!E:H,4,FALSE)</f>
        <v>RF</v>
      </c>
      <c r="O100" s="177" t="str">
        <f>VLOOKUP(E100,'Team Info'!E:J,6,FALSE)</f>
        <v>U-7 RF Hawks</v>
      </c>
      <c r="P100" s="153" t="s">
        <v>1167</v>
      </c>
      <c r="Q100" s="175" t="str">
        <f t="shared" si="15"/>
        <v>2 Team Coordination: U7 Hawks &amp; U9 Timberwolves</v>
      </c>
      <c r="R100" s="176" t="str">
        <f>IF(ISBLANK((VLOOKUP(D100,'Team Info'!$E:$O,11,FALSE)))=TRUE," ",(VLOOKUP(D100,'Team Info'!$E:$O,11,FALSE)))</f>
        <v xml:space="preserve"> </v>
      </c>
      <c r="S100" s="176" t="str">
        <f>IF(ISBLANK((VLOOKUP(E100,'Team Info'!$E:$O,11,FALSE)))=TRUE," ",(VLOOKUP(E100,'Team Info'!$E:$O,11,FALSE)))</f>
        <v>2 Team Coordination: U7 Hawks &amp; U9 Timberwolves</v>
      </c>
      <c r="T100" s="145" t="str">
        <f t="shared" si="13"/>
        <v>45547RF 10.739583333333333</v>
      </c>
    </row>
    <row r="101" spans="1:20" ht="43.2" x14ac:dyDescent="0.3">
      <c r="A101" s="170">
        <v>123</v>
      </c>
      <c r="B101" s="170" t="s">
        <v>1159</v>
      </c>
      <c r="C101" s="242" t="str">
        <f t="shared" si="14"/>
        <v>JU1078JK1058</v>
      </c>
      <c r="D101" s="242" t="s">
        <v>1751</v>
      </c>
      <c r="E101" s="242" t="s">
        <v>1736</v>
      </c>
      <c r="F101" s="180" t="str">
        <f t="shared" si="16"/>
        <v>Sat</v>
      </c>
      <c r="G101" s="233">
        <v>45549</v>
      </c>
      <c r="H101" s="153" t="s">
        <v>2146</v>
      </c>
      <c r="I101" s="183">
        <v>0.33333333333333331</v>
      </c>
      <c r="J101" s="155" t="s">
        <v>1823</v>
      </c>
      <c r="K101" s="180" t="str">
        <f>VLOOKUP(D101,'Team Info'!E:H,4,FALSE)</f>
        <v>JU</v>
      </c>
      <c r="L101" s="240" t="str">
        <f>VLOOKUP(D101,'Team Info'!E:K,6,FALSE)</f>
        <v>U-8 JU Juneau Rage U8</v>
      </c>
      <c r="M101" s="158" t="s">
        <v>849</v>
      </c>
      <c r="N101" s="181" t="str">
        <f>VLOOKUP(E101,'Team Info'!E:H,4,FALSE)</f>
        <v>JK</v>
      </c>
      <c r="O101" s="238" t="str">
        <f>VLOOKUP(E101,'Team Info'!E:J,6,FALSE)</f>
        <v>U-8 JK Gunners</v>
      </c>
      <c r="P101" s="153" t="s">
        <v>1167</v>
      </c>
      <c r="Q101" s="175" t="str">
        <f t="shared" si="15"/>
        <v xml:space="preserve"> </v>
      </c>
      <c r="R101" s="176" t="str">
        <f>IF(ISBLANK((VLOOKUP(D101,'Team Info'!$E:$O,11,FALSE)))=TRUE," ",(VLOOKUP(D101,'Team Info'!$E:$O,11,FALSE)))</f>
        <v xml:space="preserve"> </v>
      </c>
      <c r="S101" s="176" t="str">
        <f>IF(ISBLANK((VLOOKUP(E101,'Team Info'!$E:$O,11,FALSE)))=TRUE," ",(VLOOKUP(E101,'Team Info'!$E:$O,11,FALSE)))</f>
        <v xml:space="preserve"> </v>
      </c>
      <c r="T101" s="145" t="str">
        <f t="shared" si="13"/>
        <v>45549Hickory Lane #1A0.333333333333333</v>
      </c>
    </row>
    <row r="102" spans="1:20" ht="28.8" x14ac:dyDescent="0.3">
      <c r="A102" s="170">
        <v>469</v>
      </c>
      <c r="B102" s="170" t="s">
        <v>1157</v>
      </c>
      <c r="C102" s="242" t="str">
        <f t="shared" si="14"/>
        <v>ER1006HT1015</v>
      </c>
      <c r="D102" s="242" t="s">
        <v>1695</v>
      </c>
      <c r="E102" s="242" t="s">
        <v>1703</v>
      </c>
      <c r="F102" s="180" t="str">
        <f t="shared" si="16"/>
        <v>Sat</v>
      </c>
      <c r="G102" s="233">
        <v>45549</v>
      </c>
      <c r="H102" s="153" t="s">
        <v>1830</v>
      </c>
      <c r="I102" s="183">
        <v>0.33333333333333331</v>
      </c>
      <c r="J102" s="155" t="s">
        <v>1828</v>
      </c>
      <c r="K102" s="180" t="str">
        <f>VLOOKUP(D102,'Team Info'!E:H,4,FALSE)</f>
        <v>ER</v>
      </c>
      <c r="L102" s="169" t="str">
        <f>VLOOKUP(D102,'Team Info'!E:K,6,FALSE)</f>
        <v>U-7 ER Emeralds</v>
      </c>
      <c r="M102" s="158" t="s">
        <v>849</v>
      </c>
      <c r="N102" s="181" t="str">
        <f>VLOOKUP(E102,'Team Info'!E:H,4,FALSE)</f>
        <v>HT</v>
      </c>
      <c r="O102" s="177" t="str">
        <f>VLOOKUP(E102,'Team Info'!E:J,6,FALSE)</f>
        <v>U-7 HT Spicey Meatball Boys</v>
      </c>
      <c r="P102" s="153" t="s">
        <v>1167</v>
      </c>
      <c r="Q102" s="175" t="str">
        <f t="shared" si="15"/>
        <v>2 Team Coordination: U7 Emeralds &amp; U9 Cyclones 
2 Team Coordination: U12 Cobras &amp; U7 Spicey Meatballs</v>
      </c>
      <c r="R102" s="176" t="str">
        <f>IF(ISBLANK((VLOOKUP(D102,'Team Info'!$E:$O,11,FALSE)))=TRUE," ",(VLOOKUP(D102,'Team Info'!$E:$O,11,FALSE)))</f>
        <v>2 Team Coordination: U7 Emeralds &amp; U9 Cyclones</v>
      </c>
      <c r="S102" s="176" t="str">
        <f>IF(ISBLANK((VLOOKUP(E102,'Team Info'!$E:$O,11,FALSE)))=TRUE," ",(VLOOKUP(E102,'Team Info'!$E:$O,11,FALSE)))</f>
        <v>2 Team Coordination: U12 Cobras &amp; U7 Spicey Meatballs</v>
      </c>
      <c r="T102" s="145" t="str">
        <f t="shared" si="13"/>
        <v>45549HT #3B0.333333333333333</v>
      </c>
    </row>
    <row r="103" spans="1:20" ht="28.8" x14ac:dyDescent="0.3">
      <c r="A103" s="170">
        <v>380</v>
      </c>
      <c r="B103" s="170" t="s">
        <v>1162</v>
      </c>
      <c r="C103" s="242" t="str">
        <f t="shared" si="14"/>
        <v>KW1107SL1146</v>
      </c>
      <c r="D103" s="242" t="s">
        <v>1775</v>
      </c>
      <c r="E103" s="242" t="s">
        <v>1810</v>
      </c>
      <c r="F103" s="180" t="str">
        <f t="shared" si="16"/>
        <v>Sat</v>
      </c>
      <c r="G103" s="233">
        <v>45549</v>
      </c>
      <c r="H103" s="153">
        <v>1</v>
      </c>
      <c r="I103" s="183">
        <v>0.375</v>
      </c>
      <c r="J103" s="155" t="s">
        <v>1826</v>
      </c>
      <c r="K103" s="180" t="str">
        <f>VLOOKUP(D103,'Team Info'!E:H,4,FALSE)</f>
        <v>KW</v>
      </c>
      <c r="L103" s="169" t="str">
        <f>VLOOKUP(D103,'Team Info'!E:K,6,FALSE)</f>
        <v>U-9 KW Thunder</v>
      </c>
      <c r="M103" s="158" t="s">
        <v>849</v>
      </c>
      <c r="N103" s="181" t="str">
        <f>VLOOKUP(E103,'Team Info'!E:H,4,FALSE)</f>
        <v>SL</v>
      </c>
      <c r="O103" s="177" t="str">
        <f>VLOOKUP(E103,'Team Info'!E:J,6,FALSE)</f>
        <v>U-9 SL Chelsea (Anacondas)</v>
      </c>
      <c r="P103" s="153" t="s">
        <v>1167</v>
      </c>
      <c r="Q103" s="175" t="str">
        <f t="shared" si="15"/>
        <v>9/27-9/28 AWAY games - Homecoming</v>
      </c>
      <c r="R103" s="176" t="str">
        <f>IF(ISBLANK((VLOOKUP(D103,'Team Info'!$E:$O,11,FALSE)))=TRUE," ",(VLOOKUP(D103,'Team Info'!$E:$O,11,FALSE)))</f>
        <v xml:space="preserve"> </v>
      </c>
      <c r="S103" s="176" t="str">
        <f>IF(ISBLANK((VLOOKUP(E103,'Team Info'!$E:$O,11,FALSE)))=TRUE," ",(VLOOKUP(E103,'Team Info'!$E:$O,11,FALSE)))</f>
        <v>9/27-9/28 AWAY games - Homecoming</v>
      </c>
    </row>
    <row r="104" spans="1:20" x14ac:dyDescent="0.3">
      <c r="A104" s="170">
        <v>576</v>
      </c>
      <c r="B104" s="170" t="s">
        <v>1162</v>
      </c>
      <c r="C104" s="242" t="str">
        <f t="shared" si="14"/>
        <v>SL1147SL1148</v>
      </c>
      <c r="D104" s="242" t="s">
        <v>1811</v>
      </c>
      <c r="E104" s="242" t="s">
        <v>1812</v>
      </c>
      <c r="F104" s="180" t="str">
        <f t="shared" si="16"/>
        <v>Sat</v>
      </c>
      <c r="G104" s="233">
        <v>45549</v>
      </c>
      <c r="H104" s="153">
        <v>2</v>
      </c>
      <c r="I104" s="183">
        <v>0.375</v>
      </c>
      <c r="J104" s="155" t="s">
        <v>1829</v>
      </c>
      <c r="K104" s="180" t="str">
        <f>VLOOKUP(D104,'Team Info'!E:H,4,FALSE)</f>
        <v>SL</v>
      </c>
      <c r="L104" s="169" t="str">
        <f>VLOOKUP(D104,'Team Info'!E:K,6,FALSE)</f>
        <v>U10 SL Aletico Madrid (Rangers)</v>
      </c>
      <c r="M104" s="158" t="s">
        <v>849</v>
      </c>
      <c r="N104" s="181" t="str">
        <f>VLOOKUP(E104,'Team Info'!E:H,4,FALSE)</f>
        <v>SL</v>
      </c>
      <c r="O104" s="177" t="str">
        <f>VLOOKUP(E104,'Team Info'!E:J,6,FALSE)</f>
        <v>U10 SL Manchester City (Chargers)</v>
      </c>
      <c r="P104" s="153" t="s">
        <v>1167</v>
      </c>
      <c r="Q104" s="175" t="str">
        <f t="shared" si="15"/>
        <v>9/27-9/28 AWAY games - Homecoming 
9/27-9/28 AWAY games - Homecoming</v>
      </c>
      <c r="R104" s="176" t="str">
        <f>IF(ISBLANK((VLOOKUP(D104,'Team Info'!$E:$O,11,FALSE)))=TRUE," ",(VLOOKUP(D104,'Team Info'!$E:$O,11,FALSE)))</f>
        <v>9/27-9/28 AWAY games - Homecoming</v>
      </c>
      <c r="S104" s="176" t="str">
        <f>IF(ISBLANK((VLOOKUP(E104,'Team Info'!$E:$O,11,FALSE)))=TRUE," ",(VLOOKUP(E104,'Team Info'!$E:$O,11,FALSE)))</f>
        <v>9/27-9/28 AWAY games - Homecoming</v>
      </c>
    </row>
    <row r="105" spans="1:20" ht="28.8" x14ac:dyDescent="0.3">
      <c r="A105" s="170">
        <v>265</v>
      </c>
      <c r="B105" s="170" t="s">
        <v>1268</v>
      </c>
      <c r="C105" s="242" t="str">
        <f t="shared" si="14"/>
        <v>JK1070BR1003</v>
      </c>
      <c r="D105" s="242" t="s">
        <v>1746</v>
      </c>
      <c r="E105" s="242" t="s">
        <v>1692</v>
      </c>
      <c r="F105" s="180" t="str">
        <f t="shared" si="16"/>
        <v>Sat</v>
      </c>
      <c r="G105" s="233">
        <v>45549</v>
      </c>
      <c r="H105" s="153" t="s">
        <v>2179</v>
      </c>
      <c r="I105" s="183">
        <v>0.375</v>
      </c>
      <c r="J105" s="155" t="s">
        <v>1824</v>
      </c>
      <c r="K105" s="180" t="str">
        <f>VLOOKUP(D105,'Team Info'!E:H,4,FALSE)</f>
        <v>JK</v>
      </c>
      <c r="L105" s="169" t="str">
        <f>VLOOKUP(D105,'Team Info'!E:K,6,FALSE)</f>
        <v>U12 JK Eliminators</v>
      </c>
      <c r="M105" s="158" t="s">
        <v>849</v>
      </c>
      <c r="N105" s="181" t="str">
        <f>VLOOKUP(E105,'Team Info'!E:H,4,FALSE)</f>
        <v>BR</v>
      </c>
      <c r="O105" s="177" t="str">
        <f>VLOOKUP(E105,'Team Info'!E:J,6,FALSE)</f>
        <v>U12 BR Blue Heron</v>
      </c>
      <c r="P105" s="153" t="s">
        <v>1167</v>
      </c>
      <c r="Q105" s="175" t="str">
        <f t="shared" si="15"/>
        <v xml:space="preserve">2 Team Coordination: U12 BR &amp; U14 BR, No Games 9/28, Home games on 9/14 picture day, have Brownsville girls play each other that day? </v>
      </c>
      <c r="R105" s="176" t="str">
        <f>IF(ISBLANK((VLOOKUP(D105,'Team Info'!$E:$O,11,FALSE)))=TRUE," ",(VLOOKUP(D105,'Team Info'!$E:$O,11,FALSE)))</f>
        <v xml:space="preserve"> </v>
      </c>
      <c r="S105" s="176" t="str">
        <f>IF(ISBLANK((VLOOKUP(E105,'Team Info'!$E:$O,11,FALSE)))=TRUE," ",(VLOOKUP(E105,'Team Info'!$E:$O,11,FALSE)))</f>
        <v xml:space="preserve">2 Team Coordination: U12 BR &amp; U14 BR, No Games 9/28, Home games on 9/14 picture day, have Brownsville girls play each other that day? </v>
      </c>
      <c r="T105" s="145" t="str">
        <f t="shared" ref="T105:T119" si="17">G105&amp;H105&amp;I105</f>
        <v>4554912U South0.375</v>
      </c>
    </row>
    <row r="106" spans="1:20" ht="28.8" x14ac:dyDescent="0.3">
      <c r="A106" s="170">
        <v>68</v>
      </c>
      <c r="B106" s="170" t="s">
        <v>1228</v>
      </c>
      <c r="C106" s="242" t="str">
        <f t="shared" si="14"/>
        <v>HT1037ER1013</v>
      </c>
      <c r="D106" s="242" t="s">
        <v>1676</v>
      </c>
      <c r="E106" s="242" t="s">
        <v>1682</v>
      </c>
      <c r="F106" s="180" t="str">
        <f t="shared" si="16"/>
        <v>Sat</v>
      </c>
      <c r="G106" s="233">
        <v>45549</v>
      </c>
      <c r="H106" s="153" t="s">
        <v>2047</v>
      </c>
      <c r="I106" s="183">
        <v>0.375</v>
      </c>
      <c r="J106" s="155" t="s">
        <v>63</v>
      </c>
      <c r="K106" s="180" t="str">
        <f>VLOOKUP(D106,'Team Info'!E:H,4,FALSE)</f>
        <v>HT</v>
      </c>
      <c r="L106" s="240" t="str">
        <f>VLOOKUP(D106,'Team Info'!E:K,6,FALSE)</f>
        <v>U12G HT Crazy Lady Lightning Leopards</v>
      </c>
      <c r="M106" s="158" t="s">
        <v>849</v>
      </c>
      <c r="N106" s="181" t="str">
        <f>VLOOKUP(E106,'Team Info'!E:H,4,FALSE)</f>
        <v>ER</v>
      </c>
      <c r="O106" s="238" t="str">
        <f>VLOOKUP(E106,'Team Info'!E:J,6,FALSE)</f>
        <v>U12G ER Unicorns</v>
      </c>
      <c r="P106" s="153" t="s">
        <v>1167</v>
      </c>
      <c r="Q106" s="175" t="str">
        <f t="shared" si="15"/>
        <v xml:space="preserve">2 Team Coordination: U8 Goal Getters &amp; U12G Lightning Leopards
2 Team Coordination: U8 HU Vipers &amp; U12G Lightning Leopards 
 </v>
      </c>
      <c r="R106" s="176" t="str">
        <f>IF(ISBLANK((VLOOKUP(D106,'Team Info'!$E:$O,11,FALSE)))=TRUE," ",(VLOOKUP(D106,'Team Info'!$E:$O,11,FALSE)))</f>
        <v>2 Team Coordination: U8 Goal Getters &amp; U12G Lightning Leopards
2 Team Coordination: U8 HU Vipers &amp; U12G Lightning Leopards</v>
      </c>
      <c r="S106" s="176" t="str">
        <f>IF(ISBLANK((VLOOKUP(E106,'Team Info'!$E:$O,11,FALSE)))=TRUE," ",(VLOOKUP(E106,'Team Info'!$E:$O,11,FALSE)))</f>
        <v xml:space="preserve"> </v>
      </c>
      <c r="T106" s="145" t="str">
        <f t="shared" si="17"/>
        <v>45549ER #90.375</v>
      </c>
    </row>
    <row r="107" spans="1:20" x14ac:dyDescent="0.3">
      <c r="A107" s="170">
        <v>34</v>
      </c>
      <c r="B107" s="170" t="s">
        <v>1158</v>
      </c>
      <c r="C107" s="242" t="str">
        <f t="shared" si="14"/>
        <v>JK1065HU1048</v>
      </c>
      <c r="D107" s="242" t="s">
        <v>1671</v>
      </c>
      <c r="E107" s="242" t="s">
        <v>1667</v>
      </c>
      <c r="F107" s="180" t="str">
        <f t="shared" si="16"/>
        <v>Sat</v>
      </c>
      <c r="G107" s="233">
        <v>45549</v>
      </c>
      <c r="H107" s="153" t="s">
        <v>2153</v>
      </c>
      <c r="I107" s="183">
        <v>0.375</v>
      </c>
      <c r="J107" s="155" t="s">
        <v>96</v>
      </c>
      <c r="K107" s="180" t="str">
        <f>VLOOKUP(D107,'Team Info'!E:H,4,FALSE)</f>
        <v>JK</v>
      </c>
      <c r="L107" s="169" t="str">
        <f>VLOOKUP(D107,'Team Info'!E:K,6,FALSE)</f>
        <v>U10G JK Power</v>
      </c>
      <c r="M107" s="158" t="s">
        <v>849</v>
      </c>
      <c r="N107" s="181" t="str">
        <f>VLOOKUP(E107,'Team Info'!E:H,4,FALSE)</f>
        <v>HU</v>
      </c>
      <c r="O107" s="177" t="str">
        <f>VLOOKUP(E107,'Team Info'!E:J,6,FALSE)</f>
        <v>U10G HU Thunder</v>
      </c>
      <c r="P107" s="153" t="s">
        <v>1167</v>
      </c>
      <c r="Q107" s="175" t="str">
        <f t="shared" si="15"/>
        <v>2 Team Coordination: U10G Thunder &amp; U12G Avengers</v>
      </c>
      <c r="R107" s="176" t="str">
        <f>IF(ISBLANK((VLOOKUP(D107,'Team Info'!$E:$O,11,FALSE)))=TRUE," ",(VLOOKUP(D107,'Team Info'!$E:$O,11,FALSE)))</f>
        <v xml:space="preserve"> </v>
      </c>
      <c r="S107" s="176" t="str">
        <f>IF(ISBLANK((VLOOKUP(E107,'Team Info'!$E:$O,11,FALSE)))=TRUE," ",(VLOOKUP(E107,'Team Info'!$E:$O,11,FALSE)))</f>
        <v>2 Team Coordination: U10G Thunder &amp; U12G Avengers</v>
      </c>
      <c r="T107" s="145" t="str">
        <f t="shared" si="17"/>
        <v>45549Field #10.375</v>
      </c>
    </row>
    <row r="108" spans="1:20" ht="57.6" x14ac:dyDescent="0.3">
      <c r="A108" s="262">
        <v>331</v>
      </c>
      <c r="B108" s="170" t="s">
        <v>1158</v>
      </c>
      <c r="C108" s="242" t="str">
        <f t="shared" si="14"/>
        <v>JK1074HU1051</v>
      </c>
      <c r="D108" s="242" t="s">
        <v>1749</v>
      </c>
      <c r="E108" s="242" t="s">
        <v>1732</v>
      </c>
      <c r="F108" s="180" t="str">
        <f t="shared" si="16"/>
        <v>Sat</v>
      </c>
      <c r="G108" s="233">
        <v>45549</v>
      </c>
      <c r="H108" s="153" t="s">
        <v>2155</v>
      </c>
      <c r="I108" s="183">
        <v>0.375</v>
      </c>
      <c r="J108" s="155" t="s">
        <v>1825</v>
      </c>
      <c r="K108" s="180" t="str">
        <f>VLOOKUP(D108,'Team Info'!E:H,4,FALSE)</f>
        <v>JK</v>
      </c>
      <c r="L108" s="169" t="str">
        <f>VLOOKUP(D108,'Team Info'!E:K,6,FALSE)</f>
        <v>U14 JK Panthers</v>
      </c>
      <c r="M108" s="158" t="s">
        <v>849</v>
      </c>
      <c r="N108" s="181" t="str">
        <f>VLOOKUP(E108,'Team Info'!E:H,4,FALSE)</f>
        <v>HU</v>
      </c>
      <c r="O108" s="177" t="str">
        <f>VLOOKUP(E108,'Team Info'!E:J,6,FALSE)</f>
        <v>U14 HU Renegades</v>
      </c>
      <c r="P108" s="153" t="s">
        <v>1167</v>
      </c>
      <c r="Q108" s="175" t="str">
        <f t="shared" si="15"/>
        <v>2 Team Coordination: U7 Panthers &amp; U14 Panthers 
2 Team Coordination: U12 Cougars &amp; U14 Renegades; 2 Team Coordination: U8 Lightning &amp; U14 Renegades</v>
      </c>
      <c r="R108" s="176" t="str">
        <f>IF(ISBLANK((VLOOKUP(D108,'Team Info'!$E:$O,11,FALSE)))=TRUE," ",(VLOOKUP(D108,'Team Info'!$E:$O,11,FALSE)))</f>
        <v>2 Team Coordination: U7 Panthers &amp; U14 Panthers</v>
      </c>
      <c r="S108" s="176" t="str">
        <f>IF(ISBLANK((VLOOKUP(E108,'Team Info'!$E:$O,11,FALSE)))=TRUE," ",(VLOOKUP(E108,'Team Info'!$E:$O,11,FALSE)))</f>
        <v>2 Team Coordination: U12 Cougars &amp; U14 Renegades; 2 Team Coordination: U8 Lightning &amp; U14 Renegades</v>
      </c>
      <c r="T108" s="145" t="str">
        <f t="shared" si="17"/>
        <v>45549Field #30.375</v>
      </c>
    </row>
    <row r="109" spans="1:20" ht="28.8" x14ac:dyDescent="0.3">
      <c r="A109" s="262">
        <v>163</v>
      </c>
      <c r="B109" s="170" t="s">
        <v>757</v>
      </c>
      <c r="C109" s="242" t="str">
        <f t="shared" si="14"/>
        <v>JK1059JU1079</v>
      </c>
      <c r="D109" s="242" t="s">
        <v>1737</v>
      </c>
      <c r="E109" s="242" t="s">
        <v>1752</v>
      </c>
      <c r="F109" s="180" t="str">
        <f t="shared" si="16"/>
        <v>Sat</v>
      </c>
      <c r="G109" s="233">
        <v>45549</v>
      </c>
      <c r="H109" s="153" t="s">
        <v>2188</v>
      </c>
      <c r="I109" s="183">
        <v>0.375</v>
      </c>
      <c r="J109" s="155" t="s">
        <v>1823</v>
      </c>
      <c r="K109" s="180" t="str">
        <f>VLOOKUP(D109,'Team Info'!E:H,4,FALSE)</f>
        <v>JK</v>
      </c>
      <c r="L109" s="240" t="str">
        <f>VLOOKUP(D109,'Team Info'!E:K,6,FALSE)</f>
        <v>U-8 JK Spurs</v>
      </c>
      <c r="M109" s="158" t="s">
        <v>849</v>
      </c>
      <c r="N109" s="181" t="str">
        <f>VLOOKUP(E109,'Team Info'!E:H,4,FALSE)</f>
        <v>JU</v>
      </c>
      <c r="O109" s="238" t="str">
        <f>VLOOKUP(E109,'Team Info'!E:J,6,FALSE)</f>
        <v>U-8 JU Juneau Rage U8 Purple</v>
      </c>
      <c r="P109" s="153" t="s">
        <v>1167</v>
      </c>
      <c r="Q109" s="175" t="str">
        <f t="shared" si="15"/>
        <v>2 Team Coordination: U8 Rage Purple &amp; U14 Rage; 2 Team Coordination: U8 Rage Purple &amp; U9 JU Rage</v>
      </c>
      <c r="R109" s="176" t="str">
        <f>IF(ISBLANK((VLOOKUP(D109,'Team Info'!$E:$O,11,FALSE)))=TRUE," ",(VLOOKUP(D109,'Team Info'!$E:$O,11,FALSE)))</f>
        <v xml:space="preserve"> </v>
      </c>
      <c r="S109" s="176" t="str">
        <f>IF(ISBLANK((VLOOKUP(E109,'Team Info'!$E:$O,11,FALSE)))=TRUE," ",(VLOOKUP(E109,'Team Info'!$E:$O,11,FALSE)))</f>
        <v>2 Team Coordination: U8 Rage Purple &amp; U14 Rage; 2 Team Coordination: U8 Rage Purple &amp; U9 JU Rage</v>
      </c>
      <c r="T109" s="145" t="str">
        <f t="shared" si="17"/>
        <v>45549Field 10.375</v>
      </c>
    </row>
    <row r="110" spans="1:20" ht="28.8" x14ac:dyDescent="0.3">
      <c r="A110" s="170">
        <v>470</v>
      </c>
      <c r="B110" s="170" t="s">
        <v>1159</v>
      </c>
      <c r="C110" s="242" t="str">
        <f t="shared" si="14"/>
        <v>KW1095JK1053</v>
      </c>
      <c r="D110" s="242" t="s">
        <v>1763</v>
      </c>
      <c r="E110" s="242" t="s">
        <v>1386</v>
      </c>
      <c r="F110" s="180" t="str">
        <f t="shared" si="16"/>
        <v>Sat</v>
      </c>
      <c r="G110" s="233">
        <v>45549</v>
      </c>
      <c r="H110" s="153" t="s">
        <v>2147</v>
      </c>
      <c r="I110" s="183">
        <v>0.375</v>
      </c>
      <c r="J110" s="155" t="s">
        <v>1828</v>
      </c>
      <c r="K110" s="180" t="str">
        <f>VLOOKUP(D110,'Team Info'!E:H,4,FALSE)</f>
        <v>KW</v>
      </c>
      <c r="L110" s="169" t="str">
        <f>VLOOKUP(D110,'Team Info'!E:K,6,FALSE)</f>
        <v>U-7 KW Astros</v>
      </c>
      <c r="M110" s="158" t="s">
        <v>849</v>
      </c>
      <c r="N110" s="181" t="str">
        <f>VLOOKUP(E110,'Team Info'!E:H,4,FALSE)</f>
        <v>JK</v>
      </c>
      <c r="O110" s="177" t="str">
        <f>VLOOKUP(E110,'Team Info'!E:J,6,FALSE)</f>
        <v>U-7 JK Pumas</v>
      </c>
      <c r="P110" s="153" t="s">
        <v>1167</v>
      </c>
      <c r="Q110" s="175" t="str">
        <f t="shared" si="15"/>
        <v xml:space="preserve"> </v>
      </c>
      <c r="R110" s="176" t="str">
        <f>IF(ISBLANK((VLOOKUP(D110,'Team Info'!$E:$O,11,FALSE)))=TRUE," ",(VLOOKUP(D110,'Team Info'!$E:$O,11,FALSE)))</f>
        <v xml:space="preserve"> </v>
      </c>
      <c r="S110" s="176" t="str">
        <f>IF(ISBLANK((VLOOKUP(E110,'Team Info'!$E:$O,11,FALSE)))=TRUE," ",(VLOOKUP(E110,'Team Info'!$E:$O,11,FALSE)))</f>
        <v xml:space="preserve"> </v>
      </c>
      <c r="T110" s="145" t="str">
        <f t="shared" si="17"/>
        <v>45549Hickory Lane #1B0.375</v>
      </c>
    </row>
    <row r="111" spans="1:20" ht="28.8" x14ac:dyDescent="0.3">
      <c r="A111" s="170">
        <v>71</v>
      </c>
      <c r="B111" s="170" t="s">
        <v>1159</v>
      </c>
      <c r="C111" s="242" t="str">
        <f t="shared" si="14"/>
        <v>HT1036JK1073</v>
      </c>
      <c r="D111" s="242" t="s">
        <v>1679</v>
      </c>
      <c r="E111" s="242" t="s">
        <v>1685</v>
      </c>
      <c r="F111" s="180" t="str">
        <f t="shared" si="16"/>
        <v>Sat</v>
      </c>
      <c r="G111" s="233">
        <v>45549</v>
      </c>
      <c r="H111" s="153" t="s">
        <v>2145</v>
      </c>
      <c r="I111" s="183">
        <v>0.375</v>
      </c>
      <c r="J111" s="155" t="s">
        <v>63</v>
      </c>
      <c r="K111" s="180" t="str">
        <f>VLOOKUP(D111,'Team Info'!E:H,4,FALSE)</f>
        <v>HT</v>
      </c>
      <c r="L111" s="240" t="str">
        <f>VLOOKUP(D111,'Team Info'!E:K,6,FALSE)</f>
        <v>U12G HT Pumas</v>
      </c>
      <c r="M111" s="158" t="s">
        <v>849</v>
      </c>
      <c r="N111" s="181" t="str">
        <f>VLOOKUP(E111,'Team Info'!E:H,4,FALSE)</f>
        <v>JK</v>
      </c>
      <c r="O111" s="238" t="str">
        <f>VLOOKUP(E111,'Team Info'!E:J,6,FALSE)</f>
        <v>U12G JK Majestics</v>
      </c>
      <c r="P111" s="153" t="s">
        <v>1167</v>
      </c>
      <c r="Q111" s="175" t="str">
        <f t="shared" si="15"/>
        <v xml:space="preserve">No Game 10/11-10/13 - Uihlein 
 </v>
      </c>
      <c r="R111" s="176" t="str">
        <f>IF(ISBLANK((VLOOKUP(D111,'Team Info'!$E:$O,11,FALSE)))=TRUE," ",(VLOOKUP(D111,'Team Info'!$E:$O,11,FALSE)))</f>
        <v>No Game 10/11-10/13 - Uihlein</v>
      </c>
      <c r="S111" s="176" t="str">
        <f>IF(ISBLANK((VLOOKUP(E111,'Team Info'!$E:$O,11,FALSE)))=TRUE," ",(VLOOKUP(E111,'Team Info'!$E:$O,11,FALSE)))</f>
        <v xml:space="preserve"> </v>
      </c>
      <c r="T111" s="145" t="str">
        <f t="shared" si="17"/>
        <v>45549Hickory Lane #30.375</v>
      </c>
    </row>
    <row r="112" spans="1:20" x14ac:dyDescent="0.3">
      <c r="A112" s="170">
        <v>332</v>
      </c>
      <c r="B112" s="170" t="s">
        <v>1159</v>
      </c>
      <c r="C112" s="242" t="str">
        <f t="shared" si="14"/>
        <v>SL1156JK1075</v>
      </c>
      <c r="D112" s="242" t="s">
        <v>1815</v>
      </c>
      <c r="E112" s="242" t="s">
        <v>1750</v>
      </c>
      <c r="F112" s="180" t="str">
        <f t="shared" si="16"/>
        <v>Sat</v>
      </c>
      <c r="G112" s="233">
        <v>45549</v>
      </c>
      <c r="H112" s="153" t="s">
        <v>2143</v>
      </c>
      <c r="I112" s="183">
        <v>0.375</v>
      </c>
      <c r="J112" s="155" t="s">
        <v>1825</v>
      </c>
      <c r="K112" s="180" t="str">
        <f>VLOOKUP(D112,'Team Info'!E:H,4,FALSE)</f>
        <v>SL</v>
      </c>
      <c r="L112" s="169" t="str">
        <f>VLOOKUP(D112,'Team Info'!E:K,6,FALSE)</f>
        <v>U14 SL Wolfsburg (Vipers)</v>
      </c>
      <c r="M112" s="158" t="s">
        <v>849</v>
      </c>
      <c r="N112" s="181" t="str">
        <f>VLOOKUP(E112,'Team Info'!E:H,4,FALSE)</f>
        <v>JK</v>
      </c>
      <c r="O112" s="177" t="str">
        <f>VLOOKUP(E112,'Team Info'!E:J,6,FALSE)</f>
        <v>U14 JK Leopards</v>
      </c>
      <c r="P112" s="153" t="s">
        <v>1167</v>
      </c>
      <c r="Q112" s="175" t="str">
        <f t="shared" si="15"/>
        <v xml:space="preserve">9/27-9/28 AWAY games - Homecoming 
 </v>
      </c>
      <c r="R112" s="176" t="str">
        <f>IF(ISBLANK((VLOOKUP(D112,'Team Info'!$E:$O,11,FALSE)))=TRUE," ",(VLOOKUP(D112,'Team Info'!$E:$O,11,FALSE)))</f>
        <v>9/27-9/28 AWAY games - Homecoming</v>
      </c>
      <c r="S112" s="176" t="str">
        <f>IF(ISBLANK((VLOOKUP(E112,'Team Info'!$E:$O,11,FALSE)))=TRUE," ",(VLOOKUP(E112,'Team Info'!$E:$O,11,FALSE)))</f>
        <v xml:space="preserve"> </v>
      </c>
      <c r="T112" s="145" t="str">
        <f t="shared" si="17"/>
        <v>45549Hickory Lane #40.375</v>
      </c>
    </row>
    <row r="113" spans="1:20" ht="28.8" x14ac:dyDescent="0.3">
      <c r="A113" s="170">
        <v>520</v>
      </c>
      <c r="B113" s="170" t="s">
        <v>1157</v>
      </c>
      <c r="C113" s="242" t="str">
        <f t="shared" si="14"/>
        <v>HU1042HT1019</v>
      </c>
      <c r="D113" s="242" t="s">
        <v>1725</v>
      </c>
      <c r="E113" s="242" t="s">
        <v>1707</v>
      </c>
      <c r="F113" s="180" t="str">
        <f t="shared" si="16"/>
        <v>Sat</v>
      </c>
      <c r="G113" s="233">
        <v>45549</v>
      </c>
      <c r="H113" s="153" t="s">
        <v>1827</v>
      </c>
      <c r="I113" s="183">
        <v>0.375</v>
      </c>
      <c r="J113" s="155" t="s">
        <v>1828</v>
      </c>
      <c r="K113" s="180" t="str">
        <f>VLOOKUP(D113,'Team Info'!E:H,4,FALSE)</f>
        <v>HU</v>
      </c>
      <c r="L113" s="240" t="str">
        <f>VLOOKUP(D113,'Team Info'!E:K,6,FALSE)</f>
        <v>U-7 HU Hurricanes</v>
      </c>
      <c r="M113" s="158" t="s">
        <v>849</v>
      </c>
      <c r="N113" s="181" t="str">
        <f>VLOOKUP(E113,'Team Info'!E:H,4,FALSE)</f>
        <v>HT</v>
      </c>
      <c r="O113" s="238" t="str">
        <f>VLOOKUP(E113,'Team Info'!E:J,6,FALSE)</f>
        <v>U-7 HT Wolves</v>
      </c>
      <c r="P113" s="153" t="s">
        <v>1167</v>
      </c>
      <c r="Q113" s="175" t="str">
        <f t="shared" si="15"/>
        <v>2 Team Coordination: U9 Tigers &amp; U7 Wolves</v>
      </c>
      <c r="R113" s="176" t="str">
        <f>IF(ISBLANK((VLOOKUP(D113,'Team Info'!$E:$O,11,FALSE)))=TRUE," ",(VLOOKUP(D113,'Team Info'!$E:$O,11,FALSE)))</f>
        <v xml:space="preserve"> </v>
      </c>
      <c r="S113" s="176" t="str">
        <f>IF(ISBLANK((VLOOKUP(E113,'Team Info'!$E:$O,11,FALSE)))=TRUE," ",(VLOOKUP(E113,'Team Info'!$E:$O,11,FALSE)))</f>
        <v>2 Team Coordination: U9 Tigers &amp; U7 Wolves</v>
      </c>
      <c r="T113" s="145" t="str">
        <f t="shared" si="17"/>
        <v>45549HT #3A0.375</v>
      </c>
    </row>
    <row r="114" spans="1:20" ht="86.4" x14ac:dyDescent="0.3">
      <c r="A114" s="170">
        <v>33</v>
      </c>
      <c r="B114" s="170" t="s">
        <v>1157</v>
      </c>
      <c r="C114" s="242" t="str">
        <f t="shared" si="14"/>
        <v>JK1066HT1029</v>
      </c>
      <c r="D114" s="242" t="s">
        <v>1673</v>
      </c>
      <c r="E114" s="242" t="s">
        <v>1666</v>
      </c>
      <c r="F114" s="180" t="str">
        <f t="shared" si="16"/>
        <v>Sat</v>
      </c>
      <c r="G114" s="233">
        <v>45549</v>
      </c>
      <c r="H114" s="153" t="s">
        <v>881</v>
      </c>
      <c r="I114" s="183">
        <v>0.375</v>
      </c>
      <c r="J114" s="155" t="s">
        <v>96</v>
      </c>
      <c r="K114" s="180" t="str">
        <f>VLOOKUP(D114,'Team Info'!E:H,4,FALSE)</f>
        <v>JK</v>
      </c>
      <c r="L114" s="169" t="str">
        <f>VLOOKUP(D114,'Team Info'!E:K,6,FALSE)</f>
        <v>U10G JK Magic</v>
      </c>
      <c r="M114" s="158" t="s">
        <v>849</v>
      </c>
      <c r="N114" s="181" t="str">
        <f>VLOOKUP(E114,'Team Info'!E:H,4,FALSE)</f>
        <v>HT</v>
      </c>
      <c r="O114" s="177" t="str">
        <f>VLOOKUP(E114,'Team Info'!E:J,6,FALSE)</f>
        <v>U10G HT Wildcats</v>
      </c>
      <c r="P114" s="153" t="s">
        <v>1167</v>
      </c>
      <c r="Q114" s="175" t="str">
        <f t="shared" si="15"/>
        <v>2 Team Coordination: U9 Warriors &amp; U10G Wildcats</v>
      </c>
      <c r="R114" s="176" t="str">
        <f>IF(ISBLANK((VLOOKUP(D114,'Team Info'!$E:$O,11,FALSE)))=TRUE," ",(VLOOKUP(D114,'Team Info'!$E:$O,11,FALSE)))</f>
        <v xml:space="preserve"> </v>
      </c>
      <c r="S114" s="176" t="str">
        <f>IF(ISBLANK((VLOOKUP(E114,'Team Info'!$E:$O,11,FALSE)))=TRUE," ",(VLOOKUP(E114,'Team Info'!$E:$O,11,FALSE)))</f>
        <v>2 Team Coordination: U9 Warriors &amp; U10G Wildcats</v>
      </c>
      <c r="T114" s="145" t="str">
        <f t="shared" si="17"/>
        <v>45549HT #5A0.375</v>
      </c>
    </row>
    <row r="115" spans="1:20" x14ac:dyDescent="0.3">
      <c r="A115" s="153">
        <v>3004</v>
      </c>
      <c r="B115" s="153" t="s">
        <v>1157</v>
      </c>
      <c r="C115" s="169"/>
      <c r="D115" s="169"/>
      <c r="E115" s="169"/>
      <c r="F115" s="180" t="str">
        <f t="shared" si="16"/>
        <v>Sat</v>
      </c>
      <c r="G115" s="233">
        <v>45549</v>
      </c>
      <c r="H115" s="153" t="s">
        <v>851</v>
      </c>
      <c r="I115" s="183">
        <v>0.375</v>
      </c>
      <c r="J115" s="155" t="s">
        <v>2064</v>
      </c>
      <c r="K115" s="153"/>
      <c r="L115" s="240" t="s">
        <v>2094</v>
      </c>
      <c r="M115" s="158" t="s">
        <v>849</v>
      </c>
      <c r="N115" s="158" t="s">
        <v>504</v>
      </c>
      <c r="O115" s="238" t="s">
        <v>2073</v>
      </c>
      <c r="P115" s="153" t="s">
        <v>2057</v>
      </c>
      <c r="Q115" s="259"/>
      <c r="R115" s="260"/>
      <c r="S115" s="260"/>
      <c r="T115" s="145" t="str">
        <f t="shared" si="17"/>
        <v>45549HT #5B0.375</v>
      </c>
    </row>
    <row r="116" spans="1:20" x14ac:dyDescent="0.3">
      <c r="A116" s="170">
        <v>297</v>
      </c>
      <c r="B116" s="170" t="s">
        <v>1157</v>
      </c>
      <c r="C116" s="242" t="str">
        <f t="shared" ref="C116:C148" si="18">D116&amp;E116</f>
        <v>JK1071HT1033</v>
      </c>
      <c r="D116" s="242" t="s">
        <v>1747</v>
      </c>
      <c r="E116" s="242" t="s">
        <v>1720</v>
      </c>
      <c r="F116" s="180" t="str">
        <f t="shared" si="16"/>
        <v>Sat</v>
      </c>
      <c r="G116" s="233">
        <v>45549</v>
      </c>
      <c r="H116" s="153" t="s">
        <v>896</v>
      </c>
      <c r="I116" s="183">
        <v>0.375</v>
      </c>
      <c r="J116" s="155" t="s">
        <v>1824</v>
      </c>
      <c r="K116" s="180" t="str">
        <f>VLOOKUP(D116,'Team Info'!E:H,4,FALSE)</f>
        <v>JK</v>
      </c>
      <c r="L116" s="169" t="str">
        <f>VLOOKUP(D116,'Team Info'!E:K,6,FALSE)</f>
        <v>U12 JK Fusion</v>
      </c>
      <c r="M116" s="158" t="s">
        <v>849</v>
      </c>
      <c r="N116" s="181" t="str">
        <f>VLOOKUP(E116,'Team Info'!E:H,4,FALSE)</f>
        <v>HT</v>
      </c>
      <c r="O116" s="177" t="str">
        <f>VLOOKUP(E116,'Team Info'!E:J,6,FALSE)</f>
        <v>U12 HT SC Hartford</v>
      </c>
      <c r="P116" s="153" t="s">
        <v>1167</v>
      </c>
      <c r="Q116" s="175" t="str">
        <f t="shared" ref="Q116:Q148" si="19">IF(R116=" ",S116,R116&amp;" 
"&amp;S116)</f>
        <v>No Game 10/11-10/13 - Uihlein</v>
      </c>
      <c r="R116" s="176" t="str">
        <f>IF(ISBLANK((VLOOKUP(D116,'Team Info'!$E:$O,11,FALSE)))=TRUE," ",(VLOOKUP(D116,'Team Info'!$E:$O,11,FALSE)))</f>
        <v xml:space="preserve"> </v>
      </c>
      <c r="S116" s="176" t="str">
        <f>IF(ISBLANK((VLOOKUP(E116,'Team Info'!$E:$O,11,FALSE)))=TRUE," ",(VLOOKUP(E116,'Team Info'!$E:$O,11,FALSE)))</f>
        <v>No Game 10/11-10/13 - Uihlein</v>
      </c>
      <c r="T116" s="145" t="str">
        <f t="shared" si="17"/>
        <v>45549HT #60.375</v>
      </c>
    </row>
    <row r="117" spans="1:20" x14ac:dyDescent="0.3">
      <c r="A117" s="170">
        <v>203</v>
      </c>
      <c r="B117" s="170" t="s">
        <v>1160</v>
      </c>
      <c r="C117" s="242" t="str">
        <f t="shared" si="18"/>
        <v>SL1137KW1102</v>
      </c>
      <c r="D117" s="242" t="s">
        <v>1801</v>
      </c>
      <c r="E117" s="242" t="s">
        <v>1770</v>
      </c>
      <c r="F117" s="180" t="str">
        <f t="shared" si="16"/>
        <v>Sat</v>
      </c>
      <c r="G117" s="233">
        <v>45549</v>
      </c>
      <c r="H117" s="153" t="s">
        <v>879</v>
      </c>
      <c r="I117" s="183">
        <v>0.375</v>
      </c>
      <c r="J117" s="169" t="s">
        <v>1823</v>
      </c>
      <c r="K117" s="180" t="str">
        <f>VLOOKUP(D117,'Team Info'!E:H,4,FALSE)</f>
        <v>SL</v>
      </c>
      <c r="L117" s="169" t="str">
        <f>VLOOKUP(D117,'Team Info'!E:K,6,FALSE)</f>
        <v>U-8 SL Valencia (Bolts)</v>
      </c>
      <c r="M117" s="158" t="s">
        <v>849</v>
      </c>
      <c r="N117" s="181" t="str">
        <f>VLOOKUP(E117,'Team Info'!E:H,4,FALSE)</f>
        <v>KW</v>
      </c>
      <c r="O117" s="177" t="str">
        <f>VLOOKUP(E117,'Team Info'!E:J,6,FALSE)</f>
        <v>U-8 KW Skyhawks</v>
      </c>
      <c r="P117" s="153" t="s">
        <v>1167</v>
      </c>
      <c r="Q117" s="175" t="str">
        <f t="shared" si="19"/>
        <v xml:space="preserve">9/27-9/28 AWAY games - Homecoming 
 </v>
      </c>
      <c r="R117" s="176" t="str">
        <f>IF(ISBLANK((VLOOKUP(D117,'Team Info'!$E:$O,11,FALSE)))=TRUE," ",(VLOOKUP(D117,'Team Info'!$E:$O,11,FALSE)))</f>
        <v>9/27-9/28 AWAY games - Homecoming</v>
      </c>
      <c r="S117" s="176" t="str">
        <f>IF(ISBLANK((VLOOKUP(E117,'Team Info'!$E:$O,11,FALSE)))=TRUE," ",(VLOOKUP(E117,'Team Info'!$E:$O,11,FALSE)))</f>
        <v xml:space="preserve"> </v>
      </c>
      <c r="T117" s="145" t="str">
        <f t="shared" si="17"/>
        <v>45549KW 10.375</v>
      </c>
    </row>
    <row r="118" spans="1:20" ht="43.2" x14ac:dyDescent="0.3">
      <c r="A118" s="170">
        <v>204</v>
      </c>
      <c r="B118" s="170" t="s">
        <v>1160</v>
      </c>
      <c r="C118" s="242" t="str">
        <f t="shared" si="18"/>
        <v>RF1117KW1103</v>
      </c>
      <c r="D118" s="242" t="s">
        <v>1784</v>
      </c>
      <c r="E118" s="242" t="s">
        <v>1771</v>
      </c>
      <c r="F118" s="180" t="str">
        <f t="shared" si="16"/>
        <v>Sat</v>
      </c>
      <c r="G118" s="233">
        <v>45549</v>
      </c>
      <c r="H118" s="153" t="s">
        <v>892</v>
      </c>
      <c r="I118" s="183">
        <v>0.375</v>
      </c>
      <c r="J118" s="169" t="s">
        <v>1823</v>
      </c>
      <c r="K118" s="180" t="str">
        <f>VLOOKUP(D118,'Team Info'!E:H,4,FALSE)</f>
        <v>RF</v>
      </c>
      <c r="L118" s="169" t="str">
        <f>VLOOKUP(D118,'Team Info'!E:K,6,FALSE)</f>
        <v>U-8 RF Dynamite</v>
      </c>
      <c r="M118" s="158" t="s">
        <v>849</v>
      </c>
      <c r="N118" s="181" t="str">
        <f>VLOOKUP(E118,'Team Info'!E:H,4,FALSE)</f>
        <v>KW</v>
      </c>
      <c r="O118" s="177" t="str">
        <f>VLOOKUP(E118,'Team Info'!E:J,6,FALSE)</f>
        <v>U-8 KW Thunderhawks</v>
      </c>
      <c r="P118" s="153" t="s">
        <v>1167</v>
      </c>
      <c r="Q118" s="175" t="str">
        <f t="shared" si="19"/>
        <v xml:space="preserve"> </v>
      </c>
      <c r="R118" s="176" t="str">
        <f>IF(ISBLANK((VLOOKUP(D118,'Team Info'!$E:$O,11,FALSE)))=TRUE," ",(VLOOKUP(D118,'Team Info'!$E:$O,11,FALSE)))</f>
        <v xml:space="preserve"> </v>
      </c>
      <c r="S118" s="176" t="str">
        <f>IF(ISBLANK((VLOOKUP(E118,'Team Info'!$E:$O,11,FALSE)))=TRUE," ",(VLOOKUP(E118,'Team Info'!$E:$O,11,FALSE)))</f>
        <v xml:space="preserve"> </v>
      </c>
      <c r="T118" s="145" t="str">
        <f t="shared" si="17"/>
        <v>45549KW 20.375</v>
      </c>
    </row>
    <row r="119" spans="1:20" x14ac:dyDescent="0.3">
      <c r="A119" s="170">
        <v>35</v>
      </c>
      <c r="B119" s="170" t="s">
        <v>1160</v>
      </c>
      <c r="C119" s="242" t="str">
        <f t="shared" si="18"/>
        <v>SL1151KW1087</v>
      </c>
      <c r="D119" s="242" t="s">
        <v>1672</v>
      </c>
      <c r="E119" s="242" t="s">
        <v>1670</v>
      </c>
      <c r="F119" s="180" t="str">
        <f t="shared" si="16"/>
        <v>Sat</v>
      </c>
      <c r="G119" s="233">
        <v>45549</v>
      </c>
      <c r="H119" s="153" t="s">
        <v>866</v>
      </c>
      <c r="I119" s="183">
        <v>0.375</v>
      </c>
      <c r="J119" s="155" t="s">
        <v>96</v>
      </c>
      <c r="K119" s="180" t="str">
        <f>VLOOKUP(D119,'Team Info'!E:H,4,FALSE)</f>
        <v>SL</v>
      </c>
      <c r="L119" s="169" t="str">
        <f>VLOOKUP(D119,'Team Info'!E:K,6,FALSE)</f>
        <v>U10G SL Arsenal</v>
      </c>
      <c r="M119" s="158" t="s">
        <v>849</v>
      </c>
      <c r="N119" s="181" t="str">
        <f>VLOOKUP(E119,'Team Info'!E:H,4,FALSE)</f>
        <v>KW</v>
      </c>
      <c r="O119" s="177" t="str">
        <f>VLOOKUP(E119,'Team Info'!E:J,6,FALSE)</f>
        <v>U10G KW Sparks</v>
      </c>
      <c r="P119" s="153" t="s">
        <v>1167</v>
      </c>
      <c r="Q119" s="175" t="str">
        <f t="shared" si="19"/>
        <v xml:space="preserve">2 Team Coordination: U12 Union &amp; U10G Arsenal, 9/27-9/28 AWAY games - Homecoming 
 </v>
      </c>
      <c r="R119" s="176" t="str">
        <f>IF(ISBLANK((VLOOKUP(D119,'Team Info'!$E:$O,11,FALSE)))=TRUE," ",(VLOOKUP(D119,'Team Info'!$E:$O,11,FALSE)))</f>
        <v>2 Team Coordination: U12 Union &amp; U10G Arsenal, 9/27-9/28 AWAY games - Homecoming</v>
      </c>
      <c r="S119" s="176" t="str">
        <f>IF(ISBLANK((VLOOKUP(E119,'Team Info'!$E:$O,11,FALSE)))=TRUE," ",(VLOOKUP(E119,'Team Info'!$E:$O,11,FALSE)))</f>
        <v xml:space="preserve"> </v>
      </c>
      <c r="T119" s="145" t="str">
        <f t="shared" si="17"/>
        <v>45549KW 30.375</v>
      </c>
    </row>
    <row r="120" spans="1:20" ht="28.8" x14ac:dyDescent="0.3">
      <c r="A120" s="170">
        <v>5</v>
      </c>
      <c r="B120" s="170" t="s">
        <v>1266</v>
      </c>
      <c r="C120" s="242" t="str">
        <f t="shared" si="18"/>
        <v>RL1109WA1160</v>
      </c>
      <c r="D120" s="242" t="s">
        <v>1663</v>
      </c>
      <c r="E120" s="242" t="s">
        <v>1660</v>
      </c>
      <c r="F120" s="180" t="str">
        <f t="shared" si="16"/>
        <v>Sat</v>
      </c>
      <c r="G120" s="233">
        <v>45549</v>
      </c>
      <c r="H120" s="153" t="s">
        <v>2152</v>
      </c>
      <c r="I120" s="183">
        <v>0.375</v>
      </c>
      <c r="J120" s="155" t="s">
        <v>46</v>
      </c>
      <c r="K120" s="180" t="str">
        <f>VLOOKUP(D120,'Team Info'!E:H,4,FALSE)</f>
        <v>RL</v>
      </c>
      <c r="L120" s="169" t="str">
        <f>VLOOKUP(D120,'Team Info'!E:K,6,FALSE)</f>
        <v>U14G RL Random Lake U14 Girls</v>
      </c>
      <c r="M120" s="158" t="s">
        <v>849</v>
      </c>
      <c r="N120" s="181" t="str">
        <f>VLOOKUP(E120,'Team Info'!E:H,4,FALSE)</f>
        <v>WA</v>
      </c>
      <c r="O120" s="177" t="str">
        <f>VLOOKUP(E120,'Team Info'!E:J,6,FALSE)</f>
        <v>U14G WA Waubedonia U14 Girls</v>
      </c>
      <c r="P120" s="153" t="s">
        <v>1167</v>
      </c>
      <c r="Q120" s="175" t="str">
        <f t="shared" si="19"/>
        <v xml:space="preserve">2 Team Coordination: U14 Girls teams for Waubedonia &amp; Random Lake are sharing a coach and players. Need to avoid conflicts and account for travel time.  
2 Team Coordination: U14 Girls teams for Waubedonia &amp; Random Lake are sharing a coach and players. Need to avoid conflicts and account for travel time. </v>
      </c>
      <c r="R120" s="176" t="str">
        <f>IF(ISBLANK((VLOOKUP(D120,'Team Info'!$E:$O,11,FALSE)))=TRUE," ",(VLOOKUP(D120,'Team Info'!$E:$O,11,FALSE)))</f>
        <v xml:space="preserve">2 Team Coordination: U14 Girls teams for Waubedonia &amp; Random Lake are sharing a coach and players. Need to avoid conflicts and account for travel time. </v>
      </c>
      <c r="S120" s="176" t="str">
        <f>IF(ISBLANK((VLOOKUP(E120,'Team Info'!$E:$O,11,FALSE)))=TRUE," ",(VLOOKUP(E120,'Team Info'!$E:$O,11,FALSE)))</f>
        <v xml:space="preserve">2 Team Coordination: U14 Girls teams for Waubedonia &amp; Random Lake are sharing a coach and players. Need to avoid conflicts and account for travel time. </v>
      </c>
    </row>
    <row r="121" spans="1:20" x14ac:dyDescent="0.3">
      <c r="A121" s="170">
        <v>472</v>
      </c>
      <c r="B121" s="170" t="s">
        <v>1161</v>
      </c>
      <c r="C121" s="242" t="str">
        <f t="shared" si="18"/>
        <v>RF1110RF1112</v>
      </c>
      <c r="D121" s="242" t="s">
        <v>1777</v>
      </c>
      <c r="E121" s="242" t="s">
        <v>1779</v>
      </c>
      <c r="F121" s="180" t="str">
        <f t="shared" si="16"/>
        <v>Sat</v>
      </c>
      <c r="G121" s="233">
        <v>45549</v>
      </c>
      <c r="H121" s="153" t="s">
        <v>2172</v>
      </c>
      <c r="I121" s="183">
        <v>0.375</v>
      </c>
      <c r="J121" s="155" t="s">
        <v>1828</v>
      </c>
      <c r="K121" s="180" t="str">
        <f>VLOOKUP(D121,'Team Info'!E:H,4,FALSE)</f>
        <v>RF</v>
      </c>
      <c r="L121" s="169" t="str">
        <f>VLOOKUP(D121,'Team Info'!E:K,6,FALSE)</f>
        <v>U-7 RF Hawks</v>
      </c>
      <c r="M121" s="158" t="s">
        <v>849</v>
      </c>
      <c r="N121" s="181" t="str">
        <f>VLOOKUP(E121,'Team Info'!E:H,4,FALSE)</f>
        <v>RF</v>
      </c>
      <c r="O121" s="177" t="str">
        <f>VLOOKUP(E121,'Team Info'!E:J,6,FALSE)</f>
        <v>U-7 RF Kickers</v>
      </c>
      <c r="P121" s="153" t="s">
        <v>1167</v>
      </c>
      <c r="Q121" s="175" t="str">
        <f t="shared" si="19"/>
        <v xml:space="preserve">2 Team Coordination: U7 Hawks &amp; U9 Timberwolves 
 </v>
      </c>
      <c r="R121" s="176" t="str">
        <f>IF(ISBLANK((VLOOKUP(D121,'Team Info'!$E:$O,11,FALSE)))=TRUE," ",(VLOOKUP(D121,'Team Info'!$E:$O,11,FALSE)))</f>
        <v>2 Team Coordination: U7 Hawks &amp; U9 Timberwolves</v>
      </c>
      <c r="S121" s="176" t="str">
        <f>IF(ISBLANK((VLOOKUP(E121,'Team Info'!$E:$O,11,FALSE)))=TRUE," ",(VLOOKUP(E121,'Team Info'!$E:$O,11,FALSE)))</f>
        <v xml:space="preserve"> </v>
      </c>
      <c r="T121" s="145" t="str">
        <f t="shared" ref="T121:T132" si="20">G121&amp;H121&amp;I121</f>
        <v>45549RF 10.375</v>
      </c>
    </row>
    <row r="122" spans="1:20" x14ac:dyDescent="0.3">
      <c r="A122" s="262">
        <v>468</v>
      </c>
      <c r="B122" s="170" t="s">
        <v>1161</v>
      </c>
      <c r="C122" s="242" t="str">
        <f t="shared" si="18"/>
        <v>JK1052RF1111</v>
      </c>
      <c r="D122" s="242" t="s">
        <v>1385</v>
      </c>
      <c r="E122" s="242" t="s">
        <v>1778</v>
      </c>
      <c r="F122" s="180" t="str">
        <f t="shared" si="16"/>
        <v>Sat</v>
      </c>
      <c r="G122" s="233">
        <v>45549</v>
      </c>
      <c r="H122" s="153" t="s">
        <v>2173</v>
      </c>
      <c r="I122" s="183">
        <v>0.375</v>
      </c>
      <c r="J122" s="155" t="s">
        <v>1828</v>
      </c>
      <c r="K122" s="180" t="str">
        <f>VLOOKUP(D122,'Team Info'!E:H,4,FALSE)</f>
        <v>JK</v>
      </c>
      <c r="L122" s="169" t="str">
        <f>VLOOKUP(D122,'Team Info'!E:K,6,FALSE)</f>
        <v>U-7 JK Cheetahs</v>
      </c>
      <c r="M122" s="158" t="s">
        <v>849</v>
      </c>
      <c r="N122" s="181" t="str">
        <f>VLOOKUP(E122,'Team Info'!E:H,4,FALSE)</f>
        <v>RF</v>
      </c>
      <c r="O122" s="177" t="str">
        <f>VLOOKUP(E122,'Team Info'!E:J,6,FALSE)</f>
        <v>U-7 RF Lightning U7</v>
      </c>
      <c r="P122" s="153" t="s">
        <v>1167</v>
      </c>
      <c r="Q122" s="175" t="str">
        <f t="shared" si="19"/>
        <v>2 Team Coordination: U7 Cheetahs &amp; U9 Adrenaline 
2 Team Coordination: U7 Lightning &amp; U10 Storm</v>
      </c>
      <c r="R122" s="176" t="str">
        <f>IF(ISBLANK((VLOOKUP(D122,'Team Info'!$E:$O,11,FALSE)))=TRUE," ",(VLOOKUP(D122,'Team Info'!$E:$O,11,FALSE)))</f>
        <v>2 Team Coordination: U7 Cheetahs &amp; U9 Adrenaline</v>
      </c>
      <c r="S122" s="176" t="str">
        <f>IF(ISBLANK((VLOOKUP(E122,'Team Info'!$E:$O,11,FALSE)))=TRUE," ",(VLOOKUP(E122,'Team Info'!$E:$O,11,FALSE)))</f>
        <v>2 Team Coordination: U7 Lightning &amp; U10 Storm</v>
      </c>
      <c r="T122" s="145" t="str">
        <f t="shared" si="20"/>
        <v>45549RF 20.375</v>
      </c>
    </row>
    <row r="123" spans="1:20" ht="43.2" x14ac:dyDescent="0.3">
      <c r="A123" s="170">
        <v>125</v>
      </c>
      <c r="B123" s="170" t="s">
        <v>1161</v>
      </c>
      <c r="C123" s="242" t="str">
        <f t="shared" si="18"/>
        <v>SL1142RF1115</v>
      </c>
      <c r="D123" s="242" t="s">
        <v>1806</v>
      </c>
      <c r="E123" s="242" t="s">
        <v>1782</v>
      </c>
      <c r="F123" s="180" t="str">
        <f t="shared" si="16"/>
        <v>Sat</v>
      </c>
      <c r="G123" s="233">
        <v>45549</v>
      </c>
      <c r="H123" s="153" t="s">
        <v>2171</v>
      </c>
      <c r="I123" s="271">
        <v>0.375</v>
      </c>
      <c r="J123" s="155" t="s">
        <v>1823</v>
      </c>
      <c r="K123" s="180" t="str">
        <f>VLOOKUP(D123,'Team Info'!E:H,4,FALSE)</f>
        <v>SL</v>
      </c>
      <c r="L123" s="240" t="str">
        <f>VLOOKUP(D123,'Team Info'!E:K,6,FALSE)</f>
        <v>U-8 SL Earthquakes</v>
      </c>
      <c r="M123" s="158" t="s">
        <v>849</v>
      </c>
      <c r="N123" s="181" t="str">
        <f>VLOOKUP(E123,'Team Info'!E:H,4,FALSE)</f>
        <v>RF</v>
      </c>
      <c r="O123" s="238" t="str">
        <f>VLOOKUP(E123,'Team Info'!E:J,6,FALSE)</f>
        <v>U-8 RF Bullseyes</v>
      </c>
      <c r="P123" s="153" t="s">
        <v>1167</v>
      </c>
      <c r="Q123" s="175" t="str">
        <f t="shared" si="19"/>
        <v xml:space="preserve">9/27-9/28 AWAY games - Homecoming 
 </v>
      </c>
      <c r="R123" s="176" t="str">
        <f>IF(ISBLANK((VLOOKUP(D123,'Team Info'!$E:$O,11,FALSE)))=TRUE," ",(VLOOKUP(D123,'Team Info'!$E:$O,11,FALSE)))</f>
        <v>9/27-9/28 AWAY games - Homecoming</v>
      </c>
      <c r="S123" s="176" t="str">
        <f>IF(ISBLANK((VLOOKUP(E123,'Team Info'!$E:$O,11,FALSE)))=TRUE," ",(VLOOKUP(E123,'Team Info'!$E:$O,11,FALSE)))</f>
        <v xml:space="preserve"> </v>
      </c>
      <c r="T123" s="145" t="str">
        <f t="shared" si="20"/>
        <v>45549RF 30.375</v>
      </c>
    </row>
    <row r="124" spans="1:20" x14ac:dyDescent="0.3">
      <c r="A124" s="170">
        <v>612</v>
      </c>
      <c r="B124" s="170" t="s">
        <v>1161</v>
      </c>
      <c r="C124" s="242" t="str">
        <f t="shared" si="18"/>
        <v>RF1125RF1126</v>
      </c>
      <c r="D124" s="242" t="s">
        <v>1791</v>
      </c>
      <c r="E124" s="242" t="s">
        <v>1792</v>
      </c>
      <c r="F124" s="180" t="str">
        <f t="shared" si="16"/>
        <v>Sat</v>
      </c>
      <c r="G124" s="233">
        <v>45549</v>
      </c>
      <c r="H124" s="153" t="s">
        <v>2169</v>
      </c>
      <c r="I124" s="183">
        <v>0.375</v>
      </c>
      <c r="J124" s="155" t="s">
        <v>1829</v>
      </c>
      <c r="K124" s="180" t="str">
        <f>VLOOKUP(D124,'Team Info'!E:H,4,FALSE)</f>
        <v>RF</v>
      </c>
      <c r="L124" s="169" t="str">
        <f>VLOOKUP(D124,'Team Info'!E:K,6,FALSE)</f>
        <v>U10 RF Storm</v>
      </c>
      <c r="M124" s="158" t="s">
        <v>849</v>
      </c>
      <c r="N124" s="181" t="str">
        <f>VLOOKUP(E124,'Team Info'!E:H,4,FALSE)</f>
        <v>RF</v>
      </c>
      <c r="O124" s="177" t="str">
        <f>VLOOKUP(E124,'Team Info'!E:J,6,FALSE)</f>
        <v>U10 RF Thunder</v>
      </c>
      <c r="P124" s="153" t="s">
        <v>1167</v>
      </c>
      <c r="Q124" s="175" t="str">
        <f t="shared" si="19"/>
        <v xml:space="preserve">2 Team Coordination: U7 Lightning &amp; U10 Storm 
 </v>
      </c>
      <c r="R124" s="176" t="str">
        <f>IF(ISBLANK((VLOOKUP(D124,'Team Info'!$E:$O,11,FALSE)))=TRUE," ",(VLOOKUP(D124,'Team Info'!$E:$O,11,FALSE)))</f>
        <v>2 Team Coordination: U7 Lightning &amp; U10 Storm</v>
      </c>
      <c r="S124" s="176" t="str">
        <f>IF(ISBLANK((VLOOKUP(E124,'Team Info'!$E:$O,11,FALSE)))=TRUE," ",(VLOOKUP(E124,'Team Info'!$E:$O,11,FALSE)))</f>
        <v xml:space="preserve"> </v>
      </c>
      <c r="T124" s="145" t="str">
        <f t="shared" si="20"/>
        <v>45549RF 60.375</v>
      </c>
    </row>
    <row r="125" spans="1:20" x14ac:dyDescent="0.3">
      <c r="A125" s="170">
        <v>69</v>
      </c>
      <c r="B125" s="170" t="s">
        <v>1161</v>
      </c>
      <c r="C125" s="242" t="str">
        <f t="shared" si="18"/>
        <v>SL1153RF1132</v>
      </c>
      <c r="D125" s="242" t="s">
        <v>1677</v>
      </c>
      <c r="E125" s="242" t="s">
        <v>1681</v>
      </c>
      <c r="F125" s="180" t="str">
        <f t="shared" si="16"/>
        <v>Sat</v>
      </c>
      <c r="G125" s="233">
        <v>45549</v>
      </c>
      <c r="H125" s="153" t="s">
        <v>2170</v>
      </c>
      <c r="I125" s="183">
        <v>0.375</v>
      </c>
      <c r="J125" s="155" t="s">
        <v>63</v>
      </c>
      <c r="K125" s="180" t="str">
        <f>VLOOKUP(D125,'Team Info'!E:H,4,FALSE)</f>
        <v>SL</v>
      </c>
      <c r="L125" s="240" t="str">
        <f>VLOOKUP(D125,'Team Info'!E:K,6,FALSE)</f>
        <v>U12G SL Red Stars (Royals)</v>
      </c>
      <c r="M125" s="158" t="s">
        <v>849</v>
      </c>
      <c r="N125" s="181" t="str">
        <f>VLOOKUP(E125,'Team Info'!E:H,4,FALSE)</f>
        <v>RF</v>
      </c>
      <c r="O125" s="238" t="str">
        <f>VLOOKUP(E125,'Team Info'!E:J,6,FALSE)</f>
        <v>U12G RF Gunners</v>
      </c>
      <c r="P125" s="153" t="s">
        <v>1167</v>
      </c>
      <c r="Q125" s="175" t="str">
        <f t="shared" si="19"/>
        <v>9/27-9/28 AWAY games - Homecoming 
2 Team Coordination: U12 Red Foxes &amp; U12G Gunners, 2 Team Coordination: U12 Lightning &amp; U12G Gunners,  2 Team Coordination: U12 Comets &amp; U12G Gunners</v>
      </c>
      <c r="R125" s="176" t="str">
        <f>IF(ISBLANK((VLOOKUP(D125,'Team Info'!$E:$O,11,FALSE)))=TRUE," ",(VLOOKUP(D125,'Team Info'!$E:$O,11,FALSE)))</f>
        <v>9/27-9/28 AWAY games - Homecoming</v>
      </c>
      <c r="S125" s="176" t="str">
        <f>IF(ISBLANK((VLOOKUP(E125,'Team Info'!$E:$O,11,FALSE)))=TRUE," ",(VLOOKUP(E125,'Team Info'!$E:$O,11,FALSE)))</f>
        <v>2 Team Coordination: U12 Red Foxes &amp; U12G Gunners, 2 Team Coordination: U12 Lightning &amp; U12G Gunners,  2 Team Coordination: U12 Comets &amp; U12G Gunners</v>
      </c>
      <c r="T125" s="145" t="str">
        <f t="shared" si="20"/>
        <v>45549RF 90.375</v>
      </c>
    </row>
    <row r="126" spans="1:20" ht="28.8" x14ac:dyDescent="0.3">
      <c r="A126" s="170">
        <v>574</v>
      </c>
      <c r="B126" s="170" t="s">
        <v>757</v>
      </c>
      <c r="C126" s="242" t="str">
        <f t="shared" si="18"/>
        <v>JK1067JU1081</v>
      </c>
      <c r="D126" s="242" t="s">
        <v>1743</v>
      </c>
      <c r="E126" s="242" t="s">
        <v>1754</v>
      </c>
      <c r="F126" s="180" t="str">
        <f t="shared" si="16"/>
        <v>Sat</v>
      </c>
      <c r="G126" s="233">
        <v>45549</v>
      </c>
      <c r="H126" s="153" t="s">
        <v>2189</v>
      </c>
      <c r="I126" s="183">
        <v>0.41666666666666669</v>
      </c>
      <c r="J126" s="155" t="s">
        <v>1829</v>
      </c>
      <c r="K126" s="180" t="str">
        <f>VLOOKUP(D126,'Team Info'!E:H,4,FALSE)</f>
        <v>JK</v>
      </c>
      <c r="L126" s="169" t="str">
        <f>VLOOKUP(D126,'Team Info'!E:K,6,FALSE)</f>
        <v>U10 JK Black Widows</v>
      </c>
      <c r="M126" s="158" t="s">
        <v>849</v>
      </c>
      <c r="N126" s="181" t="str">
        <f>VLOOKUP(E126,'Team Info'!E:H,4,FALSE)</f>
        <v>JU</v>
      </c>
      <c r="O126" s="177" t="str">
        <f>VLOOKUP(E126,'Team Info'!E:J,6,FALSE)</f>
        <v>U10 JU Juneau Rage U10</v>
      </c>
      <c r="P126" s="153" t="s">
        <v>1167</v>
      </c>
      <c r="Q126" s="175" t="str">
        <f t="shared" si="19"/>
        <v xml:space="preserve"> </v>
      </c>
      <c r="R126" s="176" t="str">
        <f>IF(ISBLANK((VLOOKUP(D126,'Team Info'!$E:$O,11,FALSE)))=TRUE," ",(VLOOKUP(D126,'Team Info'!$E:$O,11,FALSE)))</f>
        <v xml:space="preserve"> </v>
      </c>
      <c r="S126" s="176" t="str">
        <f>IF(ISBLANK((VLOOKUP(E126,'Team Info'!$E:$O,11,FALSE)))=TRUE," ",(VLOOKUP(E126,'Team Info'!$E:$O,11,FALSE)))</f>
        <v xml:space="preserve"> </v>
      </c>
      <c r="T126" s="145" t="str">
        <f t="shared" si="20"/>
        <v>45549Field 30.416666666666667</v>
      </c>
    </row>
    <row r="127" spans="1:20" x14ac:dyDescent="0.3">
      <c r="A127" s="170">
        <v>521</v>
      </c>
      <c r="B127" s="170" t="s">
        <v>1159</v>
      </c>
      <c r="C127" s="242" t="str">
        <f t="shared" si="18"/>
        <v>KW1098JK1054</v>
      </c>
      <c r="D127" s="242" t="s">
        <v>1766</v>
      </c>
      <c r="E127" s="242" t="s">
        <v>1376</v>
      </c>
      <c r="F127" s="180" t="str">
        <f t="shared" si="16"/>
        <v>Sat</v>
      </c>
      <c r="G127" s="233">
        <v>45549</v>
      </c>
      <c r="H127" s="153" t="s">
        <v>2146</v>
      </c>
      <c r="I127" s="183">
        <v>0.41666666666666669</v>
      </c>
      <c r="J127" s="155" t="s">
        <v>1828</v>
      </c>
      <c r="K127" s="180" t="str">
        <f>VLOOKUP(D127,'Team Info'!E:H,4,FALSE)</f>
        <v>KW</v>
      </c>
      <c r="L127" s="169" t="str">
        <f>VLOOKUP(D127,'Team Info'!E:K,6,FALSE)</f>
        <v>U-7 KW Rockets</v>
      </c>
      <c r="M127" s="158" t="s">
        <v>849</v>
      </c>
      <c r="N127" s="181" t="str">
        <f>VLOOKUP(E127,'Team Info'!E:H,4,FALSE)</f>
        <v>JK</v>
      </c>
      <c r="O127" s="177" t="str">
        <f>VLOOKUP(E127,'Team Info'!E:J,6,FALSE)</f>
        <v>U-7 JK Tigers</v>
      </c>
      <c r="P127" s="153" t="s">
        <v>1167</v>
      </c>
      <c r="Q127" s="175" t="str">
        <f t="shared" si="19"/>
        <v xml:space="preserve"> </v>
      </c>
      <c r="R127" s="176" t="str">
        <f>IF(ISBLANK((VLOOKUP(D127,'Team Info'!$E:$O,11,FALSE)))=TRUE," ",(VLOOKUP(D127,'Team Info'!$E:$O,11,FALSE)))</f>
        <v xml:space="preserve"> </v>
      </c>
      <c r="S127" s="176" t="str">
        <f>IF(ISBLANK((VLOOKUP(E127,'Team Info'!$E:$O,11,FALSE)))=TRUE," ",(VLOOKUP(E127,'Team Info'!$E:$O,11,FALSE)))</f>
        <v xml:space="preserve"> </v>
      </c>
      <c r="T127" s="145" t="str">
        <f t="shared" si="20"/>
        <v>45549Hickory Lane #1A0.416666666666667</v>
      </c>
    </row>
    <row r="128" spans="1:20" x14ac:dyDescent="0.3">
      <c r="A128" s="170">
        <v>523</v>
      </c>
      <c r="B128" s="170" t="s">
        <v>1159</v>
      </c>
      <c r="C128" s="242" t="str">
        <f t="shared" si="18"/>
        <v>JK1055JK1056</v>
      </c>
      <c r="D128" s="242" t="s">
        <v>1733</v>
      </c>
      <c r="E128" s="242" t="s">
        <v>1734</v>
      </c>
      <c r="F128" s="180" t="str">
        <f t="shared" si="16"/>
        <v>Sat</v>
      </c>
      <c r="G128" s="233">
        <v>45549</v>
      </c>
      <c r="H128" s="153" t="s">
        <v>2147</v>
      </c>
      <c r="I128" s="183">
        <v>0.41666666666666669</v>
      </c>
      <c r="J128" s="155" t="s">
        <v>1828</v>
      </c>
      <c r="K128" s="180" t="str">
        <f>VLOOKUP(D128,'Team Info'!E:H,4,FALSE)</f>
        <v>JK</v>
      </c>
      <c r="L128" s="169" t="str">
        <f>VLOOKUP(D128,'Team Info'!E:K,6,FALSE)</f>
        <v>U-7 JK Cougars</v>
      </c>
      <c r="M128" s="158" t="s">
        <v>849</v>
      </c>
      <c r="N128" s="181" t="str">
        <f>VLOOKUP(E128,'Team Info'!E:H,4,FALSE)</f>
        <v>JK</v>
      </c>
      <c r="O128" s="177" t="str">
        <f>VLOOKUP(E128,'Team Info'!E:J,6,FALSE)</f>
        <v>U-7 JK Bobcats</v>
      </c>
      <c r="P128" s="153" t="s">
        <v>1167</v>
      </c>
      <c r="Q128" s="175" t="str">
        <f t="shared" si="19"/>
        <v xml:space="preserve"> </v>
      </c>
      <c r="R128" s="176" t="str">
        <f>IF(ISBLANK((VLOOKUP(D128,'Team Info'!$E:$O,11,FALSE)))=TRUE," ",(VLOOKUP(D128,'Team Info'!$E:$O,11,FALSE)))</f>
        <v xml:space="preserve"> </v>
      </c>
      <c r="S128" s="176" t="str">
        <f>IF(ISBLANK((VLOOKUP(E128,'Team Info'!$E:$O,11,FALSE)))=TRUE," ",(VLOOKUP(E128,'Team Info'!$E:$O,11,FALSE)))</f>
        <v xml:space="preserve"> </v>
      </c>
      <c r="T128" s="145" t="str">
        <f t="shared" si="20"/>
        <v>45549Hickory Lane #1B0.416666666666667</v>
      </c>
    </row>
    <row r="129" spans="1:20" x14ac:dyDescent="0.3">
      <c r="A129" s="170">
        <v>467</v>
      </c>
      <c r="B129" s="170" t="s">
        <v>1157</v>
      </c>
      <c r="C129" s="242" t="str">
        <f t="shared" si="18"/>
        <v>HU1041HT1016</v>
      </c>
      <c r="D129" s="242" t="s">
        <v>1724</v>
      </c>
      <c r="E129" s="242" t="s">
        <v>1704</v>
      </c>
      <c r="F129" s="180" t="str">
        <f t="shared" si="16"/>
        <v>Sat</v>
      </c>
      <c r="G129" s="233">
        <v>45549</v>
      </c>
      <c r="H129" s="153" t="s">
        <v>1827</v>
      </c>
      <c r="I129" s="183">
        <v>0.41666666666666669</v>
      </c>
      <c r="J129" s="155" t="s">
        <v>1828</v>
      </c>
      <c r="K129" s="180" t="str">
        <f>VLOOKUP(D129,'Team Info'!E:H,4,FALSE)</f>
        <v>HU</v>
      </c>
      <c r="L129" s="169" t="str">
        <f>VLOOKUP(D129,'Team Info'!E:K,6,FALSE)</f>
        <v>U-7 HU Cobras</v>
      </c>
      <c r="M129" s="158" t="s">
        <v>849</v>
      </c>
      <c r="N129" s="181" t="str">
        <f>VLOOKUP(E129,'Team Info'!E:H,4,FALSE)</f>
        <v>HT</v>
      </c>
      <c r="O129" s="177" t="str">
        <f>VLOOKUP(E129,'Team Info'!E:J,6,FALSE)</f>
        <v>U-7 HT Honey Badgers</v>
      </c>
      <c r="P129" s="153" t="s">
        <v>1167</v>
      </c>
      <c r="Q129" s="175" t="str">
        <f t="shared" si="19"/>
        <v xml:space="preserve"> </v>
      </c>
      <c r="R129" s="176" t="str">
        <f>IF(ISBLANK((VLOOKUP(D129,'Team Info'!$E:$O,11,FALSE)))=TRUE," ",(VLOOKUP(D129,'Team Info'!$E:$O,11,FALSE)))</f>
        <v xml:space="preserve"> </v>
      </c>
      <c r="S129" s="176" t="str">
        <f>IF(ISBLANK((VLOOKUP(E129,'Team Info'!$E:$O,11,FALSE)))=TRUE," ",(VLOOKUP(E129,'Team Info'!$E:$O,11,FALSE)))</f>
        <v xml:space="preserve"> </v>
      </c>
      <c r="T129" s="145" t="str">
        <f t="shared" si="20"/>
        <v>45549HT #3A0.416666666666667</v>
      </c>
    </row>
    <row r="130" spans="1:20" x14ac:dyDescent="0.3">
      <c r="A130" s="170">
        <v>233</v>
      </c>
      <c r="B130" s="170" t="s">
        <v>1157</v>
      </c>
      <c r="C130" s="242" t="str">
        <f t="shared" si="18"/>
        <v>KW1104HT1024</v>
      </c>
      <c r="D130" s="242" t="s">
        <v>1772</v>
      </c>
      <c r="E130" s="242" t="s">
        <v>1712</v>
      </c>
      <c r="F130" s="180" t="str">
        <f t="shared" ref="F130:F161" si="21">IF(WEEKDAY(G130)=7,"Sat",IF(WEEKDAY(G130)=6,"Fri",IF(WEEKDAY(G130)=5,"Thu",IF(WEEKDAY(G130)=4,"Wed",IF(WEEKDAY(G130)=3,"Tue",IF(WEEKDAY(G130)=2,"Mon",IF(WEEKDAY(G130)=1,"Sun")))))))</f>
        <v>Sat</v>
      </c>
      <c r="G130" s="233">
        <v>45549</v>
      </c>
      <c r="H130" s="153" t="s">
        <v>1830</v>
      </c>
      <c r="I130" s="183">
        <v>0.41666666666666669</v>
      </c>
      <c r="J130" s="169" t="s">
        <v>1823</v>
      </c>
      <c r="K130" s="180" t="str">
        <f>VLOOKUP(D130,'Team Info'!E:H,4,FALSE)</f>
        <v>KW</v>
      </c>
      <c r="L130" s="169" t="str">
        <f>VLOOKUP(D130,'Team Info'!E:K,6,FALSE)</f>
        <v>U-8 KW Vortex</v>
      </c>
      <c r="M130" s="158" t="s">
        <v>849</v>
      </c>
      <c r="N130" s="181" t="str">
        <f>VLOOKUP(E130,'Team Info'!E:H,4,FALSE)</f>
        <v>HT</v>
      </c>
      <c r="O130" s="177" t="str">
        <f>VLOOKUP(E130,'Team Info'!E:J,6,FALSE)</f>
        <v>U-8 HT Lions</v>
      </c>
      <c r="P130" s="153" t="s">
        <v>1167</v>
      </c>
      <c r="Q130" s="175" t="str">
        <f t="shared" si="19"/>
        <v xml:space="preserve"> </v>
      </c>
      <c r="R130" s="176" t="str">
        <f>IF(ISBLANK((VLOOKUP(D130,'Team Info'!$E:$O,11,FALSE)))=TRUE," ",(VLOOKUP(D130,'Team Info'!$E:$O,11,FALSE)))</f>
        <v xml:space="preserve"> </v>
      </c>
      <c r="S130" s="176" t="str">
        <f>IF(ISBLANK((VLOOKUP(E130,'Team Info'!$E:$O,11,FALSE)))=TRUE," ",(VLOOKUP(E130,'Team Info'!$E:$O,11,FALSE)))</f>
        <v xml:space="preserve"> </v>
      </c>
      <c r="T130" s="145" t="str">
        <f t="shared" si="20"/>
        <v>45549HT #3B0.416666666666667</v>
      </c>
    </row>
    <row r="131" spans="1:20" x14ac:dyDescent="0.3">
      <c r="A131" s="170">
        <v>124</v>
      </c>
      <c r="B131" s="170" t="s">
        <v>1160</v>
      </c>
      <c r="C131" s="242" t="str">
        <f t="shared" si="18"/>
        <v>SL1135KW1100</v>
      </c>
      <c r="D131" s="242" t="s">
        <v>1799</v>
      </c>
      <c r="E131" s="242" t="s">
        <v>1768</v>
      </c>
      <c r="F131" s="180" t="str">
        <f t="shared" si="21"/>
        <v>Sat</v>
      </c>
      <c r="G131" s="233">
        <v>45549</v>
      </c>
      <c r="H131" s="153" t="s">
        <v>879</v>
      </c>
      <c r="I131" s="183">
        <v>0.41666666666666669</v>
      </c>
      <c r="J131" s="155" t="s">
        <v>1823</v>
      </c>
      <c r="K131" s="180" t="str">
        <f>VLOOKUP(D131,'Team Info'!E:H,4,FALSE)</f>
        <v>SL</v>
      </c>
      <c r="L131" s="240" t="str">
        <f>VLOOKUP(D131,'Team Info'!E:K,6,FALSE)</f>
        <v>U-8 SL Bayern Munich (Asteroids)</v>
      </c>
      <c r="M131" s="158" t="s">
        <v>849</v>
      </c>
      <c r="N131" s="181" t="str">
        <f>VLOOKUP(E131,'Team Info'!E:H,4,FALSE)</f>
        <v>KW</v>
      </c>
      <c r="O131" s="238" t="str">
        <f>VLOOKUP(E131,'Team Info'!E:J,6,FALSE)</f>
        <v>U-8 KW Avalanche</v>
      </c>
      <c r="P131" s="153" t="s">
        <v>1167</v>
      </c>
      <c r="Q131" s="175" t="str">
        <f t="shared" si="19"/>
        <v xml:space="preserve">2 Team Coordination: U10G Tigers &amp; U8 Asteroids, 9/27-9/28 AWAY games - Homecoming 
 </v>
      </c>
      <c r="R131" s="176" t="str">
        <f>IF(ISBLANK((VLOOKUP(D131,'Team Info'!$E:$O,11,FALSE)))=TRUE," ",(VLOOKUP(D131,'Team Info'!$E:$O,11,FALSE)))</f>
        <v>2 Team Coordination: U10G Tigers &amp; U8 Asteroids, 9/27-9/28 AWAY games - Homecoming</v>
      </c>
      <c r="S131" s="176" t="str">
        <f>IF(ISBLANK((VLOOKUP(E131,'Team Info'!$E:$O,11,FALSE)))=TRUE," ",(VLOOKUP(E131,'Team Info'!$E:$O,11,FALSE)))</f>
        <v xml:space="preserve"> </v>
      </c>
      <c r="T131" s="145" t="str">
        <f t="shared" si="20"/>
        <v>45549KW 10.416666666666667</v>
      </c>
    </row>
    <row r="132" spans="1:20" x14ac:dyDescent="0.3">
      <c r="A132" s="170">
        <v>525</v>
      </c>
      <c r="B132" s="170" t="s">
        <v>1160</v>
      </c>
      <c r="C132" s="242" t="str">
        <f t="shared" si="18"/>
        <v>KW1099KW1097</v>
      </c>
      <c r="D132" s="242" t="s">
        <v>1767</v>
      </c>
      <c r="E132" s="242" t="s">
        <v>1765</v>
      </c>
      <c r="F132" s="180" t="str">
        <f t="shared" si="21"/>
        <v>Sat</v>
      </c>
      <c r="G132" s="233">
        <v>45549</v>
      </c>
      <c r="H132" s="153" t="s">
        <v>892</v>
      </c>
      <c r="I132" s="183">
        <v>0.41666666666666669</v>
      </c>
      <c r="J132" s="155" t="s">
        <v>1828</v>
      </c>
      <c r="K132" s="180" t="str">
        <f>VLOOKUP(D132,'Team Info'!E:H,4,FALSE)</f>
        <v>KW</v>
      </c>
      <c r="L132" s="169" t="str">
        <f>VLOOKUP(D132,'Team Info'!E:K,6,FALSE)</f>
        <v>U-7 KW Starbursts</v>
      </c>
      <c r="M132" s="158" t="s">
        <v>849</v>
      </c>
      <c r="N132" s="181" t="str">
        <f>VLOOKUP(E132,'Team Info'!E:H,4,FALSE)</f>
        <v>KW</v>
      </c>
      <c r="O132" s="177" t="str">
        <f>VLOOKUP(E132,'Team Info'!E:J,6,FALSE)</f>
        <v>U-7 KW Pioneers</v>
      </c>
      <c r="P132" s="153" t="s">
        <v>1167</v>
      </c>
      <c r="Q132" s="175" t="str">
        <f t="shared" si="19"/>
        <v xml:space="preserve"> </v>
      </c>
      <c r="R132" s="176" t="str">
        <f>IF(ISBLANK((VLOOKUP(D132,'Team Info'!$E:$O,11,FALSE)))=TRUE," ",(VLOOKUP(D132,'Team Info'!$E:$O,11,FALSE)))</f>
        <v xml:space="preserve"> </v>
      </c>
      <c r="S132" s="176" t="str">
        <f>IF(ISBLANK((VLOOKUP(E132,'Team Info'!$E:$O,11,FALSE)))=TRUE," ",(VLOOKUP(E132,'Team Info'!$E:$O,11,FALSE)))</f>
        <v xml:space="preserve"> </v>
      </c>
      <c r="T132" s="145" t="str">
        <f t="shared" si="20"/>
        <v>45549KW 20.416666666666667</v>
      </c>
    </row>
    <row r="133" spans="1:20" x14ac:dyDescent="0.3">
      <c r="A133" s="170">
        <v>384</v>
      </c>
      <c r="B133" s="170" t="s">
        <v>1267</v>
      </c>
      <c r="C133" s="242" t="str">
        <f t="shared" si="18"/>
        <v>SL1145WB1163</v>
      </c>
      <c r="D133" s="242" t="s">
        <v>1809</v>
      </c>
      <c r="E133" s="242" t="s">
        <v>1820</v>
      </c>
      <c r="F133" s="180" t="str">
        <f t="shared" si="21"/>
        <v>Sat</v>
      </c>
      <c r="G133" s="233">
        <v>45549</v>
      </c>
      <c r="H133" s="153" t="s">
        <v>2149</v>
      </c>
      <c r="I133" s="183">
        <v>0.41666666666666669</v>
      </c>
      <c r="J133" s="155" t="s">
        <v>1826</v>
      </c>
      <c r="K133" s="180" t="str">
        <f>VLOOKUP(D133,'Team Info'!E:H,4,FALSE)</f>
        <v>SL</v>
      </c>
      <c r="L133" s="169" t="str">
        <f>VLOOKUP(D133,'Team Info'!E:K,6,FALSE)</f>
        <v>U-9 SL Raptors</v>
      </c>
      <c r="M133" s="158" t="s">
        <v>849</v>
      </c>
      <c r="N133" s="181" t="str">
        <f>VLOOKUP(E133,'Team Info'!E:H,4,FALSE)</f>
        <v>WB</v>
      </c>
      <c r="O133" s="177" t="str">
        <f>VLOOKUP(E133,'Team Info'!E:J,6,FALSE)</f>
        <v>U-9 WB Magic</v>
      </c>
      <c r="P133" s="153" t="s">
        <v>1167</v>
      </c>
      <c r="Q133" s="175" t="str">
        <f t="shared" si="19"/>
        <v xml:space="preserve">9/27-9/28 AWAY games - Homecoming 
 </v>
      </c>
      <c r="R133" s="176" t="str">
        <f>IF(ISBLANK((VLOOKUP(D133,'Team Info'!$E:$O,11,FALSE)))=TRUE," ",(VLOOKUP(D133,'Team Info'!$E:$O,11,FALSE)))</f>
        <v>9/27-9/28 AWAY games - Homecoming</v>
      </c>
      <c r="S133" s="176" t="str">
        <f>IF(ISBLANK((VLOOKUP(E133,'Team Info'!$E:$O,11,FALSE)))=TRUE," ",(VLOOKUP(E133,'Team Info'!$E:$O,11,FALSE)))</f>
        <v xml:space="preserve"> </v>
      </c>
    </row>
    <row r="134" spans="1:20" x14ac:dyDescent="0.3">
      <c r="A134" s="170">
        <v>429</v>
      </c>
      <c r="B134" s="170" t="s">
        <v>1162</v>
      </c>
      <c r="C134" s="242" t="str">
        <f t="shared" si="18"/>
        <v>RF1121SL1143</v>
      </c>
      <c r="D134" s="242" t="s">
        <v>1788</v>
      </c>
      <c r="E134" s="242" t="s">
        <v>1807</v>
      </c>
      <c r="F134" s="180" t="str">
        <f t="shared" si="21"/>
        <v>Sat</v>
      </c>
      <c r="G134" s="233">
        <v>45549</v>
      </c>
      <c r="H134" s="153">
        <v>1</v>
      </c>
      <c r="I134" s="183">
        <v>0.4375</v>
      </c>
      <c r="J134" s="155" t="s">
        <v>1826</v>
      </c>
      <c r="K134" s="180" t="str">
        <f>VLOOKUP(D134,'Team Info'!E:H,4,FALSE)</f>
        <v>RF</v>
      </c>
      <c r="L134" s="169" t="str">
        <f>VLOOKUP(D134,'Team Info'!E:K,6,FALSE)</f>
        <v>U-9 RF Eagles</v>
      </c>
      <c r="M134" s="158" t="s">
        <v>849</v>
      </c>
      <c r="N134" s="181" t="str">
        <f>VLOOKUP(E134,'Team Info'!E:H,4,FALSE)</f>
        <v>SL</v>
      </c>
      <c r="O134" s="177" t="str">
        <f>VLOOKUP(E134,'Team Info'!E:J,6,FALSE)</f>
        <v>U-9 SL Cowboys (Bulldogs)</v>
      </c>
      <c r="P134" s="153" t="s">
        <v>1167</v>
      </c>
      <c r="Q134" s="175" t="str">
        <f t="shared" si="19"/>
        <v>9/27-9/28 AWAY games - Homecoming</v>
      </c>
      <c r="R134" s="176" t="str">
        <f>IF(ISBLANK((VLOOKUP(D134,'Team Info'!$E:$O,11,FALSE)))=TRUE," ",(VLOOKUP(D134,'Team Info'!$E:$O,11,FALSE)))</f>
        <v xml:space="preserve"> </v>
      </c>
      <c r="S134" s="176" t="str">
        <f>IF(ISBLANK((VLOOKUP(E134,'Team Info'!$E:$O,11,FALSE)))=TRUE," ",(VLOOKUP(E134,'Team Info'!$E:$O,11,FALSE)))</f>
        <v>9/27-9/28 AWAY games - Homecoming</v>
      </c>
    </row>
    <row r="135" spans="1:20" ht="28.8" x14ac:dyDescent="0.3">
      <c r="A135" s="170">
        <v>613</v>
      </c>
      <c r="B135" s="170" t="s">
        <v>1162</v>
      </c>
      <c r="C135" s="242" t="str">
        <f t="shared" si="18"/>
        <v>RF1127SL1149</v>
      </c>
      <c r="D135" s="242" t="s">
        <v>1793</v>
      </c>
      <c r="E135" s="242" t="s">
        <v>1813</v>
      </c>
      <c r="F135" s="180" t="str">
        <f t="shared" si="21"/>
        <v>Sat</v>
      </c>
      <c r="G135" s="233">
        <v>45549</v>
      </c>
      <c r="H135" s="153">
        <v>2</v>
      </c>
      <c r="I135" s="183">
        <v>0.4375</v>
      </c>
      <c r="J135" s="155" t="s">
        <v>1829</v>
      </c>
      <c r="K135" s="180" t="str">
        <f>VLOOKUP(D135,'Team Info'!E:H,4,FALSE)</f>
        <v>RF</v>
      </c>
      <c r="L135" s="169" t="str">
        <f>VLOOKUP(D135,'Team Info'!E:K,6,FALSE)</f>
        <v>U10 RF Avengers</v>
      </c>
      <c r="M135" s="158" t="s">
        <v>849</v>
      </c>
      <c r="N135" s="181" t="str">
        <f>VLOOKUP(E135,'Team Info'!E:H,4,FALSE)</f>
        <v>SL</v>
      </c>
      <c r="O135" s="177" t="str">
        <f>VLOOKUP(E135,'Team Info'!E:J,6,FALSE)</f>
        <v>U10 SL Wolves (Bears)</v>
      </c>
      <c r="P135" s="153" t="s">
        <v>1167</v>
      </c>
      <c r="Q135" s="175" t="str">
        <f t="shared" si="19"/>
        <v>9/27-9/28 AWAY games - Homecoming</v>
      </c>
      <c r="R135" s="176" t="str">
        <f>IF(ISBLANK((VLOOKUP(D135,'Team Info'!$E:$O,11,FALSE)))=TRUE," ",(VLOOKUP(D135,'Team Info'!$E:$O,11,FALSE)))</f>
        <v xml:space="preserve"> </v>
      </c>
      <c r="S135" s="176" t="str">
        <f>IF(ISBLANK((VLOOKUP(E135,'Team Info'!$E:$O,11,FALSE)))=TRUE," ",(VLOOKUP(E135,'Team Info'!$E:$O,11,FALSE)))</f>
        <v>9/27-9/28 AWAY games - Homecoming</v>
      </c>
    </row>
    <row r="136" spans="1:20" ht="28.8" x14ac:dyDescent="0.3">
      <c r="A136" s="170">
        <v>266</v>
      </c>
      <c r="B136" s="170" t="s">
        <v>1228</v>
      </c>
      <c r="C136" s="242" t="str">
        <f t="shared" si="18"/>
        <v>HT1034ER1012</v>
      </c>
      <c r="D136" s="242" t="s">
        <v>1721</v>
      </c>
      <c r="E136" s="242" t="s">
        <v>1701</v>
      </c>
      <c r="F136" s="180" t="str">
        <f t="shared" si="21"/>
        <v>Sat</v>
      </c>
      <c r="G136" s="233">
        <v>45549</v>
      </c>
      <c r="H136" s="153" t="s">
        <v>2047</v>
      </c>
      <c r="I136" s="183">
        <v>0.4375</v>
      </c>
      <c r="J136" s="155" t="s">
        <v>1824</v>
      </c>
      <c r="K136" s="180" t="str">
        <f>VLOOKUP(D136,'Team Info'!E:H,4,FALSE)</f>
        <v>HT</v>
      </c>
      <c r="L136" s="169" t="str">
        <f>VLOOKUP(D136,'Team Info'!E:K,6,FALSE)</f>
        <v>U12 HT Cobra Crush</v>
      </c>
      <c r="M136" s="158" t="s">
        <v>849</v>
      </c>
      <c r="N136" s="181" t="str">
        <f>VLOOKUP(E136,'Team Info'!E:H,4,FALSE)</f>
        <v>ER</v>
      </c>
      <c r="O136" s="177" t="str">
        <f>VLOOKUP(E136,'Team Info'!E:J,6,FALSE)</f>
        <v>U12 ER Hooligans</v>
      </c>
      <c r="P136" s="153" t="s">
        <v>1167</v>
      </c>
      <c r="Q136" s="175" t="str">
        <f t="shared" si="19"/>
        <v xml:space="preserve">2 Team Coordination: U12 Cobras &amp; U7 Spicey Meatballs, No Game 10/11-10/13 - Uihlein 
 </v>
      </c>
      <c r="R136" s="176" t="str">
        <f>IF(ISBLANK((VLOOKUP(D136,'Team Info'!$E:$O,11,FALSE)))=TRUE," ",(VLOOKUP(D136,'Team Info'!$E:$O,11,FALSE)))</f>
        <v>2 Team Coordination: U12 Cobras &amp; U7 Spicey Meatballs, No Game 10/11-10/13 - Uihlein</v>
      </c>
      <c r="S136" s="176" t="str">
        <f>IF(ISBLANK((VLOOKUP(E136,'Team Info'!$E:$O,11,FALSE)))=TRUE," ",(VLOOKUP(E136,'Team Info'!$E:$O,11,FALSE)))</f>
        <v xml:space="preserve"> </v>
      </c>
      <c r="T136" s="145" t="str">
        <f t="shared" ref="T136:T141" si="22">G136&amp;H136&amp;I136</f>
        <v>45549ER #90.4375</v>
      </c>
    </row>
    <row r="137" spans="1:20" ht="28.8" x14ac:dyDescent="0.3">
      <c r="A137" s="170">
        <v>430</v>
      </c>
      <c r="B137" s="170" t="s">
        <v>1158</v>
      </c>
      <c r="C137" s="242" t="str">
        <f t="shared" si="18"/>
        <v>SL1144HU1046</v>
      </c>
      <c r="D137" s="242" t="s">
        <v>1808</v>
      </c>
      <c r="E137" s="242" t="s">
        <v>1729</v>
      </c>
      <c r="F137" s="180" t="str">
        <f t="shared" si="21"/>
        <v>Sat</v>
      </c>
      <c r="G137" s="233">
        <v>45549</v>
      </c>
      <c r="H137" s="153" t="s">
        <v>2153</v>
      </c>
      <c r="I137" s="271">
        <v>0.4375</v>
      </c>
      <c r="J137" s="155" t="s">
        <v>1826</v>
      </c>
      <c r="K137" s="180" t="str">
        <f>VLOOKUP(D137,'Team Info'!E:H,4,FALSE)</f>
        <v>SL</v>
      </c>
      <c r="L137" s="169" t="str">
        <f>VLOOKUP(D137,'Team Info'!E:K,6,FALSE)</f>
        <v>U-9 SL Barcelona (Flames)</v>
      </c>
      <c r="M137" s="158" t="s">
        <v>849</v>
      </c>
      <c r="N137" s="181" t="str">
        <f>VLOOKUP(E137,'Team Info'!E:H,4,FALSE)</f>
        <v>HU</v>
      </c>
      <c r="O137" s="177" t="str">
        <f>VLOOKUP(E137,'Team Info'!E:J,6,FALSE)</f>
        <v>U-9 HU Cyclones</v>
      </c>
      <c r="P137" s="153" t="s">
        <v>1167</v>
      </c>
      <c r="Q137" s="175" t="str">
        <f t="shared" si="19"/>
        <v xml:space="preserve">9/27-9/28 AWAY games - Homecoming 
 </v>
      </c>
      <c r="R137" s="176" t="str">
        <f>IF(ISBLANK((VLOOKUP(D137,'Team Info'!$E:$O,11,FALSE)))=TRUE," ",(VLOOKUP(D137,'Team Info'!$E:$O,11,FALSE)))</f>
        <v>9/27-9/28 AWAY games - Homecoming</v>
      </c>
      <c r="S137" s="176" t="str">
        <f>IF(ISBLANK((VLOOKUP(E137,'Team Info'!$E:$O,11,FALSE)))=TRUE," ",(VLOOKUP(E137,'Team Info'!$E:$O,11,FALSE)))</f>
        <v xml:space="preserve"> </v>
      </c>
      <c r="T137" s="145" t="str">
        <f t="shared" si="22"/>
        <v>45549Field #10.4375</v>
      </c>
    </row>
    <row r="138" spans="1:20" x14ac:dyDescent="0.3">
      <c r="A138" s="170">
        <v>72</v>
      </c>
      <c r="B138" s="170" t="s">
        <v>1158</v>
      </c>
      <c r="C138" s="242" t="str">
        <f t="shared" si="18"/>
        <v>KW1091HU1050</v>
      </c>
      <c r="D138" s="242" t="s">
        <v>1686</v>
      </c>
      <c r="E138" s="242" t="s">
        <v>1678</v>
      </c>
      <c r="F138" s="180" t="str">
        <f t="shared" si="21"/>
        <v>Sat</v>
      </c>
      <c r="G138" s="233">
        <v>45549</v>
      </c>
      <c r="H138" s="153" t="s">
        <v>2154</v>
      </c>
      <c r="I138" s="183">
        <v>0.4375</v>
      </c>
      <c r="J138" s="155" t="s">
        <v>63</v>
      </c>
      <c r="K138" s="180" t="str">
        <f>VLOOKUP(D138,'Team Info'!E:H,4,FALSE)</f>
        <v>KW</v>
      </c>
      <c r="L138" s="240" t="str">
        <f>VLOOKUP(D138,'Team Info'!E:K,6,FALSE)</f>
        <v>U12G KW Fury</v>
      </c>
      <c r="M138" s="158" t="s">
        <v>849</v>
      </c>
      <c r="N138" s="181" t="str">
        <f>VLOOKUP(E138,'Team Info'!E:H,4,FALSE)</f>
        <v>HU</v>
      </c>
      <c r="O138" s="238" t="str">
        <f>VLOOKUP(E138,'Team Info'!E:J,6,FALSE)</f>
        <v>U12G HU Avengers</v>
      </c>
      <c r="P138" s="153" t="s">
        <v>1167</v>
      </c>
      <c r="Q138" s="175" t="str">
        <f t="shared" si="19"/>
        <v>2 Team Coordination: U10G Thunder &amp; U12G Avengers</v>
      </c>
      <c r="R138" s="176" t="str">
        <f>IF(ISBLANK((VLOOKUP(D138,'Team Info'!$E:$O,11,FALSE)))=TRUE," ",(VLOOKUP(D138,'Team Info'!$E:$O,11,FALSE)))</f>
        <v xml:space="preserve"> </v>
      </c>
      <c r="S138" s="176" t="str">
        <f>IF(ISBLANK((VLOOKUP(E138,'Team Info'!$E:$O,11,FALSE)))=TRUE," ",(VLOOKUP(E138,'Team Info'!$E:$O,11,FALSE)))</f>
        <v>2 Team Coordination: U10G Thunder &amp; U12G Avengers</v>
      </c>
      <c r="T138" s="145" t="str">
        <f t="shared" si="22"/>
        <v>45549Field #20.4375</v>
      </c>
    </row>
    <row r="139" spans="1:20" x14ac:dyDescent="0.3">
      <c r="A139" s="170">
        <v>162</v>
      </c>
      <c r="B139" s="170" t="s">
        <v>1158</v>
      </c>
      <c r="C139" s="242" t="str">
        <f t="shared" si="18"/>
        <v>HT1025HU1044</v>
      </c>
      <c r="D139" s="242" t="s">
        <v>1713</v>
      </c>
      <c r="E139" s="242" t="s">
        <v>1727</v>
      </c>
      <c r="F139" s="180" t="str">
        <f t="shared" si="21"/>
        <v>Sat</v>
      </c>
      <c r="G139" s="233">
        <v>45549</v>
      </c>
      <c r="H139" s="153" t="s">
        <v>2155</v>
      </c>
      <c r="I139" s="183">
        <v>0.4375</v>
      </c>
      <c r="J139" s="155" t="s">
        <v>1823</v>
      </c>
      <c r="K139" s="180" t="str">
        <f>VLOOKUP(D139,'Team Info'!E:H,4,FALSE)</f>
        <v>HT</v>
      </c>
      <c r="L139" s="240" t="str">
        <f>VLOOKUP(D139,'Team Info'!E:K,6,FALSE)</f>
        <v>U-8 HT Baby Sharks</v>
      </c>
      <c r="M139" s="158" t="s">
        <v>849</v>
      </c>
      <c r="N139" s="181" t="str">
        <f>VLOOKUP(E139,'Team Info'!E:H,4,FALSE)</f>
        <v>HU</v>
      </c>
      <c r="O139" s="238" t="str">
        <f>VLOOKUP(E139,'Team Info'!E:J,6,FALSE)</f>
        <v>U-8 HU Stingers</v>
      </c>
      <c r="P139" s="153" t="s">
        <v>1167</v>
      </c>
      <c r="Q139" s="175" t="str">
        <f t="shared" si="19"/>
        <v xml:space="preserve"> </v>
      </c>
      <c r="R139" s="176" t="str">
        <f>IF(ISBLANK((VLOOKUP(D139,'Team Info'!$E:$O,11,FALSE)))=TRUE," ",(VLOOKUP(D139,'Team Info'!$E:$O,11,FALSE)))</f>
        <v xml:space="preserve"> </v>
      </c>
      <c r="S139" s="176" t="str">
        <f>IF(ISBLANK((VLOOKUP(E139,'Team Info'!$E:$O,11,FALSE)))=TRUE," ",(VLOOKUP(E139,'Team Info'!$E:$O,11,FALSE)))</f>
        <v xml:space="preserve"> </v>
      </c>
      <c r="T139" s="145" t="str">
        <f t="shared" si="22"/>
        <v>45549Field #30.4375</v>
      </c>
    </row>
    <row r="140" spans="1:20" ht="86.4" x14ac:dyDescent="0.3">
      <c r="A140" s="170">
        <v>70</v>
      </c>
      <c r="B140" s="170" t="s">
        <v>1157</v>
      </c>
      <c r="C140" s="242" t="str">
        <f t="shared" si="18"/>
        <v>KW1090HT1038</v>
      </c>
      <c r="D140" s="242" t="s">
        <v>1687</v>
      </c>
      <c r="E140" s="242" t="s">
        <v>1675</v>
      </c>
      <c r="F140" s="180" t="str">
        <f t="shared" si="21"/>
        <v>Sat</v>
      </c>
      <c r="G140" s="233">
        <v>45549</v>
      </c>
      <c r="H140" s="153" t="s">
        <v>896</v>
      </c>
      <c r="I140" s="183">
        <v>0.4375</v>
      </c>
      <c r="J140" s="155" t="s">
        <v>63</v>
      </c>
      <c r="K140" s="180" t="str">
        <f>VLOOKUP(D140,'Team Info'!E:H,4,FALSE)</f>
        <v>KW</v>
      </c>
      <c r="L140" s="240" t="str">
        <f>VLOOKUP(D140,'Team Info'!E:K,6,FALSE)</f>
        <v>U12G KW Phoenix</v>
      </c>
      <c r="M140" s="158" t="s">
        <v>849</v>
      </c>
      <c r="N140" s="181" t="str">
        <f>VLOOKUP(E140,'Team Info'!E:H,4,FALSE)</f>
        <v>HT</v>
      </c>
      <c r="O140" s="238" t="str">
        <f>VLOOKUP(E140,'Team Info'!E:J,6,FALSE)</f>
        <v>U12G HT Phoenix</v>
      </c>
      <c r="P140" s="153" t="s">
        <v>1167</v>
      </c>
      <c r="Q140" s="175" t="str">
        <f t="shared" si="19"/>
        <v>2 Team Coordination: U12G Phoenix &amp; U14 Comets 
No Game 10/11-10/13 - Uihlein</v>
      </c>
      <c r="R140" s="176" t="str">
        <f>IF(ISBLANK((VLOOKUP(D140,'Team Info'!$E:$O,11,FALSE)))=TRUE," ",(VLOOKUP(D140,'Team Info'!$E:$O,11,FALSE)))</f>
        <v>2 Team Coordination: U12G Phoenix &amp; U14 Comets</v>
      </c>
      <c r="S140" s="176" t="str">
        <f>IF(ISBLANK((VLOOKUP(E140,'Team Info'!$E:$O,11,FALSE)))=TRUE," ",(VLOOKUP(E140,'Team Info'!$E:$O,11,FALSE)))</f>
        <v>No Game 10/11-10/13 - Uihlein</v>
      </c>
      <c r="T140" s="145" t="str">
        <f t="shared" si="22"/>
        <v>45549HT #60.4375</v>
      </c>
    </row>
    <row r="141" spans="1:20" ht="28.8" x14ac:dyDescent="0.3">
      <c r="A141" s="170">
        <v>575</v>
      </c>
      <c r="B141" s="170" t="s">
        <v>1160</v>
      </c>
      <c r="C141" s="242" t="str">
        <f t="shared" si="18"/>
        <v>KW1084KW1085</v>
      </c>
      <c r="D141" s="242" t="s">
        <v>1757</v>
      </c>
      <c r="E141" s="242" t="s">
        <v>1758</v>
      </c>
      <c r="F141" s="180" t="str">
        <f t="shared" si="21"/>
        <v>Sat</v>
      </c>
      <c r="G141" s="233">
        <v>45549</v>
      </c>
      <c r="H141" s="153" t="s">
        <v>866</v>
      </c>
      <c r="I141" s="183">
        <v>0.4375</v>
      </c>
      <c r="J141" s="155" t="s">
        <v>1829</v>
      </c>
      <c r="K141" s="180" t="str">
        <f>VLOOKUP(D141,'Team Info'!E:H,4,FALSE)</f>
        <v>KW</v>
      </c>
      <c r="L141" s="169" t="str">
        <f>VLOOKUP(D141,'Team Info'!E:K,6,FALSE)</f>
        <v>U10 KW Galaxy</v>
      </c>
      <c r="M141" s="158" t="s">
        <v>849</v>
      </c>
      <c r="N141" s="181" t="str">
        <f>VLOOKUP(E141,'Team Info'!E:H,4,FALSE)</f>
        <v>KW</v>
      </c>
      <c r="O141" s="177" t="str">
        <f>VLOOKUP(E141,'Team Info'!E:J,6,FALSE)</f>
        <v>U10 KW Rays</v>
      </c>
      <c r="P141" s="153" t="s">
        <v>1167</v>
      </c>
      <c r="Q141" s="175" t="str">
        <f t="shared" si="19"/>
        <v>2 Team Coordination: U10 Rays &amp; U7 Blazers</v>
      </c>
      <c r="R141" s="176" t="str">
        <f>IF(ISBLANK((VLOOKUP(D141,'Team Info'!$E:$O,11,FALSE)))=TRUE," ",(VLOOKUP(D141,'Team Info'!$E:$O,11,FALSE)))</f>
        <v xml:space="preserve"> </v>
      </c>
      <c r="S141" s="176" t="str">
        <f>IF(ISBLANK((VLOOKUP(E141,'Team Info'!$E:$O,11,FALSE)))=TRUE," ",(VLOOKUP(E141,'Team Info'!$E:$O,11,FALSE)))</f>
        <v>2 Team Coordination: U10 Rays &amp; U7 Blazers</v>
      </c>
      <c r="T141" s="145" t="str">
        <f t="shared" si="22"/>
        <v>45549KW 30.4375</v>
      </c>
    </row>
    <row r="142" spans="1:20" ht="43.2" x14ac:dyDescent="0.3">
      <c r="A142" s="170">
        <v>336</v>
      </c>
      <c r="B142" s="170" t="s">
        <v>1266</v>
      </c>
      <c r="C142" s="242" t="str">
        <f t="shared" si="18"/>
        <v>RF1134WA1159</v>
      </c>
      <c r="D142" s="242" t="s">
        <v>1798</v>
      </c>
      <c r="E142" s="242" t="s">
        <v>1817</v>
      </c>
      <c r="F142" s="180" t="str">
        <f t="shared" si="21"/>
        <v>Sat</v>
      </c>
      <c r="G142" s="233">
        <v>45549</v>
      </c>
      <c r="H142" s="153" t="s">
        <v>2152</v>
      </c>
      <c r="I142" s="183">
        <v>0.4375</v>
      </c>
      <c r="J142" s="155" t="s">
        <v>1825</v>
      </c>
      <c r="K142" s="180" t="str">
        <f>VLOOKUP(D142,'Team Info'!E:H,4,FALSE)</f>
        <v>RF</v>
      </c>
      <c r="L142" s="169" t="str">
        <f>VLOOKUP(D142,'Team Info'!E:K,6,FALSE)</f>
        <v>U14 RF Raptors</v>
      </c>
      <c r="M142" s="158" t="s">
        <v>849</v>
      </c>
      <c r="N142" s="181" t="str">
        <f>VLOOKUP(E142,'Team Info'!E:H,4,FALSE)</f>
        <v>WA</v>
      </c>
      <c r="O142" s="177" t="str">
        <f>VLOOKUP(E142,'Team Info'!E:J,6,FALSE)</f>
        <v>U14 WA Waubedonia U14 Coed</v>
      </c>
      <c r="P142" s="153" t="s">
        <v>1167</v>
      </c>
      <c r="Q142" s="175" t="str">
        <f t="shared" si="19"/>
        <v xml:space="preserve"> </v>
      </c>
      <c r="R142" s="176" t="str">
        <f>IF(ISBLANK((VLOOKUP(D142,'Team Info'!$E:$O,11,FALSE)))=TRUE," ",(VLOOKUP(D142,'Team Info'!$E:$O,11,FALSE)))</f>
        <v xml:space="preserve"> </v>
      </c>
      <c r="S142" s="176" t="str">
        <f>IF(ISBLANK((VLOOKUP(E142,'Team Info'!$E:$O,11,FALSE)))=TRUE," ",(VLOOKUP(E142,'Team Info'!$E:$O,11,FALSE)))</f>
        <v xml:space="preserve"> </v>
      </c>
    </row>
    <row r="143" spans="1:20" x14ac:dyDescent="0.3">
      <c r="A143" s="170">
        <v>526</v>
      </c>
      <c r="B143" s="170" t="s">
        <v>1161</v>
      </c>
      <c r="C143" s="242" t="str">
        <f t="shared" si="18"/>
        <v>ER1007RF1114</v>
      </c>
      <c r="D143" s="242" t="s">
        <v>1696</v>
      </c>
      <c r="E143" s="242" t="s">
        <v>1781</v>
      </c>
      <c r="F143" s="180" t="str">
        <f t="shared" si="21"/>
        <v>Sat</v>
      </c>
      <c r="G143" s="233">
        <v>45549</v>
      </c>
      <c r="H143" s="153" t="s">
        <v>2172</v>
      </c>
      <c r="I143" s="183">
        <v>0.4375</v>
      </c>
      <c r="J143" s="155" t="s">
        <v>1828</v>
      </c>
      <c r="K143" s="180" t="str">
        <f>VLOOKUP(D143,'Team Info'!E:H,4,FALSE)</f>
        <v>ER</v>
      </c>
      <c r="L143" s="169" t="str">
        <f>VLOOKUP(D143,'Team Info'!E:K,6,FALSE)</f>
        <v>U-7 ER Leprechauns</v>
      </c>
      <c r="M143" s="158" t="s">
        <v>849</v>
      </c>
      <c r="N143" s="181" t="str">
        <f>VLOOKUP(E143,'Team Info'!E:H,4,FALSE)</f>
        <v>RF</v>
      </c>
      <c r="O143" s="177" t="str">
        <f>VLOOKUP(E143,'Team Info'!E:J,6,FALSE)</f>
        <v>U-7 RF Power</v>
      </c>
      <c r="P143" s="153" t="s">
        <v>1167</v>
      </c>
      <c r="Q143" s="175" t="str">
        <f t="shared" si="19"/>
        <v xml:space="preserve"> </v>
      </c>
      <c r="R143" s="176" t="str">
        <f>IF(ISBLANK((VLOOKUP(D143,'Team Info'!$E:$O,11,FALSE)))=TRUE," ",(VLOOKUP(D143,'Team Info'!$E:$O,11,FALSE)))</f>
        <v xml:space="preserve"> </v>
      </c>
      <c r="S143" s="176" t="str">
        <f>IF(ISBLANK((VLOOKUP(E143,'Team Info'!$E:$O,11,FALSE)))=TRUE," ",(VLOOKUP(E143,'Team Info'!$E:$O,11,FALSE)))</f>
        <v xml:space="preserve"> </v>
      </c>
      <c r="T143" s="145" t="str">
        <f t="shared" ref="T143:T176" si="23">G143&amp;H143&amp;I143</f>
        <v>45549RF 10.4375</v>
      </c>
    </row>
    <row r="144" spans="1:20" x14ac:dyDescent="0.3">
      <c r="A144" s="170">
        <v>164</v>
      </c>
      <c r="B144" s="170" t="s">
        <v>1161</v>
      </c>
      <c r="C144" s="242" t="str">
        <f t="shared" si="18"/>
        <v>KW1101RF1116</v>
      </c>
      <c r="D144" s="242" t="s">
        <v>1769</v>
      </c>
      <c r="E144" s="242" t="s">
        <v>1783</v>
      </c>
      <c r="F144" s="180" t="str">
        <f t="shared" si="21"/>
        <v>Sat</v>
      </c>
      <c r="G144" s="233">
        <v>45549</v>
      </c>
      <c r="H144" s="153" t="s">
        <v>2171</v>
      </c>
      <c r="I144" s="183">
        <v>0.4375</v>
      </c>
      <c r="J144" s="155" t="s">
        <v>1823</v>
      </c>
      <c r="K144" s="180" t="str">
        <f>VLOOKUP(D144,'Team Info'!E:H,4,FALSE)</f>
        <v>KW</v>
      </c>
      <c r="L144" s="240" t="str">
        <f>VLOOKUP(D144,'Team Info'!E:K,6,FALSE)</f>
        <v>U-8 KW Inferno</v>
      </c>
      <c r="M144" s="158" t="s">
        <v>849</v>
      </c>
      <c r="N144" s="181" t="str">
        <f>VLOOKUP(E144,'Team Info'!E:H,4,FALSE)</f>
        <v>RF</v>
      </c>
      <c r="O144" s="238" t="str">
        <f>VLOOKUP(E144,'Team Info'!E:J,6,FALSE)</f>
        <v>U-8 RF Challengers</v>
      </c>
      <c r="P144" s="153" t="s">
        <v>1167</v>
      </c>
      <c r="Q144" s="175" t="str">
        <f t="shared" si="19"/>
        <v xml:space="preserve"> </v>
      </c>
      <c r="R144" s="176" t="str">
        <f>IF(ISBLANK((VLOOKUP(D144,'Team Info'!$E:$O,11,FALSE)))=TRUE," ",(VLOOKUP(D144,'Team Info'!$E:$O,11,FALSE)))</f>
        <v xml:space="preserve"> </v>
      </c>
      <c r="S144" s="176" t="str">
        <f>IF(ISBLANK((VLOOKUP(E144,'Team Info'!$E:$O,11,FALSE)))=TRUE," ",(VLOOKUP(E144,'Team Info'!$E:$O,11,FALSE)))</f>
        <v xml:space="preserve"> </v>
      </c>
      <c r="T144" s="145" t="str">
        <f t="shared" si="23"/>
        <v>45549RF 30.4375</v>
      </c>
    </row>
    <row r="145" spans="1:20" ht="28.8" x14ac:dyDescent="0.3">
      <c r="A145" s="170">
        <v>383</v>
      </c>
      <c r="B145" s="170" t="s">
        <v>1161</v>
      </c>
      <c r="C145" s="242" t="str">
        <f t="shared" si="18"/>
        <v>ER1010RF1123</v>
      </c>
      <c r="D145" s="242" t="s">
        <v>1699</v>
      </c>
      <c r="E145" s="242" t="s">
        <v>1790</v>
      </c>
      <c r="F145" s="180" t="str">
        <f t="shared" si="21"/>
        <v>Sat</v>
      </c>
      <c r="G145" s="233">
        <v>45549</v>
      </c>
      <c r="H145" s="153" t="s">
        <v>2169</v>
      </c>
      <c r="I145" s="183">
        <v>0.4375</v>
      </c>
      <c r="J145" s="155" t="s">
        <v>1826</v>
      </c>
      <c r="K145" s="180" t="str">
        <f>VLOOKUP(D145,'Team Info'!E:H,4,FALSE)</f>
        <v>ER</v>
      </c>
      <c r="L145" s="169" t="str">
        <f>VLOOKUP(D145,'Team Info'!E:K,6,FALSE)</f>
        <v>U-9 ER Lucky Charms</v>
      </c>
      <c r="M145" s="158" t="s">
        <v>849</v>
      </c>
      <c r="N145" s="181" t="str">
        <f>VLOOKUP(E145,'Team Info'!E:H,4,FALSE)</f>
        <v>RF</v>
      </c>
      <c r="O145" s="177" t="str">
        <f>VLOOKUP(E145,'Team Info'!E:J,6,FALSE)</f>
        <v>U-9 RF Timberwolves</v>
      </c>
      <c r="P145" s="153" t="s">
        <v>1167</v>
      </c>
      <c r="Q145" s="175" t="str">
        <f t="shared" si="19"/>
        <v>2 Team Coordination: U7 Hawks &amp; U9 Timberwolves</v>
      </c>
      <c r="R145" s="176" t="str">
        <f>IF(ISBLANK((VLOOKUP(D145,'Team Info'!$E:$O,11,FALSE)))=TRUE," ",(VLOOKUP(D145,'Team Info'!$E:$O,11,FALSE)))</f>
        <v xml:space="preserve"> </v>
      </c>
      <c r="S145" s="176" t="str">
        <f>IF(ISBLANK((VLOOKUP(E145,'Team Info'!$E:$O,11,FALSE)))=TRUE," ",(VLOOKUP(E145,'Team Info'!$E:$O,11,FALSE)))</f>
        <v>2 Team Coordination: U7 Hawks &amp; U9 Timberwolves</v>
      </c>
      <c r="T145" s="145" t="str">
        <f t="shared" si="23"/>
        <v>45549RF 60.4375</v>
      </c>
    </row>
    <row r="146" spans="1:20" ht="28.8" x14ac:dyDescent="0.3">
      <c r="A146" s="170">
        <v>268</v>
      </c>
      <c r="B146" s="170" t="s">
        <v>1161</v>
      </c>
      <c r="C146" s="242" t="str">
        <f t="shared" si="18"/>
        <v>KW1088RF1129</v>
      </c>
      <c r="D146" s="242" t="s">
        <v>1760</v>
      </c>
      <c r="E146" s="242" t="s">
        <v>1794</v>
      </c>
      <c r="F146" s="180" t="str">
        <f t="shared" si="21"/>
        <v>Sat</v>
      </c>
      <c r="G146" s="233">
        <v>45549</v>
      </c>
      <c r="H146" s="153" t="s">
        <v>2170</v>
      </c>
      <c r="I146" s="183">
        <v>0.4375</v>
      </c>
      <c r="J146" s="155" t="s">
        <v>1824</v>
      </c>
      <c r="K146" s="180" t="str">
        <f>VLOOKUP(D146,'Team Info'!E:H,4,FALSE)</f>
        <v>KW</v>
      </c>
      <c r="L146" s="169" t="str">
        <f>VLOOKUP(D146,'Team Info'!E:K,6,FALSE)</f>
        <v>U12 KW Jaguars</v>
      </c>
      <c r="M146" s="158" t="s">
        <v>849</v>
      </c>
      <c r="N146" s="181" t="str">
        <f>VLOOKUP(E146,'Team Info'!E:H,4,FALSE)</f>
        <v>RF</v>
      </c>
      <c r="O146" s="177" t="str">
        <f>VLOOKUP(E146,'Team Info'!E:J,6,FALSE)</f>
        <v>U12 RF Comets</v>
      </c>
      <c r="P146" s="153" t="s">
        <v>1167</v>
      </c>
      <c r="Q146" s="175" t="str">
        <f t="shared" si="19"/>
        <v>2 Team Coordination: U12 Comets &amp; U12G Gunners</v>
      </c>
      <c r="R146" s="176" t="str">
        <f>IF(ISBLANK((VLOOKUP(D146,'Team Info'!$E:$O,11,FALSE)))=TRUE," ",(VLOOKUP(D146,'Team Info'!$E:$O,11,FALSE)))</f>
        <v xml:space="preserve"> </v>
      </c>
      <c r="S146" s="176" t="str">
        <f>IF(ISBLANK((VLOOKUP(E146,'Team Info'!$E:$O,11,FALSE)))=TRUE," ",(VLOOKUP(E146,'Team Info'!$E:$O,11,FALSE)))</f>
        <v>2 Team Coordination: U12 Comets &amp; U12G Gunners</v>
      </c>
      <c r="T146" s="145" t="str">
        <f t="shared" si="23"/>
        <v>45549RF 90.4375</v>
      </c>
    </row>
    <row r="147" spans="1:20" x14ac:dyDescent="0.3">
      <c r="A147" s="170">
        <v>165</v>
      </c>
      <c r="B147" s="170" t="s">
        <v>1162</v>
      </c>
      <c r="C147" s="242" t="str">
        <f t="shared" si="18"/>
        <v>SL1136SL1140</v>
      </c>
      <c r="D147" s="242" t="s">
        <v>1800</v>
      </c>
      <c r="E147" s="242" t="s">
        <v>1804</v>
      </c>
      <c r="F147" s="180" t="str">
        <f t="shared" si="21"/>
        <v>Sat</v>
      </c>
      <c r="G147" s="233">
        <v>45549</v>
      </c>
      <c r="H147" s="153">
        <v>4</v>
      </c>
      <c r="I147" s="183">
        <v>0.45833333333333331</v>
      </c>
      <c r="J147" s="155" t="s">
        <v>1823</v>
      </c>
      <c r="K147" s="180" t="str">
        <f>VLOOKUP(D147,'Team Info'!E:H,4,FALSE)</f>
        <v>SL</v>
      </c>
      <c r="L147" s="240" t="str">
        <f>VLOOKUP(D147,'Team Info'!E:K,6,FALSE)</f>
        <v>U-8 SL Wrexham</v>
      </c>
      <c r="M147" s="158" t="s">
        <v>849</v>
      </c>
      <c r="N147" s="181" t="str">
        <f>VLOOKUP(E147,'Team Info'!E:H,4,FALSE)</f>
        <v>SL</v>
      </c>
      <c r="O147" s="238" t="str">
        <f>VLOOKUP(E147,'Team Info'!E:J,6,FALSE)</f>
        <v>U-8 SL Volcanoes</v>
      </c>
      <c r="P147" s="153" t="s">
        <v>1167</v>
      </c>
      <c r="Q147" s="175" t="str">
        <f t="shared" si="19"/>
        <v>9/27-9/28 AWAY games - Homecoming 
9/27-9/28 AWAY games - Homecoming</v>
      </c>
      <c r="R147" s="176" t="str">
        <f>IF(ISBLANK((VLOOKUP(D147,'Team Info'!$E:$O,11,FALSE)))=TRUE," ",(VLOOKUP(D147,'Team Info'!$E:$O,11,FALSE)))</f>
        <v>9/27-9/28 AWAY games - Homecoming</v>
      </c>
      <c r="S147" s="176" t="str">
        <f>IF(ISBLANK((VLOOKUP(E147,'Team Info'!$E:$O,11,FALSE)))=TRUE," ",(VLOOKUP(E147,'Team Info'!$E:$O,11,FALSE)))</f>
        <v>9/27-9/28 AWAY games - Homecoming</v>
      </c>
      <c r="T147" s="145" t="str">
        <f t="shared" si="23"/>
        <v>4554940.458333333333333</v>
      </c>
    </row>
    <row r="148" spans="1:20" ht="28.8" x14ac:dyDescent="0.3">
      <c r="A148" s="170">
        <v>610</v>
      </c>
      <c r="B148" s="170" t="s">
        <v>1159</v>
      </c>
      <c r="C148" s="242" t="str">
        <f t="shared" si="18"/>
        <v>HT1032JK1068</v>
      </c>
      <c r="D148" s="242" t="s">
        <v>1719</v>
      </c>
      <c r="E148" s="242" t="s">
        <v>1744</v>
      </c>
      <c r="F148" s="180" t="str">
        <f t="shared" si="21"/>
        <v>Sat</v>
      </c>
      <c r="G148" s="233">
        <v>45549</v>
      </c>
      <c r="H148" s="153" t="s">
        <v>2144</v>
      </c>
      <c r="I148" s="183">
        <v>0.45833333333333331</v>
      </c>
      <c r="J148" s="155" t="s">
        <v>1829</v>
      </c>
      <c r="K148" s="180" t="str">
        <f>VLOOKUP(D148,'Team Info'!E:H,4,FALSE)</f>
        <v>HT</v>
      </c>
      <c r="L148" s="169" t="str">
        <f>VLOOKUP(D148,'Team Info'!E:K,6,FALSE)</f>
        <v>U10 HT Firehawks</v>
      </c>
      <c r="M148" s="158" t="s">
        <v>849</v>
      </c>
      <c r="N148" s="181" t="str">
        <f>VLOOKUP(E148,'Team Info'!E:H,4,FALSE)</f>
        <v>JK</v>
      </c>
      <c r="O148" s="177" t="str">
        <f>VLOOKUP(E148,'Team Info'!E:J,6,FALSE)</f>
        <v>U10 JK Galaxy</v>
      </c>
      <c r="P148" s="153" t="s">
        <v>1167</v>
      </c>
      <c r="Q148" s="175" t="str">
        <f t="shared" si="19"/>
        <v xml:space="preserve">No Game 10/11-10/13 - Uihlein 
 </v>
      </c>
      <c r="R148" s="176" t="str">
        <f>IF(ISBLANK((VLOOKUP(D148,'Team Info'!$E:$O,11,FALSE)))=TRUE," ",(VLOOKUP(D148,'Team Info'!$E:$O,11,FALSE)))</f>
        <v>No Game 10/11-10/13 - Uihlein</v>
      </c>
      <c r="S148" s="176" t="str">
        <f>IF(ISBLANK((VLOOKUP(E148,'Team Info'!$E:$O,11,FALSE)))=TRUE," ",(VLOOKUP(E148,'Team Info'!$E:$O,11,FALSE)))</f>
        <v xml:space="preserve"> </v>
      </c>
      <c r="T148" s="145" t="str">
        <f t="shared" si="23"/>
        <v>45549Hickory Lane #20.458333333333333</v>
      </c>
    </row>
    <row r="149" spans="1:20" ht="28.8" x14ac:dyDescent="0.3">
      <c r="A149" s="153">
        <v>3004</v>
      </c>
      <c r="B149" s="153" t="s">
        <v>1157</v>
      </c>
      <c r="C149" s="169"/>
      <c r="D149" s="169"/>
      <c r="E149" s="169"/>
      <c r="F149" s="153"/>
      <c r="G149" s="233">
        <v>45549</v>
      </c>
      <c r="H149" s="153" t="s">
        <v>1827</v>
      </c>
      <c r="I149" s="183">
        <v>0.45833333333333331</v>
      </c>
      <c r="J149" s="155" t="s">
        <v>2063</v>
      </c>
      <c r="K149" s="153"/>
      <c r="L149" s="240" t="s">
        <v>2093</v>
      </c>
      <c r="M149" s="158" t="s">
        <v>849</v>
      </c>
      <c r="N149" s="158" t="s">
        <v>504</v>
      </c>
      <c r="O149" s="238" t="s">
        <v>2072</v>
      </c>
      <c r="P149" s="153" t="s">
        <v>2057</v>
      </c>
      <c r="Q149" s="259"/>
      <c r="R149" s="260"/>
      <c r="S149" s="260"/>
      <c r="T149" s="145" t="str">
        <f t="shared" si="23"/>
        <v>45549HT #3A0.458333333333333</v>
      </c>
    </row>
    <row r="150" spans="1:20" ht="28.8" x14ac:dyDescent="0.3">
      <c r="A150" s="170">
        <v>201</v>
      </c>
      <c r="B150" s="170" t="s">
        <v>1157</v>
      </c>
      <c r="C150" s="242" t="str">
        <f t="shared" ref="C150:C177" si="24">D150&amp;E150</f>
        <v>JK1061HT1022</v>
      </c>
      <c r="D150" s="242" t="s">
        <v>1739</v>
      </c>
      <c r="E150" s="242" t="s">
        <v>1710</v>
      </c>
      <c r="F150" s="180" t="str">
        <f t="shared" ref="F150:F213" si="25">IF(WEEKDAY(G150)=7,"Sat",IF(WEEKDAY(G150)=6,"Fri",IF(WEEKDAY(G150)=5,"Thu",IF(WEEKDAY(G150)=4,"Wed",IF(WEEKDAY(G150)=3,"Tue",IF(WEEKDAY(G150)=2,"Mon",IF(WEEKDAY(G150)=1,"Sun")))))))</f>
        <v>Sat</v>
      </c>
      <c r="G150" s="233">
        <v>45549</v>
      </c>
      <c r="H150" s="153" t="s">
        <v>1830</v>
      </c>
      <c r="I150" s="183">
        <v>0.45833333333333331</v>
      </c>
      <c r="J150" s="169" t="s">
        <v>1823</v>
      </c>
      <c r="K150" s="180" t="str">
        <f>VLOOKUP(D150,'Team Info'!E:H,4,FALSE)</f>
        <v>JK</v>
      </c>
      <c r="L150" s="169" t="str">
        <f>VLOOKUP(D150,'Team Info'!E:K,6,FALSE)</f>
        <v>U-8 JK The Sky Blues</v>
      </c>
      <c r="M150" s="158" t="s">
        <v>849</v>
      </c>
      <c r="N150" s="181" t="str">
        <f>VLOOKUP(E150,'Team Info'!E:H,4,FALSE)</f>
        <v>HT</v>
      </c>
      <c r="O150" s="177" t="str">
        <f>VLOOKUP(E150,'Team Info'!E:J,6,FALSE)</f>
        <v>U-8 HT Goal Getters</v>
      </c>
      <c r="P150" s="153" t="s">
        <v>1167</v>
      </c>
      <c r="Q150" s="175" t="str">
        <f t="shared" ref="Q150:Q177" si="26">IF(R150=" ",S150,R150&amp;" 
"&amp;S150)</f>
        <v>2 Team Coordination: U8 Goal Getters &amp; U12G Lightning Leopards</v>
      </c>
      <c r="R150" s="176" t="str">
        <f>IF(ISBLANK((VLOOKUP(D150,'Team Info'!$E:$O,11,FALSE)))=TRUE," ",(VLOOKUP(D150,'Team Info'!$E:$O,11,FALSE)))</f>
        <v xml:space="preserve"> </v>
      </c>
      <c r="S150" s="176" t="str">
        <f>IF(ISBLANK((VLOOKUP(E150,'Team Info'!$E:$O,11,FALSE)))=TRUE," ",(VLOOKUP(E150,'Team Info'!$E:$O,11,FALSE)))</f>
        <v>2 Team Coordination: U8 Goal Getters &amp; U12G Lightning Leopards</v>
      </c>
      <c r="T150" s="145" t="str">
        <f t="shared" si="23"/>
        <v>45549HT #3B0.458333333333333</v>
      </c>
    </row>
    <row r="151" spans="1:20" ht="28.8" x14ac:dyDescent="0.3">
      <c r="A151" s="170">
        <v>267</v>
      </c>
      <c r="B151" s="170" t="s">
        <v>1162</v>
      </c>
      <c r="C151" s="242" t="str">
        <f t="shared" si="24"/>
        <v>JU1082SL1152</v>
      </c>
      <c r="D151" s="242" t="s">
        <v>1755</v>
      </c>
      <c r="E151" s="242" t="s">
        <v>1814</v>
      </c>
      <c r="F151" s="180" t="str">
        <f t="shared" si="25"/>
        <v>Sat</v>
      </c>
      <c r="G151" s="233">
        <v>45549</v>
      </c>
      <c r="H151" s="153">
        <v>5</v>
      </c>
      <c r="I151" s="183">
        <v>0.5</v>
      </c>
      <c r="J151" s="155" t="s">
        <v>1824</v>
      </c>
      <c r="K151" s="180" t="str">
        <f>VLOOKUP(D151,'Team Info'!E:H,4,FALSE)</f>
        <v>JU</v>
      </c>
      <c r="L151" s="169" t="str">
        <f>VLOOKUP(D151,'Team Info'!E:K,6,FALSE)</f>
        <v>U12 JU Juneau Rage U12</v>
      </c>
      <c r="M151" s="158" t="s">
        <v>849</v>
      </c>
      <c r="N151" s="181" t="str">
        <f>VLOOKUP(E151,'Team Info'!E:H,4,FALSE)</f>
        <v>SL</v>
      </c>
      <c r="O151" s="177" t="str">
        <f>VLOOKUP(E151,'Team Info'!E:J,6,FALSE)</f>
        <v>U12 SL Union</v>
      </c>
      <c r="P151" s="153" t="s">
        <v>1167</v>
      </c>
      <c r="Q151" s="175" t="str">
        <f t="shared" si="26"/>
        <v>2 Team Coordination: U12 Union &amp; U10G Arsenal, 9/27-9/28 AWAY games - Homecoming</v>
      </c>
      <c r="R151" s="176" t="str">
        <f>IF(ISBLANK((VLOOKUP(D151,'Team Info'!$E:$O,11,FALSE)))=TRUE," ",(VLOOKUP(D151,'Team Info'!$E:$O,11,FALSE)))</f>
        <v xml:space="preserve"> </v>
      </c>
      <c r="S151" s="176" t="str">
        <f>IF(ISBLANK((VLOOKUP(E151,'Team Info'!$E:$O,11,FALSE)))=TRUE," ",(VLOOKUP(E151,'Team Info'!$E:$O,11,FALSE)))</f>
        <v>2 Team Coordination: U12 Union &amp; U10G Arsenal, 9/27-9/28 AWAY games - Homecoming</v>
      </c>
      <c r="T151" s="145" t="str">
        <f t="shared" si="23"/>
        <v>4554950.5</v>
      </c>
    </row>
    <row r="152" spans="1:20" x14ac:dyDescent="0.3">
      <c r="A152" s="262">
        <v>74</v>
      </c>
      <c r="B152" s="170" t="s">
        <v>1268</v>
      </c>
      <c r="C152" s="242" t="str">
        <f t="shared" si="24"/>
        <v>BR1001BR1002</v>
      </c>
      <c r="D152" s="242" t="s">
        <v>1680</v>
      </c>
      <c r="E152" s="242" t="s">
        <v>1684</v>
      </c>
      <c r="F152" s="180" t="str">
        <f t="shared" si="25"/>
        <v>Sat</v>
      </c>
      <c r="G152" s="233">
        <v>45549</v>
      </c>
      <c r="H152" s="153" t="s">
        <v>2179</v>
      </c>
      <c r="I152" s="183">
        <v>0.5</v>
      </c>
      <c r="J152" s="155" t="s">
        <v>63</v>
      </c>
      <c r="K152" s="180" t="str">
        <f>VLOOKUP(D152,'Team Info'!E:H,4,FALSE)</f>
        <v>BR</v>
      </c>
      <c r="L152" s="240" t="str">
        <f>VLOOKUP(D152,'Team Info'!E:K,6,FALSE)</f>
        <v>U12G BR Blue Heron Yellow</v>
      </c>
      <c r="M152" s="158" t="s">
        <v>849</v>
      </c>
      <c r="N152" s="181" t="str">
        <f>VLOOKUP(E152,'Team Info'!E:H,4,FALSE)</f>
        <v>BR</v>
      </c>
      <c r="O152" s="238" t="str">
        <f>VLOOKUP(E152,'Team Info'!E:J,6,FALSE)</f>
        <v>U12G BR Blue Heron Blue</v>
      </c>
      <c r="P152" s="153" t="s">
        <v>1167</v>
      </c>
      <c r="Q152" s="175" t="str">
        <f t="shared" si="26"/>
        <v xml:space="preserve">2 Team Coordination: U12 BR Yellow &amp; U12 BR Blue, No Games 10/11-10/13, No Games 9/28, Home games on 9/14 picture day, have Brownsville girls play each other that day?  
2 Team Coordination: U12 BR Yellow &amp; U12 BR Blue, No Games 10/11-10/13, No Games 9/28, Home games on 9/14 picture day, have Brownsville girls play each other that day? </v>
      </c>
      <c r="R152" s="176" t="str">
        <f>IF(ISBLANK((VLOOKUP(D152,'Team Info'!$E:$O,11,FALSE)))=TRUE," ",(VLOOKUP(D152,'Team Info'!$E:$O,11,FALSE)))</f>
        <v xml:space="preserve">2 Team Coordination: U12 BR Yellow &amp; U12 BR Blue, No Games 10/11-10/13, No Games 9/28, Home games on 9/14 picture day, have Brownsville girls play each other that day? </v>
      </c>
      <c r="S152" s="176" t="str">
        <f>IF(ISBLANK((VLOOKUP(E152,'Team Info'!$E:$O,11,FALSE)))=TRUE," ",(VLOOKUP(E152,'Team Info'!$E:$O,11,FALSE)))</f>
        <v xml:space="preserve">2 Team Coordination: U12 BR Yellow &amp; U12 BR Blue, No Games 10/11-10/13, No Games 9/28, Home games on 9/14 picture day, have Brownsville girls play each other that day? </v>
      </c>
      <c r="T152" s="145" t="str">
        <f t="shared" si="23"/>
        <v>4554912U South0.5</v>
      </c>
    </row>
    <row r="153" spans="1:20" ht="28.8" x14ac:dyDescent="0.3">
      <c r="A153" s="170">
        <v>126</v>
      </c>
      <c r="B153" s="170" t="s">
        <v>1228</v>
      </c>
      <c r="C153" s="242" t="str">
        <f t="shared" si="24"/>
        <v>HU1043ER1008</v>
      </c>
      <c r="D153" s="242" t="s">
        <v>1726</v>
      </c>
      <c r="E153" s="242" t="s">
        <v>1697</v>
      </c>
      <c r="F153" s="180" t="str">
        <f t="shared" si="25"/>
        <v>Sat</v>
      </c>
      <c r="G153" s="233">
        <v>45549</v>
      </c>
      <c r="H153" s="153" t="s">
        <v>2048</v>
      </c>
      <c r="I153" s="183">
        <v>0.5</v>
      </c>
      <c r="J153" s="155" t="s">
        <v>1823</v>
      </c>
      <c r="K153" s="180" t="str">
        <f>VLOOKUP(D153,'Team Info'!E:H,4,FALSE)</f>
        <v>HU</v>
      </c>
      <c r="L153" s="240" t="str">
        <f>VLOOKUP(D153,'Team Info'!E:K,6,FALSE)</f>
        <v>U-8 HU Vipers</v>
      </c>
      <c r="M153" s="158" t="s">
        <v>849</v>
      </c>
      <c r="N153" s="181" t="str">
        <f>VLOOKUP(E153,'Team Info'!E:H,4,FALSE)</f>
        <v>ER</v>
      </c>
      <c r="O153" s="238" t="str">
        <f>VLOOKUP(E153,'Team Info'!E:J,6,FALSE)</f>
        <v>U-8 ER Shamrocks</v>
      </c>
      <c r="P153" s="153" t="s">
        <v>1167</v>
      </c>
      <c r="Q153" s="175" t="str">
        <f t="shared" si="26"/>
        <v xml:space="preserve">2 Team Coordination: U8 HU Vipers &amp; U12G Lightening Leopards 
 </v>
      </c>
      <c r="R153" s="176" t="str">
        <f>IF(ISBLANK((VLOOKUP(D153,'Team Info'!$E:$O,11,FALSE)))=TRUE," ",(VLOOKUP(D153,'Team Info'!$E:$O,11,FALSE)))</f>
        <v>2 Team Coordination: U8 HU Vipers &amp; U12G Lightening Leopards</v>
      </c>
      <c r="S153" s="176" t="str">
        <f>IF(ISBLANK((VLOOKUP(E153,'Team Info'!$E:$O,11,FALSE)))=TRUE," ",(VLOOKUP(E153,'Team Info'!$E:$O,11,FALSE)))</f>
        <v xml:space="preserve"> </v>
      </c>
      <c r="T153" s="145" t="str">
        <f t="shared" si="23"/>
        <v>45549ER #70.5</v>
      </c>
    </row>
    <row r="154" spans="1:20" x14ac:dyDescent="0.3">
      <c r="A154" s="170">
        <v>426</v>
      </c>
      <c r="B154" s="170" t="s">
        <v>1228</v>
      </c>
      <c r="C154" s="242" t="str">
        <f t="shared" si="24"/>
        <v>HT1026ER1009</v>
      </c>
      <c r="D154" s="242" t="s">
        <v>1714</v>
      </c>
      <c r="E154" s="242" t="s">
        <v>1698</v>
      </c>
      <c r="F154" s="180" t="str">
        <f t="shared" si="25"/>
        <v>Sat</v>
      </c>
      <c r="G154" s="233">
        <v>45549</v>
      </c>
      <c r="H154" s="153" t="s">
        <v>2046</v>
      </c>
      <c r="I154" s="183">
        <v>0.5</v>
      </c>
      <c r="J154" s="155" t="s">
        <v>1826</v>
      </c>
      <c r="K154" s="180" t="str">
        <f>VLOOKUP(D154,'Team Info'!E:H,4,FALSE)</f>
        <v>HT</v>
      </c>
      <c r="L154" s="169" t="str">
        <f>VLOOKUP(D154,'Team Info'!E:K,6,FALSE)</f>
        <v>U-9 HT Warriors</v>
      </c>
      <c r="M154" s="158" t="s">
        <v>849</v>
      </c>
      <c r="N154" s="181" t="str">
        <f>VLOOKUP(E154,'Team Info'!E:H,4,FALSE)</f>
        <v>ER</v>
      </c>
      <c r="O154" s="177" t="str">
        <f>VLOOKUP(E154,'Team Info'!E:J,6,FALSE)</f>
        <v>U-9 ER Cyclones</v>
      </c>
      <c r="P154" s="153" t="s">
        <v>1167</v>
      </c>
      <c r="Q154" s="175" t="str">
        <f t="shared" si="26"/>
        <v>2 Team Coordination: U9 Warriors &amp; U10G Wildcats, No Game 10/11-10/13 - Uihlein 
2 Team Coordination: U7 Emeralds &amp; U9 Cyclones</v>
      </c>
      <c r="R154" s="176" t="str">
        <f>IF(ISBLANK((VLOOKUP(D154,'Team Info'!$E:$O,11,FALSE)))=TRUE," ",(VLOOKUP(D154,'Team Info'!$E:$O,11,FALSE)))</f>
        <v>2 Team Coordination: U9 Warriors &amp; U10G Wildcats, No Game 10/11-10/13 - Uihlein</v>
      </c>
      <c r="S154" s="176" t="str">
        <f>IF(ISBLANK((VLOOKUP(E154,'Team Info'!$E:$O,11,FALSE)))=TRUE," ",(VLOOKUP(E154,'Team Info'!$E:$O,11,FALSE)))</f>
        <v>2 Team Coordination: U7 Emeralds &amp; U9 Cyclones</v>
      </c>
      <c r="T154" s="145" t="str">
        <f t="shared" si="23"/>
        <v>45549ER #80.5</v>
      </c>
    </row>
    <row r="155" spans="1:20" x14ac:dyDescent="0.3">
      <c r="A155" s="170">
        <v>573</v>
      </c>
      <c r="B155" s="170" t="s">
        <v>1158</v>
      </c>
      <c r="C155" s="242" t="str">
        <f t="shared" si="24"/>
        <v>HT1030HU1047</v>
      </c>
      <c r="D155" s="242" t="s">
        <v>1717</v>
      </c>
      <c r="E155" s="242" t="s">
        <v>1730</v>
      </c>
      <c r="F155" s="180" t="str">
        <f t="shared" si="25"/>
        <v>Sat</v>
      </c>
      <c r="G155" s="233">
        <v>45549</v>
      </c>
      <c r="H155" s="153" t="s">
        <v>2153</v>
      </c>
      <c r="I155" s="183">
        <v>0.5</v>
      </c>
      <c r="J155" s="155" t="s">
        <v>1829</v>
      </c>
      <c r="K155" s="180" t="str">
        <f>VLOOKUP(D155,'Team Info'!E:H,4,FALSE)</f>
        <v>HT</v>
      </c>
      <c r="L155" s="169" t="str">
        <f>VLOOKUP(D155,'Team Info'!E:K,6,FALSE)</f>
        <v>U10 HT Bolts</v>
      </c>
      <c r="M155" s="158" t="s">
        <v>849</v>
      </c>
      <c r="N155" s="181" t="str">
        <f>VLOOKUP(E155,'Team Info'!E:H,4,FALSE)</f>
        <v>HU</v>
      </c>
      <c r="O155" s="177" t="str">
        <f>VLOOKUP(E155,'Team Info'!E:J,6,FALSE)</f>
        <v>U10 HU Panthers</v>
      </c>
      <c r="P155" s="153" t="s">
        <v>1167</v>
      </c>
      <c r="Q155" s="175" t="str">
        <f t="shared" si="26"/>
        <v xml:space="preserve"> </v>
      </c>
      <c r="R155" s="176" t="str">
        <f>IF(ISBLANK((VLOOKUP(D155,'Team Info'!$E:$O,11,FALSE)))=TRUE," ",(VLOOKUP(D155,'Team Info'!$E:$O,11,FALSE)))</f>
        <v xml:space="preserve"> </v>
      </c>
      <c r="S155" s="176" t="str">
        <f>IF(ISBLANK((VLOOKUP(E155,'Team Info'!$E:$O,11,FALSE)))=TRUE," ",(VLOOKUP(E155,'Team Info'!$E:$O,11,FALSE)))</f>
        <v xml:space="preserve"> </v>
      </c>
      <c r="T155" s="145" t="str">
        <f t="shared" si="23"/>
        <v>45549Field #10.5</v>
      </c>
    </row>
    <row r="156" spans="1:20" ht="28.8" x14ac:dyDescent="0.3">
      <c r="A156" s="262">
        <v>298</v>
      </c>
      <c r="B156" s="170" t="s">
        <v>1158</v>
      </c>
      <c r="C156" s="242" t="str">
        <f t="shared" si="24"/>
        <v>HT1035HU1049</v>
      </c>
      <c r="D156" s="242" t="s">
        <v>1722</v>
      </c>
      <c r="E156" s="242" t="s">
        <v>1731</v>
      </c>
      <c r="F156" s="180" t="str">
        <f t="shared" si="25"/>
        <v>Sat</v>
      </c>
      <c r="G156" s="233">
        <v>45549</v>
      </c>
      <c r="H156" s="153" t="s">
        <v>2154</v>
      </c>
      <c r="I156" s="183">
        <v>0.5</v>
      </c>
      <c r="J156" s="155" t="s">
        <v>1824</v>
      </c>
      <c r="K156" s="180" t="str">
        <f>VLOOKUP(D156,'Team Info'!E:H,4,FALSE)</f>
        <v>HT</v>
      </c>
      <c r="L156" s="169" t="str">
        <f>VLOOKUP(D156,'Team Info'!E:K,6,FALSE)</f>
        <v>U12 HT Hornets</v>
      </c>
      <c r="M156" s="158" t="s">
        <v>849</v>
      </c>
      <c r="N156" s="181" t="str">
        <f>VLOOKUP(E156,'Team Info'!E:H,4,FALSE)</f>
        <v>HU</v>
      </c>
      <c r="O156" s="177" t="str">
        <f>VLOOKUP(E156,'Team Info'!E:J,6,FALSE)</f>
        <v>U12 HU Cougars</v>
      </c>
      <c r="P156" s="153" t="s">
        <v>1167</v>
      </c>
      <c r="Q156" s="175" t="str">
        <f t="shared" si="26"/>
        <v>No Game 10/11-10/13 - Uihlein 
2 Team Coordination: U12 Cougars &amp; U14 Renegades</v>
      </c>
      <c r="R156" s="176" t="str">
        <f>IF(ISBLANK((VLOOKUP(D156,'Team Info'!$E:$O,11,FALSE)))=TRUE," ",(VLOOKUP(D156,'Team Info'!$E:$O,11,FALSE)))</f>
        <v>No Game 10/11-10/13 - Uihlein</v>
      </c>
      <c r="S156" s="176" t="str">
        <f>IF(ISBLANK((VLOOKUP(E156,'Team Info'!$E:$O,11,FALSE)))=TRUE," ",(VLOOKUP(E156,'Team Info'!$E:$O,11,FALSE)))</f>
        <v>2 Team Coordination: U12 Cougars &amp; U14 Renegades</v>
      </c>
      <c r="T156" s="145" t="str">
        <f t="shared" si="23"/>
        <v>45549Field #20.5</v>
      </c>
    </row>
    <row r="157" spans="1:20" x14ac:dyDescent="0.3">
      <c r="A157" s="262">
        <v>524</v>
      </c>
      <c r="B157" s="170" t="s">
        <v>1159</v>
      </c>
      <c r="C157" s="242" t="str">
        <f t="shared" si="24"/>
        <v>RF1113JK1057</v>
      </c>
      <c r="D157" s="242" t="s">
        <v>1780</v>
      </c>
      <c r="E157" s="242" t="s">
        <v>1735</v>
      </c>
      <c r="F157" s="180" t="str">
        <f t="shared" si="25"/>
        <v>Sat</v>
      </c>
      <c r="G157" s="233">
        <v>45549</v>
      </c>
      <c r="H157" s="153" t="s">
        <v>2146</v>
      </c>
      <c r="I157" s="183">
        <v>0.5</v>
      </c>
      <c r="J157" s="155" t="s">
        <v>1828</v>
      </c>
      <c r="K157" s="180" t="str">
        <f>VLOOKUP(D157,'Team Info'!E:H,4,FALSE)</f>
        <v>RF</v>
      </c>
      <c r="L157" s="169" t="str">
        <f>VLOOKUP(D157,'Team Info'!E:K,6,FALSE)</f>
        <v>U-7 RF Rebels</v>
      </c>
      <c r="M157" s="158" t="s">
        <v>849</v>
      </c>
      <c r="N157" s="181" t="str">
        <f>VLOOKUP(E157,'Team Info'!E:H,4,FALSE)</f>
        <v>JK</v>
      </c>
      <c r="O157" s="177" t="str">
        <f>VLOOKUP(E157,'Team Info'!E:J,6,FALSE)</f>
        <v>U-7 JK Panthers</v>
      </c>
      <c r="P157" s="153" t="s">
        <v>1167</v>
      </c>
      <c r="Q157" s="175" t="str">
        <f t="shared" si="26"/>
        <v>2 Team Coordination: U7 Panthers &amp; U14 Panthers</v>
      </c>
      <c r="R157" s="176" t="str">
        <f>IF(ISBLANK((VLOOKUP(D157,'Team Info'!$E:$O,11,FALSE)))=TRUE," ",(VLOOKUP(D157,'Team Info'!$E:$O,11,FALSE)))</f>
        <v xml:space="preserve"> </v>
      </c>
      <c r="S157" s="176" t="str">
        <f>IF(ISBLANK((VLOOKUP(E157,'Team Info'!$E:$O,11,FALSE)))=TRUE," ",(VLOOKUP(E157,'Team Info'!$E:$O,11,FALSE)))</f>
        <v>2 Team Coordination: U7 Panthers &amp; U14 Panthers</v>
      </c>
      <c r="T157" s="145" t="str">
        <f t="shared" si="23"/>
        <v>45549Hickory Lane #1A0.5</v>
      </c>
    </row>
    <row r="158" spans="1:20" x14ac:dyDescent="0.3">
      <c r="A158" s="170">
        <v>379</v>
      </c>
      <c r="B158" s="170" t="s">
        <v>1159</v>
      </c>
      <c r="C158" s="242" t="str">
        <f t="shared" si="24"/>
        <v>JU1080JK1064</v>
      </c>
      <c r="D158" s="242" t="s">
        <v>1753</v>
      </c>
      <c r="E158" s="242" t="s">
        <v>1742</v>
      </c>
      <c r="F158" s="180" t="str">
        <f t="shared" si="25"/>
        <v>Sat</v>
      </c>
      <c r="G158" s="233">
        <v>45549</v>
      </c>
      <c r="H158" s="153" t="s">
        <v>2144</v>
      </c>
      <c r="I158" s="183">
        <v>0.5</v>
      </c>
      <c r="J158" s="155" t="s">
        <v>1826</v>
      </c>
      <c r="K158" s="180" t="str">
        <f>VLOOKUP(D158,'Team Info'!E:H,4,FALSE)</f>
        <v>JU</v>
      </c>
      <c r="L158" s="169" t="str">
        <f>VLOOKUP(D158,'Team Info'!E:K,6,FALSE)</f>
        <v>U-9 JU Juneau Rage U9</v>
      </c>
      <c r="M158" s="158" t="s">
        <v>849</v>
      </c>
      <c r="N158" s="181" t="str">
        <f>VLOOKUP(E158,'Team Info'!E:H,4,FALSE)</f>
        <v>JK</v>
      </c>
      <c r="O158" s="177" t="str">
        <f>VLOOKUP(E158,'Team Info'!E:J,6,FALSE)</f>
        <v>U-9 JK Rattlesnakes</v>
      </c>
      <c r="P158" s="153" t="s">
        <v>1167</v>
      </c>
      <c r="Q158" s="175" t="str">
        <f t="shared" si="26"/>
        <v xml:space="preserve">2 Team Coordination: U8 Rage Purple &amp; U9 JU Rage 
 </v>
      </c>
      <c r="R158" s="176" t="str">
        <f>IF(ISBLANK((VLOOKUP(D158,'Team Info'!$E:$O,11,FALSE)))=TRUE," ",(VLOOKUP(D158,'Team Info'!$E:$O,11,FALSE)))</f>
        <v>2 Team Coordination: U8 Rage Purple &amp; U9 JU Rage</v>
      </c>
      <c r="S158" s="176" t="str">
        <f>IF(ISBLANK((VLOOKUP(E158,'Team Info'!$E:$O,11,FALSE)))=TRUE," ",(VLOOKUP(E158,'Team Info'!$E:$O,11,FALSE)))</f>
        <v xml:space="preserve"> </v>
      </c>
      <c r="T158" s="145" t="str">
        <f t="shared" si="23"/>
        <v>45549Hickory Lane #20.5</v>
      </c>
    </row>
    <row r="159" spans="1:20" ht="28.8" x14ac:dyDescent="0.3">
      <c r="A159" s="170">
        <v>299</v>
      </c>
      <c r="B159" s="170" t="s">
        <v>1159</v>
      </c>
      <c r="C159" s="242" t="str">
        <f t="shared" si="24"/>
        <v>RF1131JK1072</v>
      </c>
      <c r="D159" s="242" t="s">
        <v>1796</v>
      </c>
      <c r="E159" s="242" t="s">
        <v>1748</v>
      </c>
      <c r="F159" s="180" t="str">
        <f t="shared" si="25"/>
        <v>Sat</v>
      </c>
      <c r="G159" s="233">
        <v>45549</v>
      </c>
      <c r="H159" s="153" t="s">
        <v>2145</v>
      </c>
      <c r="I159" s="183">
        <v>0.5</v>
      </c>
      <c r="J159" s="155" t="s">
        <v>1824</v>
      </c>
      <c r="K159" s="180" t="str">
        <f>VLOOKUP(D159,'Team Info'!E:H,4,FALSE)</f>
        <v>RF</v>
      </c>
      <c r="L159" s="169" t="str">
        <f>VLOOKUP(D159,'Team Info'!E:K,6,FALSE)</f>
        <v>U12 RF Red Foxes</v>
      </c>
      <c r="M159" s="158" t="s">
        <v>849</v>
      </c>
      <c r="N159" s="181" t="str">
        <f>VLOOKUP(E159,'Team Info'!E:H,4,FALSE)</f>
        <v>JK</v>
      </c>
      <c r="O159" s="177" t="str">
        <f>VLOOKUP(E159,'Team Info'!E:J,6,FALSE)</f>
        <v>U12 JK Stars</v>
      </c>
      <c r="P159" s="153" t="s">
        <v>1167</v>
      </c>
      <c r="Q159" s="175" t="str">
        <f t="shared" si="26"/>
        <v xml:space="preserve">2 Team Coordination: U9 Gladiators &amp; U12 Red Foxes 
 </v>
      </c>
      <c r="R159" s="176" t="str">
        <f>IF(ISBLANK((VLOOKUP(D159,'Team Info'!$E:$O,11,FALSE)))=TRUE," ",(VLOOKUP(D159,'Team Info'!$E:$O,11,FALSE)))</f>
        <v>2 Team Coordination: U9 Gladiators &amp; U12 Red Foxes</v>
      </c>
      <c r="S159" s="176" t="str">
        <f>IF(ISBLANK((VLOOKUP(E159,'Team Info'!$E:$O,11,FALSE)))=TRUE," ",(VLOOKUP(E159,'Team Info'!$E:$O,11,FALSE)))</f>
        <v xml:space="preserve"> </v>
      </c>
      <c r="T159" s="145" t="str">
        <f t="shared" si="23"/>
        <v>45549Hickory Lane #30.5</v>
      </c>
    </row>
    <row r="160" spans="1:20" x14ac:dyDescent="0.3">
      <c r="A160" s="170">
        <v>522</v>
      </c>
      <c r="B160" s="170" t="s">
        <v>1157</v>
      </c>
      <c r="C160" s="242" t="str">
        <f t="shared" si="24"/>
        <v>HT1018HT1017</v>
      </c>
      <c r="D160" s="242" t="s">
        <v>1706</v>
      </c>
      <c r="E160" s="242" t="s">
        <v>1705</v>
      </c>
      <c r="F160" s="180" t="str">
        <f t="shared" si="25"/>
        <v>Sat</v>
      </c>
      <c r="G160" s="233">
        <v>45549</v>
      </c>
      <c r="H160" s="153" t="s">
        <v>1827</v>
      </c>
      <c r="I160" s="183">
        <v>0.5</v>
      </c>
      <c r="J160" s="155" t="s">
        <v>1828</v>
      </c>
      <c r="K160" s="180" t="str">
        <f>VLOOKUP(D160,'Team Info'!E:H,4,FALSE)</f>
        <v>HT</v>
      </c>
      <c r="L160" s="169" t="str">
        <f>VLOOKUP(D160,'Team Info'!E:K,6,FALSE)</f>
        <v>U-7 HT Panthers</v>
      </c>
      <c r="M160" s="158" t="s">
        <v>849</v>
      </c>
      <c r="N160" s="181" t="str">
        <f>VLOOKUP(E160,'Team Info'!E:H,4,FALSE)</f>
        <v>HT</v>
      </c>
      <c r="O160" s="177" t="str">
        <f>VLOOKUP(E160,'Team Info'!E:J,6,FALSE)</f>
        <v>U-7 HT Power Rangers</v>
      </c>
      <c r="P160" s="153" t="s">
        <v>1167</v>
      </c>
      <c r="Q160" s="175" t="str">
        <f t="shared" si="26"/>
        <v xml:space="preserve"> </v>
      </c>
      <c r="R160" s="176" t="str">
        <f>IF(ISBLANK((VLOOKUP(D160,'Team Info'!$E:$O,11,FALSE)))=TRUE," ",(VLOOKUP(D160,'Team Info'!$E:$O,11,FALSE)))</f>
        <v xml:space="preserve"> </v>
      </c>
      <c r="S160" s="176" t="str">
        <f>IF(ISBLANK((VLOOKUP(E160,'Team Info'!$E:$O,11,FALSE)))=TRUE," ",(VLOOKUP(E160,'Team Info'!$E:$O,11,FALSE)))</f>
        <v xml:space="preserve"> </v>
      </c>
      <c r="T160" s="145" t="str">
        <f t="shared" si="23"/>
        <v>45549HT #3A0.5</v>
      </c>
    </row>
    <row r="161" spans="1:20" x14ac:dyDescent="0.3">
      <c r="A161" s="170">
        <v>122</v>
      </c>
      <c r="B161" s="170" t="s">
        <v>1157</v>
      </c>
      <c r="C161" s="242" t="str">
        <f t="shared" si="24"/>
        <v>WB1162HT1020</v>
      </c>
      <c r="D161" s="242" t="s">
        <v>1819</v>
      </c>
      <c r="E161" s="242" t="s">
        <v>1708</v>
      </c>
      <c r="F161" s="180" t="str">
        <f t="shared" si="25"/>
        <v>Sat</v>
      </c>
      <c r="G161" s="233">
        <v>45549</v>
      </c>
      <c r="H161" s="153" t="s">
        <v>1830</v>
      </c>
      <c r="I161" s="183">
        <v>0.5</v>
      </c>
      <c r="J161" s="155" t="s">
        <v>1823</v>
      </c>
      <c r="K161" s="180" t="str">
        <f>VLOOKUP(D161,'Team Info'!E:H,4,FALSE)</f>
        <v>WB</v>
      </c>
      <c r="L161" s="240" t="str">
        <f>VLOOKUP(D161,'Team Info'!E:K,6,FALSE)</f>
        <v>U-8 WB Stars</v>
      </c>
      <c r="M161" s="158" t="s">
        <v>849</v>
      </c>
      <c r="N161" s="181" t="str">
        <f>VLOOKUP(E161,'Team Info'!E:H,4,FALSE)</f>
        <v>HT</v>
      </c>
      <c r="O161" s="238" t="str">
        <f>VLOOKUP(E161,'Team Info'!E:J,6,FALSE)</f>
        <v>U-8 HT Sharks</v>
      </c>
      <c r="P161" s="153" t="s">
        <v>1167</v>
      </c>
      <c r="Q161" s="175" t="str">
        <f t="shared" si="26"/>
        <v>No Game 10/11-10/13 - Uihlein</v>
      </c>
      <c r="R161" s="176" t="str">
        <f>IF(ISBLANK((VLOOKUP(D161,'Team Info'!$E:$O,11,FALSE)))=TRUE," ",(VLOOKUP(D161,'Team Info'!$E:$O,11,FALSE)))</f>
        <v xml:space="preserve"> </v>
      </c>
      <c r="S161" s="176" t="str">
        <f>IF(ISBLANK((VLOOKUP(E161,'Team Info'!$E:$O,11,FALSE)))=TRUE," ",(VLOOKUP(E161,'Team Info'!$E:$O,11,FALSE)))</f>
        <v>No Game 10/11-10/13 - Uihlein</v>
      </c>
      <c r="T161" s="145" t="str">
        <f t="shared" si="23"/>
        <v>45549HT #3B0.5</v>
      </c>
    </row>
    <row r="162" spans="1:20" ht="43.2" x14ac:dyDescent="0.3">
      <c r="A162" s="266">
        <v>1001</v>
      </c>
      <c r="B162" s="266" t="s">
        <v>1157</v>
      </c>
      <c r="C162" s="267" t="str">
        <f t="shared" si="24"/>
        <v>JK1062HT1028</v>
      </c>
      <c r="D162" s="267" t="s">
        <v>1740</v>
      </c>
      <c r="E162" s="267" t="s">
        <v>1716</v>
      </c>
      <c r="F162" s="180" t="str">
        <f t="shared" si="25"/>
        <v>Sat</v>
      </c>
      <c r="G162" s="233">
        <v>45549</v>
      </c>
      <c r="H162" s="153" t="s">
        <v>881</v>
      </c>
      <c r="I162" s="183">
        <v>0.5</v>
      </c>
      <c r="J162" s="155" t="s">
        <v>1826</v>
      </c>
      <c r="K162" s="180" t="str">
        <f>VLOOKUP(D162,'Team Info'!E:H,4,FALSE)</f>
        <v>JK</v>
      </c>
      <c r="L162" s="169" t="str">
        <f>VLOOKUP(D162,'Team Info'!E:K,6,FALSE)</f>
        <v>U-9 JK Adrenaline</v>
      </c>
      <c r="M162" s="158" t="s">
        <v>849</v>
      </c>
      <c r="N162" s="181" t="str">
        <f>VLOOKUP(E162,'Team Info'!E:H,4,FALSE)</f>
        <v>HT</v>
      </c>
      <c r="O162" s="177" t="str">
        <f>VLOOKUP(E162,'Team Info'!E:J,6,FALSE)</f>
        <v>U-9 HT Tigers</v>
      </c>
      <c r="P162" s="153" t="s">
        <v>1167</v>
      </c>
      <c r="Q162" s="175" t="str">
        <f t="shared" si="26"/>
        <v>2 Team Coordination: U7 Cheetahs &amp; U9 Adrenaline 
2 Team Coordination: U9 Tigers &amp; U7 Wolves</v>
      </c>
      <c r="R162" s="176" t="str">
        <f>IF(ISBLANK((VLOOKUP(D162,'Team Info'!$E:$O,11,FALSE)))=TRUE," ",(VLOOKUP(D162,'Team Info'!$E:$O,11,FALSE)))</f>
        <v>2 Team Coordination: U7 Cheetahs &amp; U9 Adrenaline</v>
      </c>
      <c r="S162" s="176" t="str">
        <f>IF(ISBLANK((VLOOKUP(E162,'Team Info'!$E:$O,11,FALSE)))=TRUE," ",(VLOOKUP(E162,'Team Info'!$E:$O,11,FALSE)))</f>
        <v>2 Team Coordination: U9 Tigers &amp; U7 Wolves</v>
      </c>
      <c r="T162" s="145" t="str">
        <f t="shared" si="23"/>
        <v>45549HT #5A0.5</v>
      </c>
    </row>
    <row r="163" spans="1:20" ht="28.8" x14ac:dyDescent="0.3">
      <c r="A163" s="170">
        <v>614</v>
      </c>
      <c r="B163" s="170" t="s">
        <v>1157</v>
      </c>
      <c r="C163" s="242" t="str">
        <f t="shared" si="24"/>
        <v>WCHSA1158HT1031</v>
      </c>
      <c r="D163" s="242" t="s">
        <v>1816</v>
      </c>
      <c r="E163" s="242" t="s">
        <v>1718</v>
      </c>
      <c r="F163" s="180" t="str">
        <f t="shared" si="25"/>
        <v>Sat</v>
      </c>
      <c r="G163" s="233">
        <v>45549</v>
      </c>
      <c r="H163" s="153" t="s">
        <v>851</v>
      </c>
      <c r="I163" s="183">
        <v>0.5</v>
      </c>
      <c r="J163" s="155" t="s">
        <v>1829</v>
      </c>
      <c r="K163" s="180" t="str">
        <f>VLOOKUP(D163,'Team Info'!E:H,4,FALSE)</f>
        <v>WCHSA</v>
      </c>
      <c r="L163" s="169" t="str">
        <f>VLOOKUP(D163,'Team Info'!E:K,6,FALSE)</f>
        <v>U10 WCHSA Royal Eagles</v>
      </c>
      <c r="M163" s="158" t="s">
        <v>849</v>
      </c>
      <c r="N163" s="181" t="str">
        <f>VLOOKUP(E163,'Team Info'!E:H,4,FALSE)</f>
        <v>HT</v>
      </c>
      <c r="O163" s="177" t="str">
        <f>VLOOKUP(E163,'Team Info'!E:J,6,FALSE)</f>
        <v>U10 HT Dragons</v>
      </c>
      <c r="P163" s="153" t="s">
        <v>1167</v>
      </c>
      <c r="Q163" s="175" t="str">
        <f t="shared" si="26"/>
        <v xml:space="preserve"> </v>
      </c>
      <c r="R163" s="176" t="str">
        <f>IF(ISBLANK((VLOOKUP(D163,'Team Info'!$E:$O,11,FALSE)))=TRUE," ",(VLOOKUP(D163,'Team Info'!$E:$O,11,FALSE)))</f>
        <v xml:space="preserve"> </v>
      </c>
      <c r="S163" s="176" t="str">
        <f>IF(ISBLANK((VLOOKUP(E163,'Team Info'!$E:$O,11,FALSE)))=TRUE," ",(VLOOKUP(E163,'Team Info'!$E:$O,11,FALSE)))</f>
        <v xml:space="preserve"> </v>
      </c>
      <c r="T163" s="145" t="str">
        <f t="shared" si="23"/>
        <v>45549HT #5B0.5</v>
      </c>
    </row>
    <row r="164" spans="1:20" x14ac:dyDescent="0.3">
      <c r="A164" s="170">
        <v>427</v>
      </c>
      <c r="B164" s="170" t="s">
        <v>1160</v>
      </c>
      <c r="C164" s="242" t="str">
        <f t="shared" si="24"/>
        <v>JK1063KW1105</v>
      </c>
      <c r="D164" s="242" t="s">
        <v>1741</v>
      </c>
      <c r="E164" s="242" t="s">
        <v>1773</v>
      </c>
      <c r="F164" s="180" t="str">
        <f t="shared" si="25"/>
        <v>Sat</v>
      </c>
      <c r="G164" s="233">
        <v>45549</v>
      </c>
      <c r="H164" s="153" t="s">
        <v>866</v>
      </c>
      <c r="I164" s="183">
        <v>0.5</v>
      </c>
      <c r="J164" s="155" t="s">
        <v>1826</v>
      </c>
      <c r="K164" s="180" t="str">
        <f>VLOOKUP(D164,'Team Info'!E:H,4,FALSE)</f>
        <v>JK</v>
      </c>
      <c r="L164" s="169" t="str">
        <f>VLOOKUP(D164,'Team Info'!E:K,6,FALSE)</f>
        <v>U-9 JK Avalanche</v>
      </c>
      <c r="M164" s="158" t="s">
        <v>849</v>
      </c>
      <c r="N164" s="181" t="str">
        <f>VLOOKUP(E164,'Team Info'!E:H,4,FALSE)</f>
        <v>KW</v>
      </c>
      <c r="O164" s="177" t="str">
        <f>VLOOKUP(E164,'Team Info'!E:J,6,FALSE)</f>
        <v>U-9 KW Cyclones</v>
      </c>
      <c r="P164" s="153" t="s">
        <v>1167</v>
      </c>
      <c r="Q164" s="175" t="str">
        <f t="shared" si="26"/>
        <v xml:space="preserve"> </v>
      </c>
      <c r="R164" s="176" t="str">
        <f>IF(ISBLANK((VLOOKUP(D164,'Team Info'!$E:$O,11,FALSE)))=TRUE," ",(VLOOKUP(D164,'Team Info'!$E:$O,11,FALSE)))</f>
        <v xml:space="preserve"> </v>
      </c>
      <c r="S164" s="176" t="str">
        <f>IF(ISBLANK((VLOOKUP(E164,'Team Info'!$E:$O,11,FALSE)))=TRUE," ",(VLOOKUP(E164,'Team Info'!$E:$O,11,FALSE)))</f>
        <v xml:space="preserve"> </v>
      </c>
      <c r="T164" s="145" t="str">
        <f t="shared" si="23"/>
        <v>45549KW 30.5</v>
      </c>
    </row>
    <row r="165" spans="1:20" ht="28.8" x14ac:dyDescent="0.3">
      <c r="A165" s="170">
        <v>4</v>
      </c>
      <c r="B165" s="170" t="s">
        <v>1160</v>
      </c>
      <c r="C165" s="242" t="str">
        <f t="shared" si="24"/>
        <v>SL1157KW1094</v>
      </c>
      <c r="D165" s="242" t="s">
        <v>1661</v>
      </c>
      <c r="E165" s="242" t="s">
        <v>1664</v>
      </c>
      <c r="F165" s="180" t="str">
        <f t="shared" si="25"/>
        <v>Sat</v>
      </c>
      <c r="G165" s="233">
        <v>45549</v>
      </c>
      <c r="H165" s="153" t="s">
        <v>860</v>
      </c>
      <c r="I165" s="183">
        <v>0.5</v>
      </c>
      <c r="J165" s="155" t="s">
        <v>46</v>
      </c>
      <c r="K165" s="180" t="str">
        <f>VLOOKUP(D165,'Team Info'!E:H,4,FALSE)</f>
        <v>SL</v>
      </c>
      <c r="L165" s="169" t="str">
        <f>VLOOKUP(D165,'Team Info'!E:K,6,FALSE)</f>
        <v>U14G SL Reign (Breeze)</v>
      </c>
      <c r="M165" s="158" t="s">
        <v>849</v>
      </c>
      <c r="N165" s="181" t="str">
        <f>VLOOKUP(E165,'Team Info'!E:H,4,FALSE)</f>
        <v>KW</v>
      </c>
      <c r="O165" s="177" t="str">
        <f>VLOOKUP(E165,'Team Info'!E:J,6,FALSE)</f>
        <v>U14G KW Storm</v>
      </c>
      <c r="P165" s="153" t="s">
        <v>1167</v>
      </c>
      <c r="Q165" s="175" t="str">
        <f t="shared" si="26"/>
        <v xml:space="preserve">9/27-9/28 AWAY games - Homecoming 
 </v>
      </c>
      <c r="R165" s="176" t="str">
        <f>IF(ISBLANK((VLOOKUP(D165,'Team Info'!$E:$O,11,FALSE)))=TRUE," ",(VLOOKUP(D165,'Team Info'!$E:$O,11,FALSE)))</f>
        <v>9/27-9/28 AWAY games - Homecoming</v>
      </c>
      <c r="S165" s="176" t="str">
        <f>IF(ISBLANK((VLOOKUP(E165,'Team Info'!$E:$O,11,FALSE)))=TRUE," ",(VLOOKUP(E165,'Team Info'!$E:$O,11,FALSE)))</f>
        <v xml:space="preserve"> </v>
      </c>
      <c r="T165" s="145" t="str">
        <f t="shared" si="23"/>
        <v>45549KW 50.5</v>
      </c>
    </row>
    <row r="166" spans="1:20" ht="28.8" x14ac:dyDescent="0.3">
      <c r="A166" s="170">
        <v>236</v>
      </c>
      <c r="B166" s="170" t="s">
        <v>1161</v>
      </c>
      <c r="C166" s="242" t="str">
        <f t="shared" si="24"/>
        <v>SL1138RF1119</v>
      </c>
      <c r="D166" s="242" t="s">
        <v>1802</v>
      </c>
      <c r="E166" s="242" t="s">
        <v>1786</v>
      </c>
      <c r="F166" s="180" t="str">
        <f t="shared" si="25"/>
        <v>Sat</v>
      </c>
      <c r="G166" s="233">
        <v>45549</v>
      </c>
      <c r="H166" s="153" t="s">
        <v>2171</v>
      </c>
      <c r="I166" s="183">
        <v>0.5</v>
      </c>
      <c r="J166" s="169" t="s">
        <v>1823</v>
      </c>
      <c r="K166" s="180" t="str">
        <f>VLOOKUP(D166,'Team Info'!E:H,4,FALSE)</f>
        <v>SL</v>
      </c>
      <c r="L166" s="169" t="str">
        <f>VLOOKUP(D166,'Team Info'!E:K,6,FALSE)</f>
        <v>U-8 SL Blizzards</v>
      </c>
      <c r="M166" s="158" t="s">
        <v>849</v>
      </c>
      <c r="N166" s="181" t="str">
        <f>VLOOKUP(E166,'Team Info'!E:H,4,FALSE)</f>
        <v>RF</v>
      </c>
      <c r="O166" s="177" t="str">
        <f>VLOOKUP(E166,'Team Info'!E:J,6,FALSE)</f>
        <v>U-8 RF Hornets</v>
      </c>
      <c r="P166" s="153" t="s">
        <v>1167</v>
      </c>
      <c r="Q166" s="175" t="str">
        <f t="shared" si="26"/>
        <v xml:space="preserve">9/27-9/28 AWAY games - Homecoming 
 </v>
      </c>
      <c r="R166" s="176" t="str">
        <f>IF(ISBLANK((VLOOKUP(D166,'Team Info'!$E:$O,11,FALSE)))=TRUE," ",(VLOOKUP(D166,'Team Info'!$E:$O,11,FALSE)))</f>
        <v>9/27-9/28 AWAY games - Homecoming</v>
      </c>
      <c r="S166" s="176" t="str">
        <f>IF(ISBLANK((VLOOKUP(E166,'Team Info'!$E:$O,11,FALSE)))=TRUE," ",(VLOOKUP(E166,'Team Info'!$E:$O,11,FALSE)))</f>
        <v xml:space="preserve"> </v>
      </c>
      <c r="T166" s="145" t="str">
        <f t="shared" si="23"/>
        <v>45549RF 30.5</v>
      </c>
    </row>
    <row r="167" spans="1:20" x14ac:dyDescent="0.3">
      <c r="A167" s="170">
        <v>428</v>
      </c>
      <c r="B167" s="170" t="s">
        <v>1161</v>
      </c>
      <c r="C167" s="242" t="str">
        <f t="shared" si="24"/>
        <v>KW1106RF1120</v>
      </c>
      <c r="D167" s="242" t="s">
        <v>1774</v>
      </c>
      <c r="E167" s="242" t="s">
        <v>1787</v>
      </c>
      <c r="F167" s="180" t="str">
        <f t="shared" si="25"/>
        <v>Sat</v>
      </c>
      <c r="G167" s="233">
        <v>45549</v>
      </c>
      <c r="H167" s="153" t="s">
        <v>2169</v>
      </c>
      <c r="I167" s="183">
        <v>0.5</v>
      </c>
      <c r="J167" s="155" t="s">
        <v>1826</v>
      </c>
      <c r="K167" s="180" t="str">
        <f>VLOOKUP(D167,'Team Info'!E:H,4,FALSE)</f>
        <v>KW</v>
      </c>
      <c r="L167" s="169" t="str">
        <f>VLOOKUP(D167,'Team Info'!E:K,6,FALSE)</f>
        <v>U-9 KW Lightning</v>
      </c>
      <c r="M167" s="158" t="s">
        <v>849</v>
      </c>
      <c r="N167" s="181" t="str">
        <f>VLOOKUP(E167,'Team Info'!E:H,4,FALSE)</f>
        <v>RF</v>
      </c>
      <c r="O167" s="177" t="str">
        <f>VLOOKUP(E167,'Team Info'!E:J,6,FALSE)</f>
        <v>U-9 RF Cheetahs</v>
      </c>
      <c r="P167" s="153" t="s">
        <v>1167</v>
      </c>
      <c r="Q167" s="175" t="str">
        <f t="shared" si="26"/>
        <v xml:space="preserve"> </v>
      </c>
      <c r="R167" s="176" t="str">
        <f>IF(ISBLANK((VLOOKUP(D167,'Team Info'!$E:$O,11,FALSE)))=TRUE," ",(VLOOKUP(D167,'Team Info'!$E:$O,11,FALSE)))</f>
        <v xml:space="preserve"> </v>
      </c>
      <c r="S167" s="176" t="str">
        <f>IF(ISBLANK((VLOOKUP(E167,'Team Info'!$E:$O,11,FALSE)))=TRUE," ",(VLOOKUP(E167,'Team Info'!$E:$O,11,FALSE)))</f>
        <v xml:space="preserve"> </v>
      </c>
      <c r="T167" s="145" t="str">
        <f t="shared" si="23"/>
        <v>45549RF 60.5</v>
      </c>
    </row>
    <row r="168" spans="1:20" ht="28.8" x14ac:dyDescent="0.3">
      <c r="A168" s="170">
        <v>300</v>
      </c>
      <c r="B168" s="170" t="s">
        <v>1161</v>
      </c>
      <c r="C168" s="242" t="str">
        <f t="shared" si="24"/>
        <v>KW1089RF1130</v>
      </c>
      <c r="D168" s="242" t="s">
        <v>1761</v>
      </c>
      <c r="E168" s="242" t="s">
        <v>1795</v>
      </c>
      <c r="F168" s="180" t="str">
        <f t="shared" si="25"/>
        <v>Sat</v>
      </c>
      <c r="G168" s="233">
        <v>45549</v>
      </c>
      <c r="H168" s="236" t="s">
        <v>2170</v>
      </c>
      <c r="I168" s="183">
        <v>0.5</v>
      </c>
      <c r="J168" s="155" t="s">
        <v>1824</v>
      </c>
      <c r="K168" s="180" t="str">
        <f>VLOOKUP(D168,'Team Info'!E:H,4,FALSE)</f>
        <v>KW</v>
      </c>
      <c r="L168" s="169" t="str">
        <f>VLOOKUP(D168,'Team Info'!E:K,6,FALSE)</f>
        <v>U12 KW Stingrays</v>
      </c>
      <c r="M168" s="158" t="s">
        <v>849</v>
      </c>
      <c r="N168" s="181" t="str">
        <f>VLOOKUP(E168,'Team Info'!E:H,4,FALSE)</f>
        <v>RF</v>
      </c>
      <c r="O168" s="177" t="str">
        <f>VLOOKUP(E168,'Team Info'!E:J,6,FALSE)</f>
        <v>U12 RF Lightning</v>
      </c>
      <c r="P168" s="153" t="s">
        <v>1167</v>
      </c>
      <c r="Q168" s="175" t="str">
        <f t="shared" si="26"/>
        <v>2 Team Coordination: U12 Lightning &amp; U12G Gunners</v>
      </c>
      <c r="R168" s="176" t="str">
        <f>IF(ISBLANK((VLOOKUP(D168,'Team Info'!$E:$O,11,FALSE)))=TRUE," ",(VLOOKUP(D168,'Team Info'!$E:$O,11,FALSE)))</f>
        <v xml:space="preserve"> </v>
      </c>
      <c r="S168" s="176" t="str">
        <f>IF(ISBLANK((VLOOKUP(E168,'Team Info'!$E:$O,11,FALSE)))=TRUE," ",(VLOOKUP(E168,'Team Info'!$E:$O,11,FALSE)))</f>
        <v>2 Team Coordination: U12 Lightning &amp; U12G Gunners</v>
      </c>
      <c r="T168" s="145" t="str">
        <f t="shared" si="23"/>
        <v>45549RF 90.5</v>
      </c>
    </row>
    <row r="169" spans="1:20" x14ac:dyDescent="0.3">
      <c r="A169" s="170">
        <v>166</v>
      </c>
      <c r="B169" s="170" t="s">
        <v>1157</v>
      </c>
      <c r="C169" s="242" t="str">
        <f t="shared" si="24"/>
        <v>SL1141HT1021</v>
      </c>
      <c r="D169" s="242" t="s">
        <v>1805</v>
      </c>
      <c r="E169" s="242" t="s">
        <v>1709</v>
      </c>
      <c r="F169" s="180" t="str">
        <f t="shared" si="25"/>
        <v>Sat</v>
      </c>
      <c r="G169" s="233">
        <v>45549</v>
      </c>
      <c r="H169" s="153" t="s">
        <v>1827</v>
      </c>
      <c r="I169" s="183">
        <v>0.54166666666666663</v>
      </c>
      <c r="J169" s="155" t="s">
        <v>1823</v>
      </c>
      <c r="K169" s="180" t="str">
        <f>VLOOKUP(D169,'Team Info'!E:H,4,FALSE)</f>
        <v>SL</v>
      </c>
      <c r="L169" s="240" t="str">
        <f>VLOOKUP(D169,'Team Info'!E:K,6,FALSE)</f>
        <v>U-8 SL Cyclones</v>
      </c>
      <c r="M169" s="158" t="s">
        <v>849</v>
      </c>
      <c r="N169" s="181" t="str">
        <f>VLOOKUP(E169,'Team Info'!E:H,4,FALSE)</f>
        <v>HT</v>
      </c>
      <c r="O169" s="238" t="str">
        <f>VLOOKUP(E169,'Team Info'!E:J,6,FALSE)</f>
        <v>U-8 HT Goal Diggers</v>
      </c>
      <c r="P169" s="153" t="s">
        <v>1167</v>
      </c>
      <c r="Q169" s="175" t="str">
        <f t="shared" si="26"/>
        <v xml:space="preserve">9/27-9/28 AWAY games - Homecoming 
 </v>
      </c>
      <c r="R169" s="176" t="str">
        <f>IF(ISBLANK((VLOOKUP(D169,'Team Info'!$E:$O,11,FALSE)))=TRUE," ",(VLOOKUP(D169,'Team Info'!$E:$O,11,FALSE)))</f>
        <v>9/27-9/28 AWAY games - Homecoming</v>
      </c>
      <c r="S169" s="176" t="str">
        <f>IF(ISBLANK((VLOOKUP(E169,'Team Info'!$E:$O,11,FALSE)))=TRUE," ",(VLOOKUP(E169,'Team Info'!$E:$O,11,FALSE)))</f>
        <v xml:space="preserve"> </v>
      </c>
      <c r="T169" s="145" t="str">
        <f t="shared" si="23"/>
        <v>45549HT #3A0.541666666666667</v>
      </c>
    </row>
    <row r="170" spans="1:20" ht="28.8" x14ac:dyDescent="0.3">
      <c r="A170" s="170">
        <v>202</v>
      </c>
      <c r="B170" s="170" t="s">
        <v>1157</v>
      </c>
      <c r="C170" s="242" t="str">
        <f t="shared" si="24"/>
        <v>JK1060HT1023</v>
      </c>
      <c r="D170" s="242" t="s">
        <v>1738</v>
      </c>
      <c r="E170" s="242" t="s">
        <v>1711</v>
      </c>
      <c r="F170" s="180" t="str">
        <f t="shared" si="25"/>
        <v>Sat</v>
      </c>
      <c r="G170" s="233">
        <v>45549</v>
      </c>
      <c r="H170" s="153" t="s">
        <v>1830</v>
      </c>
      <c r="I170" s="183">
        <v>0.54166666666666663</v>
      </c>
      <c r="J170" s="169" t="s">
        <v>1823</v>
      </c>
      <c r="K170" s="180" t="str">
        <f>VLOOKUP(D170,'Team Info'!E:H,4,FALSE)</f>
        <v>JK</v>
      </c>
      <c r="L170" s="169" t="str">
        <f>VLOOKUP(D170,'Team Info'!E:K,6,FALSE)</f>
        <v>U-8 JK The Reds</v>
      </c>
      <c r="M170" s="158" t="s">
        <v>849</v>
      </c>
      <c r="N170" s="181" t="str">
        <f>VLOOKUP(E170,'Team Info'!E:H,4,FALSE)</f>
        <v>HT</v>
      </c>
      <c r="O170" s="177" t="str">
        <f>VLOOKUP(E170,'Team Info'!E:J,6,FALSE)</f>
        <v>U-8 HT Heroes</v>
      </c>
      <c r="P170" s="153" t="s">
        <v>1167</v>
      </c>
      <c r="Q170" s="175" t="str">
        <f t="shared" si="26"/>
        <v xml:space="preserve"> </v>
      </c>
      <c r="R170" s="176" t="str">
        <f>IF(ISBLANK((VLOOKUP(D170,'Team Info'!$E:$O,11,FALSE)))=TRUE," ",(VLOOKUP(D170,'Team Info'!$E:$O,11,FALSE)))</f>
        <v xml:space="preserve"> </v>
      </c>
      <c r="S170" s="176" t="str">
        <f>IF(ISBLANK((VLOOKUP(E170,'Team Info'!$E:$O,11,FALSE)))=TRUE," ",(VLOOKUP(E170,'Team Info'!$E:$O,11,FALSE)))</f>
        <v xml:space="preserve"> </v>
      </c>
      <c r="T170" s="145" t="str">
        <f t="shared" si="23"/>
        <v>45549HT #3B0.541666666666667</v>
      </c>
    </row>
    <row r="171" spans="1:20" x14ac:dyDescent="0.3">
      <c r="A171" s="170">
        <v>333</v>
      </c>
      <c r="B171" s="170" t="s">
        <v>1157</v>
      </c>
      <c r="C171" s="242" t="str">
        <f t="shared" si="24"/>
        <v>RF1133HT1039</v>
      </c>
      <c r="D171" s="242" t="s">
        <v>1797</v>
      </c>
      <c r="E171" s="242" t="s">
        <v>1723</v>
      </c>
      <c r="F171" s="180" t="str">
        <f t="shared" si="25"/>
        <v>Sat</v>
      </c>
      <c r="G171" s="233">
        <v>45549</v>
      </c>
      <c r="H171" s="153" t="s">
        <v>1665</v>
      </c>
      <c r="I171" s="183">
        <v>0.5625</v>
      </c>
      <c r="J171" s="155" t="s">
        <v>1825</v>
      </c>
      <c r="K171" s="180" t="str">
        <f>VLOOKUP(D171,'Team Info'!E:H,4,FALSE)</f>
        <v>RF</v>
      </c>
      <c r="L171" s="169" t="str">
        <f>VLOOKUP(D171,'Team Info'!E:K,6,FALSE)</f>
        <v>U14 RF Cyclones</v>
      </c>
      <c r="M171" s="158" t="s">
        <v>849</v>
      </c>
      <c r="N171" s="181" t="str">
        <f>VLOOKUP(E171,'Team Info'!E:H,4,FALSE)</f>
        <v>HT</v>
      </c>
      <c r="O171" s="177" t="str">
        <f>VLOOKUP(E171,'Team Info'!E:J,6,FALSE)</f>
        <v>U14 HT Lightning</v>
      </c>
      <c r="P171" s="153" t="s">
        <v>1167</v>
      </c>
      <c r="Q171" s="175" t="str">
        <f t="shared" si="26"/>
        <v>No Game 10/11-10/13 - Uihlein, 10/5 no game</v>
      </c>
      <c r="R171" s="176" t="str">
        <f>IF(ISBLANK((VLOOKUP(D171,'Team Info'!$E:$O,11,FALSE)))=TRUE," ",(VLOOKUP(D171,'Team Info'!$E:$O,11,FALSE)))</f>
        <v xml:space="preserve"> </v>
      </c>
      <c r="S171" s="176" t="str">
        <f>IF(ISBLANK((VLOOKUP(E171,'Team Info'!$E:$O,11,FALSE)))=TRUE," ",(VLOOKUP(E171,'Team Info'!$E:$O,11,FALSE)))</f>
        <v>No Game 10/11-10/13 - Uihlein, 10/5 no game</v>
      </c>
      <c r="T171" s="145" t="str">
        <f t="shared" si="23"/>
        <v>45549Ehley Field #80.5625</v>
      </c>
    </row>
    <row r="172" spans="1:20" ht="43.2" x14ac:dyDescent="0.3">
      <c r="A172" s="170">
        <v>611</v>
      </c>
      <c r="B172" s="170" t="s">
        <v>1160</v>
      </c>
      <c r="C172" s="242" t="str">
        <f t="shared" si="24"/>
        <v>JK1069KW1086</v>
      </c>
      <c r="D172" s="242" t="s">
        <v>1745</v>
      </c>
      <c r="E172" s="242" t="s">
        <v>1759</v>
      </c>
      <c r="F172" s="180" t="str">
        <f t="shared" si="25"/>
        <v>Sat</v>
      </c>
      <c r="G172" s="233">
        <v>45549</v>
      </c>
      <c r="H172" s="153" t="s">
        <v>866</v>
      </c>
      <c r="I172" s="183">
        <v>0.5625</v>
      </c>
      <c r="J172" s="155" t="s">
        <v>1829</v>
      </c>
      <c r="K172" s="180" t="str">
        <f>VLOOKUP(D172,'Team Info'!E:H,4,FALSE)</f>
        <v>JK</v>
      </c>
      <c r="L172" s="169" t="str">
        <f>VLOOKUP(D172,'Team Info'!E:K,6,FALSE)</f>
        <v>U10 JK Tarantulas</v>
      </c>
      <c r="M172" s="158" t="s">
        <v>849</v>
      </c>
      <c r="N172" s="181" t="str">
        <f>VLOOKUP(E172,'Team Info'!E:H,4,FALSE)</f>
        <v>KW</v>
      </c>
      <c r="O172" s="177" t="str">
        <f>VLOOKUP(E172,'Team Info'!E:J,6,FALSE)</f>
        <v>U10 KW Stars</v>
      </c>
      <c r="P172" s="153" t="s">
        <v>1167</v>
      </c>
      <c r="Q172" s="175" t="str">
        <f t="shared" si="26"/>
        <v>2 Team Coordination: U10 Stars &amp; U14G Rebels</v>
      </c>
      <c r="R172" s="176" t="str">
        <f>IF(ISBLANK((VLOOKUP(D172,'Team Info'!$E:$O,11,FALSE)))=TRUE," ",(VLOOKUP(D172,'Team Info'!$E:$O,11,FALSE)))</f>
        <v xml:space="preserve"> </v>
      </c>
      <c r="S172" s="176" t="str">
        <f>IF(ISBLANK((VLOOKUP(E172,'Team Info'!$E:$O,11,FALSE)))=TRUE," ",(VLOOKUP(E172,'Team Info'!$E:$O,11,FALSE)))</f>
        <v>2 Team Coordination: U10 Stars &amp; U14G Rebels</v>
      </c>
      <c r="T172" s="145" t="str">
        <f t="shared" si="23"/>
        <v>45549KW 30.5625</v>
      </c>
    </row>
    <row r="173" spans="1:20" x14ac:dyDescent="0.3">
      <c r="A173" s="170">
        <v>334</v>
      </c>
      <c r="B173" s="170" t="s">
        <v>1160</v>
      </c>
      <c r="C173" s="242" t="str">
        <f t="shared" si="24"/>
        <v>JU1083KW1092</v>
      </c>
      <c r="D173" s="242" t="s">
        <v>1756</v>
      </c>
      <c r="E173" s="242" t="s">
        <v>1762</v>
      </c>
      <c r="F173" s="180" t="str">
        <f t="shared" si="25"/>
        <v>Sat</v>
      </c>
      <c r="G173" s="233">
        <v>45549</v>
      </c>
      <c r="H173" s="153" t="s">
        <v>860</v>
      </c>
      <c r="I173" s="183">
        <v>0.5625</v>
      </c>
      <c r="J173" s="155" t="s">
        <v>1825</v>
      </c>
      <c r="K173" s="180" t="str">
        <f>VLOOKUP(D173,'Team Info'!E:H,4,FALSE)</f>
        <v>JU</v>
      </c>
      <c r="L173" s="169" t="str">
        <f>VLOOKUP(D173,'Team Info'!E:K,6,FALSE)</f>
        <v>U14 JU Juneau Rage U14</v>
      </c>
      <c r="M173" s="158" t="s">
        <v>849</v>
      </c>
      <c r="N173" s="181" t="str">
        <f>VLOOKUP(E173,'Team Info'!E:H,4,FALSE)</f>
        <v>KW</v>
      </c>
      <c r="O173" s="177" t="str">
        <f>VLOOKUP(E173,'Team Info'!E:J,6,FALSE)</f>
        <v>U14 KW Comets</v>
      </c>
      <c r="P173" s="153" t="s">
        <v>1167</v>
      </c>
      <c r="Q173" s="175" t="str">
        <f t="shared" si="26"/>
        <v>2 Team Coordination: U8 Rage Purple &amp; U14 Rage 
2 Team Coordination: U12G Phoenix &amp; U14 Comets</v>
      </c>
      <c r="R173" s="176" t="str">
        <f>IF(ISBLANK((VLOOKUP(D173,'Team Info'!$E:$O,11,FALSE)))=TRUE," ",(VLOOKUP(D173,'Team Info'!$E:$O,11,FALSE)))</f>
        <v>2 Team Coordination: U8 Rage Purple &amp; U14 Rage</v>
      </c>
      <c r="S173" s="176" t="str">
        <f>IF(ISBLANK((VLOOKUP(E173,'Team Info'!$E:$O,11,FALSE)))=TRUE," ",(VLOOKUP(E173,'Team Info'!$E:$O,11,FALSE)))</f>
        <v>2 Team Coordination: U12G Phoenix &amp; U14 Comets</v>
      </c>
      <c r="T173" s="145" t="str">
        <f t="shared" si="23"/>
        <v>45549KW 50.5625</v>
      </c>
    </row>
    <row r="174" spans="1:20" ht="28.8" x14ac:dyDescent="0.3">
      <c r="A174" s="170">
        <v>235</v>
      </c>
      <c r="B174" s="170" t="s">
        <v>1161</v>
      </c>
      <c r="C174" s="242" t="str">
        <f t="shared" si="24"/>
        <v>SL1139RF1118</v>
      </c>
      <c r="D174" s="242" t="s">
        <v>1803</v>
      </c>
      <c r="E174" s="242" t="s">
        <v>1785</v>
      </c>
      <c r="F174" s="180" t="str">
        <f t="shared" si="25"/>
        <v>Sat</v>
      </c>
      <c r="G174" s="233">
        <v>45549</v>
      </c>
      <c r="H174" s="153" t="s">
        <v>2171</v>
      </c>
      <c r="I174" s="183">
        <v>0.5625</v>
      </c>
      <c r="J174" s="169" t="s">
        <v>1823</v>
      </c>
      <c r="K174" s="180" t="str">
        <f>VLOOKUP(D174,'Team Info'!E:H,4,FALSE)</f>
        <v>SL</v>
      </c>
      <c r="L174" s="169" t="str">
        <f>VLOOKUP(D174,'Team Info'!E:K,6,FALSE)</f>
        <v>U-8 SL Hurricanes</v>
      </c>
      <c r="M174" s="158" t="s">
        <v>849</v>
      </c>
      <c r="N174" s="181" t="str">
        <f>VLOOKUP(E174,'Team Info'!E:H,4,FALSE)</f>
        <v>RF</v>
      </c>
      <c r="O174" s="177" t="str">
        <f>VLOOKUP(E174,'Team Info'!E:J,6,FALSE)</f>
        <v>U-8 RF Rich City</v>
      </c>
      <c r="P174" s="153" t="s">
        <v>1167</v>
      </c>
      <c r="Q174" s="175" t="str">
        <f t="shared" si="26"/>
        <v xml:space="preserve">9/27-9/28 AWAY games - Homecoming 
 </v>
      </c>
      <c r="R174" s="176" t="str">
        <f>IF(ISBLANK((VLOOKUP(D174,'Team Info'!$E:$O,11,FALSE)))=TRUE," ",(VLOOKUP(D174,'Team Info'!$E:$O,11,FALSE)))</f>
        <v>9/27-9/28 AWAY games - Homecoming</v>
      </c>
      <c r="S174" s="176" t="str">
        <f>IF(ISBLANK((VLOOKUP(E174,'Team Info'!$E:$O,11,FALSE)))=TRUE," ",(VLOOKUP(E174,'Team Info'!$E:$O,11,FALSE)))</f>
        <v xml:space="preserve"> </v>
      </c>
      <c r="T174" s="145" t="str">
        <f t="shared" si="23"/>
        <v>45549RF 30.5625</v>
      </c>
    </row>
    <row r="175" spans="1:20" ht="28.8" x14ac:dyDescent="0.3">
      <c r="A175" s="170">
        <v>36</v>
      </c>
      <c r="B175" s="170" t="s">
        <v>1161</v>
      </c>
      <c r="C175" s="242" t="str">
        <f t="shared" si="24"/>
        <v>SL1150RF1128</v>
      </c>
      <c r="D175" s="242" t="s">
        <v>1668</v>
      </c>
      <c r="E175" s="242" t="s">
        <v>1669</v>
      </c>
      <c r="F175" s="180" t="str">
        <f t="shared" si="25"/>
        <v>Sat</v>
      </c>
      <c r="G175" s="233">
        <v>45549</v>
      </c>
      <c r="H175" s="153" t="s">
        <v>2169</v>
      </c>
      <c r="I175" s="183">
        <v>0.5625</v>
      </c>
      <c r="J175" s="155" t="s">
        <v>96</v>
      </c>
      <c r="K175" s="180" t="str">
        <f>VLOOKUP(D175,'Team Info'!E:H,4,FALSE)</f>
        <v>SL</v>
      </c>
      <c r="L175" s="169" t="str">
        <f>VLOOKUP(D175,'Team Info'!E:K,6,FALSE)</f>
        <v>U10G SL Lady Owlets (Tigers)</v>
      </c>
      <c r="M175" s="158" t="s">
        <v>849</v>
      </c>
      <c r="N175" s="181" t="str">
        <f>VLOOKUP(E175,'Team Info'!E:H,4,FALSE)</f>
        <v>RF</v>
      </c>
      <c r="O175" s="177" t="str">
        <f>VLOOKUP(E175,'Team Info'!E:J,6,FALSE)</f>
        <v>U10G RF Wildcats</v>
      </c>
      <c r="P175" s="153" t="s">
        <v>1167</v>
      </c>
      <c r="Q175" s="175" t="str">
        <f t="shared" si="26"/>
        <v xml:space="preserve">2 Team Coordination: U12G Lady Owls &amp; U10G Tigers; 2 Team Coordination: U10G Tigers &amp; U8 Asteroids, 9/27-9/28 AWAY games - Homecoming 
 </v>
      </c>
      <c r="R175" s="176" t="str">
        <f>IF(ISBLANK((VLOOKUP(D175,'Team Info'!$E:$O,11,FALSE)))=TRUE," ",(VLOOKUP(D175,'Team Info'!$E:$O,11,FALSE)))</f>
        <v>2 Team Coordination: U12G Lady Owls &amp; U10G Tigers; 2 Team Coordination: U10G Tigers &amp; U8 Asteroids, 9/27-9/28 AWAY games - Homecoming</v>
      </c>
      <c r="S175" s="176" t="str">
        <f>IF(ISBLANK((VLOOKUP(E175,'Team Info'!$E:$O,11,FALSE)))=TRUE," ",(VLOOKUP(E175,'Team Info'!$E:$O,11,FALSE)))</f>
        <v xml:space="preserve"> </v>
      </c>
      <c r="T175" s="145" t="str">
        <f t="shared" si="23"/>
        <v>45549RF 60.5625</v>
      </c>
    </row>
    <row r="176" spans="1:20" ht="28.8" x14ac:dyDescent="0.3">
      <c r="A176" s="262">
        <v>382</v>
      </c>
      <c r="B176" s="170" t="s">
        <v>1160</v>
      </c>
      <c r="C176" s="242" t="str">
        <f t="shared" si="24"/>
        <v>RF1122KW1108</v>
      </c>
      <c r="D176" s="242" t="s">
        <v>1789</v>
      </c>
      <c r="E176" s="242" t="s">
        <v>1776</v>
      </c>
      <c r="F176" s="180" t="str">
        <f t="shared" si="25"/>
        <v>Sat</v>
      </c>
      <c r="G176" s="233">
        <v>45549</v>
      </c>
      <c r="H176" s="153" t="s">
        <v>866</v>
      </c>
      <c r="I176" s="183">
        <v>0.625</v>
      </c>
      <c r="J176" s="155" t="s">
        <v>1826</v>
      </c>
      <c r="K176" s="180" t="str">
        <f>VLOOKUP(D176,'Team Info'!E:H,4,FALSE)</f>
        <v>RF</v>
      </c>
      <c r="L176" s="169" t="str">
        <f>VLOOKUP(D176,'Team Info'!E:K,6,FALSE)</f>
        <v>U-9 RF Gladiators</v>
      </c>
      <c r="M176" s="158" t="s">
        <v>849</v>
      </c>
      <c r="N176" s="181" t="str">
        <f>VLOOKUP(E176,'Team Info'!E:H,4,FALSE)</f>
        <v>KW</v>
      </c>
      <c r="O176" s="177" t="str">
        <f>VLOOKUP(E176,'Team Info'!E:J,6,FALSE)</f>
        <v>U-9 KW Twisters</v>
      </c>
      <c r="P176" s="153" t="s">
        <v>1167</v>
      </c>
      <c r="Q176" s="175" t="str">
        <f t="shared" si="26"/>
        <v xml:space="preserve">2 Team Coordination: U9 Gladiators &amp; U12 Red Foxes 
 </v>
      </c>
      <c r="R176" s="176" t="str">
        <f>IF(ISBLANK((VLOOKUP(D176,'Team Info'!$E:$O,11,FALSE)))=TRUE," ",(VLOOKUP(D176,'Team Info'!$E:$O,11,FALSE)))</f>
        <v>2 Team Coordination: U9 Gladiators &amp; U12 Red Foxes</v>
      </c>
      <c r="S176" s="176" t="str">
        <f>IF(ISBLANK((VLOOKUP(E176,'Team Info'!$E:$O,11,FALSE)))=TRUE," ",(VLOOKUP(E176,'Team Info'!$E:$O,11,FALSE)))</f>
        <v xml:space="preserve"> </v>
      </c>
      <c r="T176" s="145" t="str">
        <f t="shared" si="23"/>
        <v>45549KW 30.625</v>
      </c>
    </row>
    <row r="177" spans="1:20" ht="57.6" x14ac:dyDescent="0.3">
      <c r="A177" s="170">
        <v>471</v>
      </c>
      <c r="B177" s="170" t="s">
        <v>1267</v>
      </c>
      <c r="C177" s="242" t="str">
        <f t="shared" si="24"/>
        <v>ER1005WB1161</v>
      </c>
      <c r="D177" s="242" t="s">
        <v>1694</v>
      </c>
      <c r="E177" s="242" t="s">
        <v>1818</v>
      </c>
      <c r="F177" s="180" t="str">
        <f t="shared" si="25"/>
        <v>Sat</v>
      </c>
      <c r="G177" s="233">
        <v>45549</v>
      </c>
      <c r="H177" s="153" t="s">
        <v>2148</v>
      </c>
      <c r="I177" s="183" t="s">
        <v>2151</v>
      </c>
      <c r="J177" s="155" t="s">
        <v>1828</v>
      </c>
      <c r="K177" s="180" t="str">
        <f>VLOOKUP(D177,'Team Info'!E:H,4,FALSE)</f>
        <v>ER</v>
      </c>
      <c r="L177" s="169" t="str">
        <f>VLOOKUP(D177,'Team Info'!E:K,6,FALSE)</f>
        <v>U-7 ER Celtics</v>
      </c>
      <c r="M177" s="158" t="s">
        <v>849</v>
      </c>
      <c r="N177" s="181" t="str">
        <f>VLOOKUP(E177,'Team Info'!E:H,4,FALSE)</f>
        <v>WB</v>
      </c>
      <c r="O177" s="177" t="str">
        <f>VLOOKUP(E177,'Team Info'!E:J,6,FALSE)</f>
        <v>U-7 WB Storm</v>
      </c>
      <c r="P177" s="153" t="s">
        <v>1167</v>
      </c>
      <c r="Q177" s="175" t="str">
        <f t="shared" si="26"/>
        <v xml:space="preserve"> </v>
      </c>
      <c r="R177" s="176" t="str">
        <f>IF(ISBLANK((VLOOKUP(D177,'Team Info'!$E:$O,11,FALSE)))=TRUE," ",(VLOOKUP(D177,'Team Info'!$E:$O,11,FALSE)))</f>
        <v xml:space="preserve"> </v>
      </c>
      <c r="S177" s="176" t="str">
        <f>IF(ISBLANK((VLOOKUP(E177,'Team Info'!$E:$O,11,FALSE)))=TRUE," ",(VLOOKUP(E177,'Team Info'!$E:$O,11,FALSE)))</f>
        <v xml:space="preserve"> </v>
      </c>
    </row>
    <row r="178" spans="1:20" x14ac:dyDescent="0.3">
      <c r="A178" s="153">
        <v>3005</v>
      </c>
      <c r="B178" s="153" t="s">
        <v>1157</v>
      </c>
      <c r="C178" s="169"/>
      <c r="D178" s="169"/>
      <c r="E178" s="169"/>
      <c r="F178" s="180" t="str">
        <f t="shared" si="25"/>
        <v>Sun</v>
      </c>
      <c r="G178" s="233">
        <v>45550</v>
      </c>
      <c r="H178" s="153" t="s">
        <v>1665</v>
      </c>
      <c r="I178" s="183">
        <v>0.41666666666666669</v>
      </c>
      <c r="J178" s="155" t="s">
        <v>2065</v>
      </c>
      <c r="K178" s="153"/>
      <c r="L178" s="240" t="s">
        <v>2095</v>
      </c>
      <c r="M178" s="158" t="s">
        <v>849</v>
      </c>
      <c r="N178" s="158" t="s">
        <v>504</v>
      </c>
      <c r="O178" s="238" t="s">
        <v>2074</v>
      </c>
      <c r="P178" s="153" t="s">
        <v>2057</v>
      </c>
      <c r="Q178" s="259"/>
      <c r="R178" s="260"/>
      <c r="S178" s="260"/>
      <c r="T178" s="145" t="str">
        <f t="shared" ref="T178:T197" si="27">G178&amp;H178&amp;I178</f>
        <v>45550Ehley Field #80.416666666666667</v>
      </c>
    </row>
    <row r="179" spans="1:20" ht="28.8" x14ac:dyDescent="0.3">
      <c r="A179" s="153">
        <v>3005</v>
      </c>
      <c r="B179" s="153" t="s">
        <v>1157</v>
      </c>
      <c r="C179" s="169"/>
      <c r="D179" s="169"/>
      <c r="E179" s="169"/>
      <c r="F179" s="180" t="str">
        <f t="shared" si="25"/>
        <v>Sun</v>
      </c>
      <c r="G179" s="233">
        <v>45550</v>
      </c>
      <c r="H179" s="153" t="s">
        <v>1665</v>
      </c>
      <c r="I179" s="183">
        <v>0.625</v>
      </c>
      <c r="J179" s="155" t="s">
        <v>2066</v>
      </c>
      <c r="K179" s="153"/>
      <c r="L179" s="240" t="s">
        <v>2082</v>
      </c>
      <c r="M179" s="158" t="s">
        <v>849</v>
      </c>
      <c r="N179" s="257" t="s">
        <v>504</v>
      </c>
      <c r="O179" s="258" t="s">
        <v>2088</v>
      </c>
      <c r="P179" s="153" t="s">
        <v>2057</v>
      </c>
      <c r="Q179" s="259"/>
      <c r="R179" s="260"/>
      <c r="S179" s="260"/>
      <c r="T179" s="145" t="str">
        <f t="shared" si="27"/>
        <v>45550Ehley Field #80.625</v>
      </c>
    </row>
    <row r="180" spans="1:20" ht="28.8" x14ac:dyDescent="0.3">
      <c r="A180" s="170">
        <v>175</v>
      </c>
      <c r="B180" s="170" t="s">
        <v>1162</v>
      </c>
      <c r="C180" s="242" t="str">
        <f t="shared" ref="C180:C208" si="28">D180&amp;E180</f>
        <v>HU1044SL1140</v>
      </c>
      <c r="D180" s="242" t="s">
        <v>1727</v>
      </c>
      <c r="E180" s="242" t="s">
        <v>1804</v>
      </c>
      <c r="F180" s="180" t="str">
        <f t="shared" si="25"/>
        <v>Mon</v>
      </c>
      <c r="G180" s="233">
        <v>45551</v>
      </c>
      <c r="H180" s="153">
        <v>3</v>
      </c>
      <c r="I180" s="183">
        <v>0.73958333333333337</v>
      </c>
      <c r="J180" s="169" t="s">
        <v>1823</v>
      </c>
      <c r="K180" s="180" t="str">
        <f>VLOOKUP(D180,'Team Info'!E:H,4,FALSE)</f>
        <v>HU</v>
      </c>
      <c r="L180" s="169" t="str">
        <f>VLOOKUP(D180,'Team Info'!E:K,6,FALSE)</f>
        <v>U-8 HU Stingers</v>
      </c>
      <c r="M180" s="158" t="s">
        <v>849</v>
      </c>
      <c r="N180" s="181" t="str">
        <f>VLOOKUP(E180,'Team Info'!E:H,4,FALSE)</f>
        <v>SL</v>
      </c>
      <c r="O180" s="177" t="str">
        <f>VLOOKUP(E180,'Team Info'!E:J,6,FALSE)</f>
        <v>U-8 SL Volcanoes</v>
      </c>
      <c r="P180" s="153" t="s">
        <v>1167</v>
      </c>
      <c r="Q180" s="175" t="str">
        <f t="shared" ref="Q180:Q208" si="29">IF(R180=" ",S180,R180&amp;" 
"&amp;S180)</f>
        <v>9/27-9/28 AWAY games - Homecoming</v>
      </c>
      <c r="R180" s="176" t="str">
        <f>IF(ISBLANK((VLOOKUP(D180,'Team Info'!$E:$O,11,FALSE)))=TRUE," ",(VLOOKUP(D180,'Team Info'!$E:$O,11,FALSE)))</f>
        <v xml:space="preserve"> </v>
      </c>
      <c r="S180" s="176" t="str">
        <f>IF(ISBLANK((VLOOKUP(E180,'Team Info'!$E:$O,11,FALSE)))=TRUE," ",(VLOOKUP(E180,'Team Info'!$E:$O,11,FALSE)))</f>
        <v>9/27-9/28 AWAY games - Homecoming</v>
      </c>
      <c r="T180" s="145" t="str">
        <f t="shared" si="27"/>
        <v>4555130.739583333333333</v>
      </c>
    </row>
    <row r="181" spans="1:20" ht="57.6" x14ac:dyDescent="0.3">
      <c r="A181" s="170">
        <v>301</v>
      </c>
      <c r="B181" s="170" t="s">
        <v>1157</v>
      </c>
      <c r="C181" s="242" t="str">
        <f t="shared" si="28"/>
        <v>HT1035HT1033</v>
      </c>
      <c r="D181" s="242" t="s">
        <v>1722</v>
      </c>
      <c r="E181" s="242" t="s">
        <v>1720</v>
      </c>
      <c r="F181" s="180" t="str">
        <f t="shared" si="25"/>
        <v>Mon</v>
      </c>
      <c r="G181" s="233">
        <v>45551</v>
      </c>
      <c r="H181" s="153" t="s">
        <v>896</v>
      </c>
      <c r="I181" s="183">
        <v>0.73958333333333337</v>
      </c>
      <c r="J181" s="155" t="s">
        <v>1824</v>
      </c>
      <c r="K181" s="180" t="str">
        <f>VLOOKUP(D181,'Team Info'!E:H,4,FALSE)</f>
        <v>HT</v>
      </c>
      <c r="L181" s="169" t="str">
        <f>VLOOKUP(D181,'Team Info'!E:K,6,FALSE)</f>
        <v>U12 HT Hornets</v>
      </c>
      <c r="M181" s="158" t="s">
        <v>849</v>
      </c>
      <c r="N181" s="181" t="str">
        <f>VLOOKUP(E181,'Team Info'!E:H,4,FALSE)</f>
        <v>HT</v>
      </c>
      <c r="O181" s="177" t="str">
        <f>VLOOKUP(E181,'Team Info'!E:J,6,FALSE)</f>
        <v>U12 HT SC Hartford</v>
      </c>
      <c r="P181" s="153" t="s">
        <v>1167</v>
      </c>
      <c r="Q181" s="175" t="str">
        <f t="shared" si="29"/>
        <v>No Game 10/11-10/13 - Uihlein 
No Game 10/11-10/13 - Uihlein</v>
      </c>
      <c r="R181" s="176" t="str">
        <f>IF(ISBLANK((VLOOKUP(D181,'Team Info'!$E:$O,11,FALSE)))=TRUE," ",(VLOOKUP(D181,'Team Info'!$E:$O,11,FALSE)))</f>
        <v>No Game 10/11-10/13 - Uihlein</v>
      </c>
      <c r="S181" s="176" t="str">
        <f>IF(ISBLANK((VLOOKUP(E181,'Team Info'!$E:$O,11,FALSE)))=TRUE," ",(VLOOKUP(E181,'Team Info'!$E:$O,11,FALSE)))</f>
        <v>No Game 10/11-10/13 - Uihlein</v>
      </c>
      <c r="T181" s="145" t="str">
        <f t="shared" si="27"/>
        <v>45551HT #60.739583333333333</v>
      </c>
    </row>
    <row r="182" spans="1:20" ht="28.8" x14ac:dyDescent="0.3">
      <c r="A182" s="170">
        <v>73</v>
      </c>
      <c r="B182" s="170" t="s">
        <v>1162</v>
      </c>
      <c r="C182" s="242" t="str">
        <f t="shared" si="28"/>
        <v>SL1155SL1154</v>
      </c>
      <c r="D182" s="242" t="s">
        <v>1674</v>
      </c>
      <c r="E182" s="242" t="s">
        <v>1683</v>
      </c>
      <c r="F182" s="180" t="str">
        <f t="shared" si="25"/>
        <v>Tue</v>
      </c>
      <c r="G182" s="233">
        <v>45552</v>
      </c>
      <c r="H182" s="153">
        <v>5</v>
      </c>
      <c r="I182" s="183">
        <v>0.73958333333333337</v>
      </c>
      <c r="J182" s="155" t="s">
        <v>63</v>
      </c>
      <c r="K182" s="180" t="str">
        <f>VLOOKUP(D182,'Team Info'!E:H,4,FALSE)</f>
        <v>SL</v>
      </c>
      <c r="L182" s="240" t="str">
        <f>VLOOKUP(D182,'Team Info'!E:K,6,FALSE)</f>
        <v>U12G SL Lady Owls</v>
      </c>
      <c r="M182" s="158" t="s">
        <v>849</v>
      </c>
      <c r="N182" s="181" t="str">
        <f>VLOOKUP(E182,'Team Info'!E:H,4,FALSE)</f>
        <v>SL</v>
      </c>
      <c r="O182" s="238" t="str">
        <f>VLOOKUP(E182,'Team Info'!E:J,6,FALSE)</f>
        <v>U12G SL Crush</v>
      </c>
      <c r="P182" s="153" t="s">
        <v>1167</v>
      </c>
      <c r="Q182" s="175" t="str">
        <f t="shared" si="29"/>
        <v>2 Team Coordination: U12G Lady Owls &amp; U10G Tigers, 9/27-9/28 AWAY games - Homecoming 
9/27-9/28 AWAY games - Homecoming</v>
      </c>
      <c r="R182" s="176" t="str">
        <f>IF(ISBLANK((VLOOKUP(D182,'Team Info'!$E:$O,11,FALSE)))=TRUE," ",(VLOOKUP(D182,'Team Info'!$E:$O,11,FALSE)))</f>
        <v>2 Team Coordination: U12G Lady Owls &amp; U10G Tigers, 9/27-9/28 AWAY games - Homecoming</v>
      </c>
      <c r="S182" s="176" t="str">
        <f>IF(ISBLANK((VLOOKUP(E182,'Team Info'!$E:$O,11,FALSE)))=TRUE," ",(VLOOKUP(E182,'Team Info'!$E:$O,11,FALSE)))</f>
        <v>9/27-9/28 AWAY games - Homecoming</v>
      </c>
      <c r="T182" s="145" t="str">
        <f t="shared" si="27"/>
        <v>4555250.739583333333333</v>
      </c>
    </row>
    <row r="183" spans="1:20" x14ac:dyDescent="0.3">
      <c r="A183" s="170">
        <v>502</v>
      </c>
      <c r="B183" s="170" t="s">
        <v>1159</v>
      </c>
      <c r="C183" s="242" t="str">
        <f t="shared" si="28"/>
        <v>RF1112JK1052</v>
      </c>
      <c r="D183" s="242" t="s">
        <v>1779</v>
      </c>
      <c r="E183" s="242" t="s">
        <v>1385</v>
      </c>
      <c r="F183" s="180" t="str">
        <f t="shared" si="25"/>
        <v>Tue</v>
      </c>
      <c r="G183" s="233">
        <v>45552</v>
      </c>
      <c r="H183" s="153" t="s">
        <v>2146</v>
      </c>
      <c r="I183" s="183">
        <v>0.73958333333333337</v>
      </c>
      <c r="J183" s="155" t="s">
        <v>1828</v>
      </c>
      <c r="K183" s="180" t="str">
        <f>VLOOKUP(D183,'Team Info'!E:H,4,FALSE)</f>
        <v>RF</v>
      </c>
      <c r="L183" s="169" t="str">
        <f>VLOOKUP(D183,'Team Info'!E:K,6,FALSE)</f>
        <v>U-7 RF Kickers</v>
      </c>
      <c r="M183" s="158" t="s">
        <v>849</v>
      </c>
      <c r="N183" s="181" t="str">
        <f>VLOOKUP(E183,'Team Info'!E:H,4,FALSE)</f>
        <v>JK</v>
      </c>
      <c r="O183" s="177" t="str">
        <f>VLOOKUP(E183,'Team Info'!E:J,6,FALSE)</f>
        <v>U-7 JK Cheetahs</v>
      </c>
      <c r="P183" s="153" t="s">
        <v>1167</v>
      </c>
      <c r="Q183" s="175" t="str">
        <f t="shared" si="29"/>
        <v>2 Team Coordination: U7 Cheetahs &amp; U9 Adrenaline</v>
      </c>
      <c r="R183" s="176" t="str">
        <f>IF(ISBLANK((VLOOKUP(D183,'Team Info'!$E:$O,11,FALSE)))=TRUE," ",(VLOOKUP(D183,'Team Info'!$E:$O,11,FALSE)))</f>
        <v xml:space="preserve"> </v>
      </c>
      <c r="S183" s="176" t="str">
        <f>IF(ISBLANK((VLOOKUP(E183,'Team Info'!$E:$O,11,FALSE)))=TRUE," ",(VLOOKUP(E183,'Team Info'!$E:$O,11,FALSE)))</f>
        <v>2 Team Coordination: U7 Cheetahs &amp; U9 Adrenaline</v>
      </c>
      <c r="T183" s="145" t="str">
        <f t="shared" si="27"/>
        <v>45552Hickory Lane #1A0.739583333333333</v>
      </c>
    </row>
    <row r="184" spans="1:20" x14ac:dyDescent="0.3">
      <c r="A184" s="170">
        <v>26</v>
      </c>
      <c r="B184" s="170" t="s">
        <v>1159</v>
      </c>
      <c r="C184" s="242" t="str">
        <f t="shared" si="28"/>
        <v>KW1094JK1077</v>
      </c>
      <c r="D184" s="242" t="s">
        <v>1664</v>
      </c>
      <c r="E184" s="242" t="s">
        <v>1652</v>
      </c>
      <c r="F184" s="180" t="str">
        <f t="shared" si="25"/>
        <v>Tue</v>
      </c>
      <c r="G184" s="233">
        <v>45552</v>
      </c>
      <c r="H184" s="153" t="s">
        <v>2143</v>
      </c>
      <c r="I184" s="183">
        <v>0.73958333333333337</v>
      </c>
      <c r="J184" s="155" t="s">
        <v>46</v>
      </c>
      <c r="K184" s="180" t="str">
        <f>VLOOKUP(D184,'Team Info'!E:H,4,FALSE)</f>
        <v>KW</v>
      </c>
      <c r="L184" s="169" t="str">
        <f>VLOOKUP(D184,'Team Info'!E:K,6,FALSE)</f>
        <v>U14G KW Storm</v>
      </c>
      <c r="M184" s="158" t="s">
        <v>849</v>
      </c>
      <c r="N184" s="181" t="str">
        <f>VLOOKUP(E184,'Team Info'!E:H,4,FALSE)</f>
        <v>JK</v>
      </c>
      <c r="O184" s="177" t="str">
        <f>VLOOKUP(E184,'Team Info'!E:J,6,FALSE)</f>
        <v>U14G JK Phoenix</v>
      </c>
      <c r="P184" s="153" t="s">
        <v>1167</v>
      </c>
      <c r="Q184" s="175" t="str">
        <f t="shared" si="29"/>
        <v xml:space="preserve"> </v>
      </c>
      <c r="R184" s="176" t="str">
        <f>IF(ISBLANK((VLOOKUP(D184,'Team Info'!$E:$O,11,FALSE)))=TRUE," ",(VLOOKUP(D184,'Team Info'!$E:$O,11,FALSE)))</f>
        <v xml:space="preserve"> </v>
      </c>
      <c r="S184" s="176" t="str">
        <f>IF(ISBLANK((VLOOKUP(E184,'Team Info'!$E:$O,11,FALSE)))=TRUE," ",(VLOOKUP(E184,'Team Info'!$E:$O,11,FALSE)))</f>
        <v xml:space="preserve"> </v>
      </c>
      <c r="T184" s="145" t="str">
        <f t="shared" si="27"/>
        <v>45552Hickory Lane #40.739583333333333</v>
      </c>
    </row>
    <row r="185" spans="1:20" x14ac:dyDescent="0.3">
      <c r="A185" s="170">
        <v>37</v>
      </c>
      <c r="B185" s="170" t="s">
        <v>1157</v>
      </c>
      <c r="C185" s="242" t="str">
        <f t="shared" si="28"/>
        <v>HU1048HT1029</v>
      </c>
      <c r="D185" s="242" t="s">
        <v>1667</v>
      </c>
      <c r="E185" s="242" t="s">
        <v>1666</v>
      </c>
      <c r="F185" s="180" t="str">
        <f t="shared" si="25"/>
        <v>Tue</v>
      </c>
      <c r="G185" s="233">
        <v>45552</v>
      </c>
      <c r="H185" s="153" t="s">
        <v>851</v>
      </c>
      <c r="I185" s="183">
        <v>0.73958333333333337</v>
      </c>
      <c r="J185" s="155" t="s">
        <v>96</v>
      </c>
      <c r="K185" s="180" t="str">
        <f>VLOOKUP(D185,'Team Info'!E:H,4,FALSE)</f>
        <v>HU</v>
      </c>
      <c r="L185" s="169" t="str">
        <f>VLOOKUP(D185,'Team Info'!E:K,6,FALSE)</f>
        <v>U10G HU Thunder</v>
      </c>
      <c r="M185" s="158" t="s">
        <v>849</v>
      </c>
      <c r="N185" s="181" t="str">
        <f>VLOOKUP(E185,'Team Info'!E:H,4,FALSE)</f>
        <v>HT</v>
      </c>
      <c r="O185" s="177" t="str">
        <f>VLOOKUP(E185,'Team Info'!E:J,6,FALSE)</f>
        <v>U10G HT Wildcats</v>
      </c>
      <c r="P185" s="153" t="s">
        <v>1167</v>
      </c>
      <c r="Q185" s="175" t="str">
        <f t="shared" si="29"/>
        <v>2 Team Coordination: U10G Thunder &amp; U12G Avengers 
2 Team Coordination: U9 Warriors &amp; U10G Wildcats</v>
      </c>
      <c r="R185" s="176" t="str">
        <f>IF(ISBLANK((VLOOKUP(D185,'Team Info'!$E:$O,11,FALSE)))=TRUE," ",(VLOOKUP(D185,'Team Info'!$E:$O,11,FALSE)))</f>
        <v>2 Team Coordination: U10G Thunder &amp; U12G Avengers</v>
      </c>
      <c r="S185" s="176" t="str">
        <f>IF(ISBLANK((VLOOKUP(E185,'Team Info'!$E:$O,11,FALSE)))=TRUE," ",(VLOOKUP(E185,'Team Info'!$E:$O,11,FALSE)))</f>
        <v>2 Team Coordination: U9 Warriors &amp; U10G Wildcats</v>
      </c>
      <c r="T185" s="145" t="str">
        <f t="shared" si="27"/>
        <v>45552HT #5B0.739583333333333</v>
      </c>
    </row>
    <row r="186" spans="1:20" x14ac:dyDescent="0.3">
      <c r="A186" s="170">
        <v>342</v>
      </c>
      <c r="B186" s="170" t="s">
        <v>1162</v>
      </c>
      <c r="C186" s="242" t="str">
        <f t="shared" si="28"/>
        <v>HT1039SL1156</v>
      </c>
      <c r="D186" s="242" t="s">
        <v>1723</v>
      </c>
      <c r="E186" s="242" t="s">
        <v>1815</v>
      </c>
      <c r="F186" s="180" t="str">
        <f t="shared" si="25"/>
        <v>Tue</v>
      </c>
      <c r="G186" s="233">
        <v>45552</v>
      </c>
      <c r="H186" s="236">
        <v>8</v>
      </c>
      <c r="I186" s="183">
        <v>0.75</v>
      </c>
      <c r="J186" s="155" t="s">
        <v>1825</v>
      </c>
      <c r="K186" s="180" t="str">
        <f>VLOOKUP(D186,'Team Info'!E:H,4,FALSE)</f>
        <v>HT</v>
      </c>
      <c r="L186" s="169" t="str">
        <f>VLOOKUP(D186,'Team Info'!E:K,6,FALSE)</f>
        <v>U14 HT Lightning</v>
      </c>
      <c r="M186" s="158" t="s">
        <v>849</v>
      </c>
      <c r="N186" s="181" t="str">
        <f>VLOOKUP(E186,'Team Info'!E:H,4,FALSE)</f>
        <v>SL</v>
      </c>
      <c r="O186" s="177" t="str">
        <f>VLOOKUP(E186,'Team Info'!E:J,6,FALSE)</f>
        <v>U14 SL Wolfsburg (Vipers)</v>
      </c>
      <c r="P186" s="153" t="s">
        <v>1167</v>
      </c>
      <c r="Q186" s="175" t="str">
        <f t="shared" si="29"/>
        <v>No Game 10/11-10/13 - Uihlein, 10/5 no game 
9/27-9/28 AWAY games - Homecoming</v>
      </c>
      <c r="R186" s="176" t="str">
        <f>IF(ISBLANK((VLOOKUP(D186,'Team Info'!$E:$O,11,FALSE)))=TRUE," ",(VLOOKUP(D186,'Team Info'!$E:$O,11,FALSE)))</f>
        <v>No Game 10/11-10/13 - Uihlein, 10/5 no game</v>
      </c>
      <c r="S186" s="176" t="str">
        <f>IF(ISBLANK((VLOOKUP(E186,'Team Info'!$E:$O,11,FALSE)))=TRUE," ",(VLOOKUP(E186,'Team Info'!$E:$O,11,FALSE)))</f>
        <v>9/27-9/28 AWAY games - Homecoming</v>
      </c>
      <c r="T186" s="145" t="str">
        <f t="shared" si="27"/>
        <v>4555280.75</v>
      </c>
    </row>
    <row r="187" spans="1:20" x14ac:dyDescent="0.3">
      <c r="A187" s="170">
        <v>99</v>
      </c>
      <c r="B187" s="170" t="s">
        <v>1160</v>
      </c>
      <c r="C187" s="242" t="str">
        <f t="shared" si="28"/>
        <v>HT1036KW1091</v>
      </c>
      <c r="D187" s="242" t="s">
        <v>1679</v>
      </c>
      <c r="E187" s="242" t="s">
        <v>1686</v>
      </c>
      <c r="F187" s="180" t="str">
        <f t="shared" si="25"/>
        <v>Wed</v>
      </c>
      <c r="G187" s="233">
        <v>45553</v>
      </c>
      <c r="H187" s="153" t="s">
        <v>858</v>
      </c>
      <c r="I187" s="183">
        <v>0.72916666666666663</v>
      </c>
      <c r="J187" s="155" t="s">
        <v>63</v>
      </c>
      <c r="K187" s="180" t="str">
        <f>VLOOKUP(D187,'Team Info'!E:H,4,FALSE)</f>
        <v>HT</v>
      </c>
      <c r="L187" s="240" t="str">
        <f>VLOOKUP(D187,'Team Info'!E:K,6,FALSE)</f>
        <v>U12G HT Pumas</v>
      </c>
      <c r="M187" s="158" t="s">
        <v>849</v>
      </c>
      <c r="N187" s="181" t="str">
        <f>VLOOKUP(E187,'Team Info'!E:H,4,FALSE)</f>
        <v>KW</v>
      </c>
      <c r="O187" s="238" t="str">
        <f>VLOOKUP(E187,'Team Info'!E:J,6,FALSE)</f>
        <v>U12G KW Fury</v>
      </c>
      <c r="P187" s="153" t="s">
        <v>1167</v>
      </c>
      <c r="Q187" s="175" t="str">
        <f t="shared" si="29"/>
        <v xml:space="preserve">No Game 10/11-10/13 - Uihlein 
 </v>
      </c>
      <c r="R187" s="176" t="str">
        <f>IF(ISBLANK((VLOOKUP(D187,'Team Info'!$E:$O,11,FALSE)))=TRUE," ",(VLOOKUP(D187,'Team Info'!$E:$O,11,FALSE)))</f>
        <v>No Game 10/11-10/13 - Uihlein</v>
      </c>
      <c r="S187" s="176" t="str">
        <f>IF(ISBLANK((VLOOKUP(E187,'Team Info'!$E:$O,11,FALSE)))=TRUE," ",(VLOOKUP(E187,'Team Info'!$E:$O,11,FALSE)))</f>
        <v xml:space="preserve"> </v>
      </c>
      <c r="T187" s="145" t="str">
        <f t="shared" si="27"/>
        <v>45553KW 40.729166666666667</v>
      </c>
    </row>
    <row r="188" spans="1:20" ht="43.2" x14ac:dyDescent="0.3">
      <c r="A188" s="170">
        <v>40</v>
      </c>
      <c r="B188" s="170" t="s">
        <v>1162</v>
      </c>
      <c r="C188" s="242" t="str">
        <f t="shared" si="28"/>
        <v>SL1150SL1151</v>
      </c>
      <c r="D188" s="242" t="s">
        <v>1668</v>
      </c>
      <c r="E188" s="242" t="s">
        <v>1672</v>
      </c>
      <c r="F188" s="180" t="str">
        <f t="shared" si="25"/>
        <v>Wed</v>
      </c>
      <c r="G188" s="233">
        <v>45553</v>
      </c>
      <c r="H188" s="153">
        <v>1</v>
      </c>
      <c r="I188" s="183">
        <v>0.73958333333333337</v>
      </c>
      <c r="J188" s="155" t="s">
        <v>96</v>
      </c>
      <c r="K188" s="180" t="str">
        <f>VLOOKUP(D188,'Team Info'!E:H,4,FALSE)</f>
        <v>SL</v>
      </c>
      <c r="L188" s="169" t="str">
        <f>VLOOKUP(D188,'Team Info'!E:K,6,FALSE)</f>
        <v>U10G SL Lady Owlets (Tigers)</v>
      </c>
      <c r="M188" s="158" t="s">
        <v>849</v>
      </c>
      <c r="N188" s="181" t="str">
        <f>VLOOKUP(E188,'Team Info'!E:H,4,FALSE)</f>
        <v>SL</v>
      </c>
      <c r="O188" s="177" t="str">
        <f>VLOOKUP(E188,'Team Info'!E:J,6,FALSE)</f>
        <v>U10G SL Arsenal</v>
      </c>
      <c r="P188" s="153" t="s">
        <v>1167</v>
      </c>
      <c r="Q188" s="175" t="str">
        <f t="shared" si="29"/>
        <v>2 Team Coordination: U12G Lady Owls &amp; U10G Tigers; 2 Team Coordination: U10G Tigers &amp; U8 Asteroids, 9/27-9/28 AWAY games - Homecoming 
2 Team Coordination: U12 Union &amp; U10G Arsenal, 9/27-9/28 AWAY games - Homecoming</v>
      </c>
      <c r="R188" s="176" t="str">
        <f>IF(ISBLANK((VLOOKUP(D188,'Team Info'!$E:$O,11,FALSE)))=TRUE," ",(VLOOKUP(D188,'Team Info'!$E:$O,11,FALSE)))</f>
        <v>2 Team Coordination: U12G Lady Owls &amp; U10G Tigers; 2 Team Coordination: U10G Tigers &amp; U8 Asteroids, 9/27-9/28 AWAY games - Homecoming</v>
      </c>
      <c r="S188" s="176" t="str">
        <f>IF(ISBLANK((VLOOKUP(E188,'Team Info'!$E:$O,11,FALSE)))=TRUE," ",(VLOOKUP(E188,'Team Info'!$E:$O,11,FALSE)))</f>
        <v>2 Team Coordination: U12 Union &amp; U10G Arsenal, 9/27-9/28 AWAY games - Homecoming</v>
      </c>
      <c r="T188" s="145" t="str">
        <f t="shared" si="27"/>
        <v>4555310.739583333333333</v>
      </c>
    </row>
    <row r="189" spans="1:20" x14ac:dyDescent="0.3">
      <c r="A189" s="266">
        <v>238</v>
      </c>
      <c r="B189" s="266" t="s">
        <v>1162</v>
      </c>
      <c r="C189" s="267" t="str">
        <f t="shared" si="28"/>
        <v>KW1104SL1139</v>
      </c>
      <c r="D189" s="267" t="s">
        <v>1772</v>
      </c>
      <c r="E189" s="267" t="s">
        <v>1803</v>
      </c>
      <c r="F189" s="268" t="str">
        <f t="shared" si="25"/>
        <v>Wed</v>
      </c>
      <c r="G189" s="233">
        <v>45553</v>
      </c>
      <c r="H189" s="153">
        <v>4</v>
      </c>
      <c r="I189" s="183">
        <v>0.73958333333333337</v>
      </c>
      <c r="J189" s="169" t="s">
        <v>1823</v>
      </c>
      <c r="K189" s="180" t="str">
        <f>VLOOKUP(D189,'Team Info'!E:H,4,FALSE)</f>
        <v>KW</v>
      </c>
      <c r="L189" s="169" t="str">
        <f>VLOOKUP(D189,'Team Info'!E:K,6,FALSE)</f>
        <v>U-8 KW Vortex</v>
      </c>
      <c r="M189" s="158" t="s">
        <v>849</v>
      </c>
      <c r="N189" s="181" t="str">
        <f>VLOOKUP(E189,'Team Info'!E:H,4,FALSE)</f>
        <v>SL</v>
      </c>
      <c r="O189" s="177" t="str">
        <f>VLOOKUP(E189,'Team Info'!E:J,6,FALSE)</f>
        <v>U-8 SL Hurricanes</v>
      </c>
      <c r="P189" s="153" t="s">
        <v>1167</v>
      </c>
      <c r="Q189" s="175" t="str">
        <f t="shared" si="29"/>
        <v>9/27-9/28 AWAY games - Homecoming</v>
      </c>
      <c r="R189" s="176" t="str">
        <f>IF(ISBLANK((VLOOKUP(D189,'Team Info'!$E:$O,11,FALSE)))=TRUE," ",(VLOOKUP(D189,'Team Info'!$E:$O,11,FALSE)))</f>
        <v xml:space="preserve"> </v>
      </c>
      <c r="S189" s="176" t="str">
        <f>IF(ISBLANK((VLOOKUP(E189,'Team Info'!$E:$O,11,FALSE)))=TRUE," ",(VLOOKUP(E189,'Team Info'!$E:$O,11,FALSE)))</f>
        <v>9/27-9/28 AWAY games - Homecoming</v>
      </c>
      <c r="T189" s="145" t="str">
        <f t="shared" si="27"/>
        <v>4555340.739583333333333</v>
      </c>
    </row>
    <row r="190" spans="1:20" x14ac:dyDescent="0.3">
      <c r="A190" s="266">
        <v>381</v>
      </c>
      <c r="B190" s="266" t="s">
        <v>1157</v>
      </c>
      <c r="C190" s="267" t="str">
        <f t="shared" si="28"/>
        <v>HT1027HT1028</v>
      </c>
      <c r="D190" s="267" t="s">
        <v>1715</v>
      </c>
      <c r="E190" s="267" t="s">
        <v>1716</v>
      </c>
      <c r="F190" s="180" t="str">
        <f t="shared" si="25"/>
        <v>Wed</v>
      </c>
      <c r="G190" s="233">
        <v>45553</v>
      </c>
      <c r="H190" s="153" t="s">
        <v>881</v>
      </c>
      <c r="I190" s="183">
        <v>0.73958333333333337</v>
      </c>
      <c r="J190" s="155" t="s">
        <v>1826</v>
      </c>
      <c r="K190" s="180" t="str">
        <f>VLOOKUP(D190,'Team Info'!E:H,4,FALSE)</f>
        <v>HT</v>
      </c>
      <c r="L190" s="169" t="str">
        <f>VLOOKUP(D190,'Team Info'!E:K,6,FALSE)</f>
        <v>U-9 HT Lady Orioles (Orange Crush)</v>
      </c>
      <c r="M190" s="158" t="s">
        <v>849</v>
      </c>
      <c r="N190" s="181" t="str">
        <f>VLOOKUP(E190,'Team Info'!E:H,4,FALSE)</f>
        <v>HT</v>
      </c>
      <c r="O190" s="177" t="str">
        <f>VLOOKUP(E190,'Team Info'!E:J,6,FALSE)</f>
        <v>U-9 HT Tigers</v>
      </c>
      <c r="P190" s="153" t="s">
        <v>1167</v>
      </c>
      <c r="Q190" s="175" t="str">
        <f t="shared" si="29"/>
        <v>2 Team Coordination: U9 Tigers &amp; U7 Wolves</v>
      </c>
      <c r="R190" s="176" t="str">
        <f>IF(ISBLANK((VLOOKUP(D190,'Team Info'!$E:$O,11,FALSE)))=TRUE," ",(VLOOKUP(D190,'Team Info'!$E:$O,11,FALSE)))</f>
        <v xml:space="preserve"> </v>
      </c>
      <c r="S190" s="176" t="str">
        <f>IF(ISBLANK((VLOOKUP(E190,'Team Info'!$E:$O,11,FALSE)))=TRUE," ",(VLOOKUP(E190,'Team Info'!$E:$O,11,FALSE)))</f>
        <v>2 Team Coordination: U9 Tigers &amp; U7 Wolves</v>
      </c>
      <c r="T190" s="145" t="str">
        <f t="shared" si="27"/>
        <v>45553HT #5A0.739583333333333</v>
      </c>
    </row>
    <row r="191" spans="1:20" ht="43.2" x14ac:dyDescent="0.3">
      <c r="A191" s="170">
        <v>446</v>
      </c>
      <c r="B191" s="170" t="s">
        <v>1157</v>
      </c>
      <c r="C191" s="242" t="str">
        <f t="shared" si="28"/>
        <v>KW1106HT1026</v>
      </c>
      <c r="D191" s="242" t="s">
        <v>1774</v>
      </c>
      <c r="E191" s="242" t="s">
        <v>1714</v>
      </c>
      <c r="F191" s="180" t="str">
        <f t="shared" si="25"/>
        <v>Wed</v>
      </c>
      <c r="G191" s="233">
        <v>45553</v>
      </c>
      <c r="H191" s="153" t="s">
        <v>851</v>
      </c>
      <c r="I191" s="183">
        <v>0.73958333333333337</v>
      </c>
      <c r="J191" s="155" t="s">
        <v>1826</v>
      </c>
      <c r="K191" s="180" t="str">
        <f>VLOOKUP(D191,'Team Info'!E:H,4,FALSE)</f>
        <v>KW</v>
      </c>
      <c r="L191" s="169" t="str">
        <f>VLOOKUP(D191,'Team Info'!E:K,6,FALSE)</f>
        <v>U-9 KW Lightning</v>
      </c>
      <c r="M191" s="158" t="s">
        <v>849</v>
      </c>
      <c r="N191" s="181" t="str">
        <f>VLOOKUP(E191,'Team Info'!E:H,4,FALSE)</f>
        <v>HT</v>
      </c>
      <c r="O191" s="177" t="str">
        <f>VLOOKUP(E191,'Team Info'!E:J,6,FALSE)</f>
        <v>U-9 HT Warriors</v>
      </c>
      <c r="P191" s="153" t="s">
        <v>1167</v>
      </c>
      <c r="Q191" s="175" t="str">
        <f t="shared" si="29"/>
        <v>2 Team Coordination: U9 Warriors &amp; U10G Wildcats, No Game 10/11-10/13 - Uihlein</v>
      </c>
      <c r="R191" s="176" t="str">
        <f>IF(ISBLANK((VLOOKUP(D191,'Team Info'!$E:$O,11,FALSE)))=TRUE," ",(VLOOKUP(D191,'Team Info'!$E:$O,11,FALSE)))</f>
        <v xml:space="preserve"> </v>
      </c>
      <c r="S191" s="176" t="str">
        <f>IF(ISBLANK((VLOOKUP(E191,'Team Info'!$E:$O,11,FALSE)))=TRUE," ",(VLOOKUP(E191,'Team Info'!$E:$O,11,FALSE)))</f>
        <v>2 Team Coordination: U9 Warriors &amp; U10G Wildcats, No Game 10/11-10/13 - Uihlein</v>
      </c>
      <c r="T191" s="145" t="str">
        <f t="shared" si="27"/>
        <v>45553HT #5B0.739583333333333</v>
      </c>
    </row>
    <row r="192" spans="1:20" ht="28.8" x14ac:dyDescent="0.3">
      <c r="A192" s="262">
        <v>493</v>
      </c>
      <c r="B192" s="170" t="s">
        <v>1160</v>
      </c>
      <c r="C192" s="242" t="str">
        <f t="shared" si="28"/>
        <v>JK1052KW1096</v>
      </c>
      <c r="D192" s="242" t="s">
        <v>1385</v>
      </c>
      <c r="E192" s="242" t="s">
        <v>1764</v>
      </c>
      <c r="F192" s="180" t="str">
        <f t="shared" si="25"/>
        <v>Wed</v>
      </c>
      <c r="G192" s="233">
        <v>45553</v>
      </c>
      <c r="H192" s="153" t="s">
        <v>879</v>
      </c>
      <c r="I192" s="183">
        <v>0.73958333333333337</v>
      </c>
      <c r="J192" s="155" t="s">
        <v>1828</v>
      </c>
      <c r="K192" s="180" t="str">
        <f>VLOOKUP(D192,'Team Info'!E:H,4,FALSE)</f>
        <v>JK</v>
      </c>
      <c r="L192" s="169" t="str">
        <f>VLOOKUP(D192,'Team Info'!E:K,6,FALSE)</f>
        <v>U-7 JK Cheetahs</v>
      </c>
      <c r="M192" s="158" t="s">
        <v>849</v>
      </c>
      <c r="N192" s="181" t="str">
        <f>VLOOKUP(E192,'Team Info'!E:H,4,FALSE)</f>
        <v>KW</v>
      </c>
      <c r="O192" s="177" t="str">
        <f>VLOOKUP(E192,'Team Info'!E:J,6,FALSE)</f>
        <v>U-7 KW Blazers</v>
      </c>
      <c r="P192" s="153" t="s">
        <v>1167</v>
      </c>
      <c r="Q192" s="175" t="str">
        <f t="shared" si="29"/>
        <v>2 Team Coordination: U7 Cheetahs &amp; U9 Adrenaline 
2 Team Coordination: U10 Rays &amp; U7 Blazers</v>
      </c>
      <c r="R192" s="176" t="str">
        <f>IF(ISBLANK((VLOOKUP(D192,'Team Info'!$E:$O,11,FALSE)))=TRUE," ",(VLOOKUP(D192,'Team Info'!$E:$O,11,FALSE)))</f>
        <v>2 Team Coordination: U7 Cheetahs &amp; U9 Adrenaline</v>
      </c>
      <c r="S192" s="176" t="str">
        <f>IF(ISBLANK((VLOOKUP(E192,'Team Info'!$E:$O,11,FALSE)))=TRUE," ",(VLOOKUP(E192,'Team Info'!$E:$O,11,FALSE)))</f>
        <v>2 Team Coordination: U10 Rays &amp; U7 Blazers</v>
      </c>
      <c r="T192" s="145" t="str">
        <f t="shared" si="27"/>
        <v>45553KW 10.739583333333333</v>
      </c>
    </row>
    <row r="193" spans="1:20" ht="28.8" x14ac:dyDescent="0.3">
      <c r="A193" s="266">
        <v>251</v>
      </c>
      <c r="B193" s="266" t="s">
        <v>1161</v>
      </c>
      <c r="C193" s="267" t="str">
        <f t="shared" si="28"/>
        <v>SL1138RF1118</v>
      </c>
      <c r="D193" s="267" t="s">
        <v>1802</v>
      </c>
      <c r="E193" s="267" t="s">
        <v>1785</v>
      </c>
      <c r="F193" s="268" t="str">
        <f t="shared" si="25"/>
        <v>Wed</v>
      </c>
      <c r="G193" s="233">
        <v>45553</v>
      </c>
      <c r="H193" s="153" t="s">
        <v>2172</v>
      </c>
      <c r="I193" s="183">
        <v>0.73958333333333337</v>
      </c>
      <c r="J193" s="169" t="s">
        <v>1823</v>
      </c>
      <c r="K193" s="180" t="str">
        <f>VLOOKUP(D193,'Team Info'!E:H,4,FALSE)</f>
        <v>SL</v>
      </c>
      <c r="L193" s="169" t="str">
        <f>VLOOKUP(D193,'Team Info'!E:K,6,FALSE)</f>
        <v>U-8 SL Blizzards</v>
      </c>
      <c r="M193" s="158" t="s">
        <v>849</v>
      </c>
      <c r="N193" s="181" t="str">
        <f>VLOOKUP(E193,'Team Info'!E:H,4,FALSE)</f>
        <v>RF</v>
      </c>
      <c r="O193" s="177" t="str">
        <f>VLOOKUP(E193,'Team Info'!E:J,6,FALSE)</f>
        <v>U-8 RF Rich City</v>
      </c>
      <c r="P193" s="153" t="s">
        <v>1167</v>
      </c>
      <c r="Q193" s="175" t="str">
        <f t="shared" si="29"/>
        <v xml:space="preserve">9/27-9/28 AWAY games - Homecoming 
 </v>
      </c>
      <c r="R193" s="176" t="str">
        <f>IF(ISBLANK((VLOOKUP(D193,'Team Info'!$E:$O,11,FALSE)))=TRUE," ",(VLOOKUP(D193,'Team Info'!$E:$O,11,FALSE)))</f>
        <v>9/27-9/28 AWAY games - Homecoming</v>
      </c>
      <c r="S193" s="176" t="str">
        <f>IF(ISBLANK((VLOOKUP(E193,'Team Info'!$E:$O,11,FALSE)))=TRUE," ",(VLOOKUP(E193,'Team Info'!$E:$O,11,FALSE)))</f>
        <v xml:space="preserve"> </v>
      </c>
      <c r="T193" s="145" t="str">
        <f t="shared" si="27"/>
        <v>45553RF 10.739583333333333</v>
      </c>
    </row>
    <row r="194" spans="1:20" x14ac:dyDescent="0.3">
      <c r="A194" s="266">
        <v>433</v>
      </c>
      <c r="B194" s="266" t="s">
        <v>1161</v>
      </c>
      <c r="C194" s="267" t="str">
        <f t="shared" si="28"/>
        <v>SL1144RF1120</v>
      </c>
      <c r="D194" s="267" t="s">
        <v>1808</v>
      </c>
      <c r="E194" s="267" t="s">
        <v>1787</v>
      </c>
      <c r="F194" s="180" t="str">
        <f t="shared" si="25"/>
        <v>Wed</v>
      </c>
      <c r="G194" s="233">
        <v>45553</v>
      </c>
      <c r="H194" s="153" t="s">
        <v>2173</v>
      </c>
      <c r="I194" s="271">
        <v>0.73958333333333337</v>
      </c>
      <c r="J194" s="155" t="s">
        <v>1826</v>
      </c>
      <c r="K194" s="180" t="str">
        <f>VLOOKUP(D194,'Team Info'!E:H,4,FALSE)</f>
        <v>SL</v>
      </c>
      <c r="L194" s="169" t="str">
        <f>VLOOKUP(D194,'Team Info'!E:K,6,FALSE)</f>
        <v>U-9 SL Barcelona (Flames)</v>
      </c>
      <c r="M194" s="158" t="s">
        <v>849</v>
      </c>
      <c r="N194" s="181" t="str">
        <f>VLOOKUP(E194,'Team Info'!E:H,4,FALSE)</f>
        <v>RF</v>
      </c>
      <c r="O194" s="177" t="str">
        <f>VLOOKUP(E194,'Team Info'!E:J,6,FALSE)</f>
        <v>U-9 RF Cheetahs</v>
      </c>
      <c r="P194" s="153" t="s">
        <v>1167</v>
      </c>
      <c r="Q194" s="175" t="str">
        <f t="shared" si="29"/>
        <v xml:space="preserve">9/27-9/28 AWAY games - Homecoming 
 </v>
      </c>
      <c r="R194" s="176" t="str">
        <f>IF(ISBLANK((VLOOKUP(D194,'Team Info'!$E:$O,11,FALSE)))=TRUE," ",(VLOOKUP(D194,'Team Info'!$E:$O,11,FALSE)))</f>
        <v>9/27-9/28 AWAY games - Homecoming</v>
      </c>
      <c r="S194" s="176" t="str">
        <f>IF(ISBLANK((VLOOKUP(E194,'Team Info'!$E:$O,11,FALSE)))=TRUE," ",(VLOOKUP(E194,'Team Info'!$E:$O,11,FALSE)))</f>
        <v xml:space="preserve"> </v>
      </c>
      <c r="T194" s="145" t="str">
        <f t="shared" si="27"/>
        <v>45553RF 20.739583333333333</v>
      </c>
    </row>
    <row r="195" spans="1:20" ht="28.8" x14ac:dyDescent="0.3">
      <c r="A195" s="262">
        <v>600</v>
      </c>
      <c r="B195" s="170" t="s">
        <v>1158</v>
      </c>
      <c r="C195" s="242" t="str">
        <f t="shared" si="28"/>
        <v>JU1081HU1047</v>
      </c>
      <c r="D195" s="242" t="s">
        <v>1754</v>
      </c>
      <c r="E195" s="242" t="s">
        <v>1730</v>
      </c>
      <c r="F195" s="180" t="str">
        <f t="shared" si="25"/>
        <v>Wed</v>
      </c>
      <c r="G195" s="233">
        <v>45553</v>
      </c>
      <c r="H195" s="153" t="s">
        <v>2153</v>
      </c>
      <c r="I195" s="183">
        <v>0.75</v>
      </c>
      <c r="J195" s="155" t="s">
        <v>1829</v>
      </c>
      <c r="K195" s="180" t="str">
        <f>VLOOKUP(D195,'Team Info'!E:H,4,FALSE)</f>
        <v>JU</v>
      </c>
      <c r="L195" s="169" t="str">
        <f>VLOOKUP(D195,'Team Info'!E:K,6,FALSE)</f>
        <v>U10 JU Juneau Rage U10</v>
      </c>
      <c r="M195" s="158" t="s">
        <v>849</v>
      </c>
      <c r="N195" s="181" t="str">
        <f>VLOOKUP(E195,'Team Info'!E:H,4,FALSE)</f>
        <v>HU</v>
      </c>
      <c r="O195" s="177" t="str">
        <f>VLOOKUP(E195,'Team Info'!E:J,6,FALSE)</f>
        <v>U10 HU Panthers</v>
      </c>
      <c r="P195" s="153" t="s">
        <v>1167</v>
      </c>
      <c r="Q195" s="175" t="str">
        <f t="shared" si="29"/>
        <v xml:space="preserve"> </v>
      </c>
      <c r="R195" s="176" t="str">
        <f>IF(ISBLANK((VLOOKUP(D195,'Team Info'!$E:$O,11,FALSE)))=TRUE," ",(VLOOKUP(D195,'Team Info'!$E:$O,11,FALSE)))</f>
        <v xml:space="preserve"> </v>
      </c>
      <c r="S195" s="176" t="str">
        <f>IF(ISBLANK((VLOOKUP(E195,'Team Info'!$E:$O,11,FALSE)))=TRUE," ",(VLOOKUP(E195,'Team Info'!$E:$O,11,FALSE)))</f>
        <v xml:space="preserve"> </v>
      </c>
      <c r="T195" s="145" t="str">
        <f t="shared" si="27"/>
        <v>45553Field #10.75</v>
      </c>
    </row>
    <row r="196" spans="1:20" x14ac:dyDescent="0.3">
      <c r="A196" s="266">
        <v>234</v>
      </c>
      <c r="B196" s="266" t="s">
        <v>1158</v>
      </c>
      <c r="C196" s="267" t="str">
        <f t="shared" si="28"/>
        <v>HT1024HU1045</v>
      </c>
      <c r="D196" s="267" t="s">
        <v>1712</v>
      </c>
      <c r="E196" s="267" t="s">
        <v>1728</v>
      </c>
      <c r="F196" s="268" t="str">
        <f t="shared" si="25"/>
        <v>Wed</v>
      </c>
      <c r="G196" s="233">
        <v>45553</v>
      </c>
      <c r="H196" s="153" t="s">
        <v>2155</v>
      </c>
      <c r="I196" s="183">
        <v>0.75</v>
      </c>
      <c r="J196" s="169" t="s">
        <v>1823</v>
      </c>
      <c r="K196" s="180" t="str">
        <f>VLOOKUP(D196,'Team Info'!E:H,4,FALSE)</f>
        <v>HT</v>
      </c>
      <c r="L196" s="169" t="str">
        <f>VLOOKUP(D196,'Team Info'!E:K,6,FALSE)</f>
        <v>U-8 HT Lions</v>
      </c>
      <c r="M196" s="158" t="s">
        <v>849</v>
      </c>
      <c r="N196" s="181" t="str">
        <f>VLOOKUP(E196,'Team Info'!E:H,4,FALSE)</f>
        <v>HU</v>
      </c>
      <c r="O196" s="177" t="str">
        <f>VLOOKUP(E196,'Team Info'!E:J,6,FALSE)</f>
        <v>U-8 HU Lightning</v>
      </c>
      <c r="P196" s="153" t="s">
        <v>1167</v>
      </c>
      <c r="Q196" s="175" t="str">
        <f t="shared" si="29"/>
        <v>2 Team Coordination: U8 Lightning &amp; U14 Renegades</v>
      </c>
      <c r="R196" s="176" t="str">
        <f>IF(ISBLANK((VLOOKUP(D196,'Team Info'!$E:$O,11,FALSE)))=TRUE," ",(VLOOKUP(D196,'Team Info'!$E:$O,11,FALSE)))</f>
        <v xml:space="preserve"> </v>
      </c>
      <c r="S196" s="176" t="str">
        <f>IF(ISBLANK((VLOOKUP(E196,'Team Info'!$E:$O,11,FALSE)))=TRUE," ",(VLOOKUP(E196,'Team Info'!$E:$O,11,FALSE)))</f>
        <v>2 Team Coordination: U8 Lightning &amp; U14 Renegades</v>
      </c>
      <c r="T196" s="145" t="str">
        <f t="shared" si="27"/>
        <v>45553Field #30.75</v>
      </c>
    </row>
    <row r="197" spans="1:20" x14ac:dyDescent="0.3">
      <c r="A197" s="263">
        <v>597</v>
      </c>
      <c r="B197" s="170" t="s">
        <v>1160</v>
      </c>
      <c r="C197" s="242" t="str">
        <f t="shared" si="28"/>
        <v>SL1148KW1085</v>
      </c>
      <c r="D197" s="242" t="s">
        <v>1812</v>
      </c>
      <c r="E197" s="242" t="s">
        <v>1758</v>
      </c>
      <c r="F197" s="180" t="str">
        <f t="shared" si="25"/>
        <v>Thu</v>
      </c>
      <c r="G197" s="233">
        <v>45554</v>
      </c>
      <c r="H197" s="153" t="s">
        <v>866</v>
      </c>
      <c r="I197" s="183">
        <v>0.72916666666666663</v>
      </c>
      <c r="J197" s="155" t="s">
        <v>1829</v>
      </c>
      <c r="K197" s="180" t="str">
        <f>VLOOKUP(D197,'Team Info'!E:H,4,FALSE)</f>
        <v>SL</v>
      </c>
      <c r="L197" s="169" t="str">
        <f>VLOOKUP(D197,'Team Info'!E:K,6,FALSE)</f>
        <v>U10 SL Manchester City (Chargers)</v>
      </c>
      <c r="M197" s="158" t="s">
        <v>849</v>
      </c>
      <c r="N197" s="181" t="str">
        <f>VLOOKUP(E197,'Team Info'!E:H,4,FALSE)</f>
        <v>KW</v>
      </c>
      <c r="O197" s="177" t="str">
        <f>VLOOKUP(E197,'Team Info'!E:J,6,FALSE)</f>
        <v>U10 KW Rays</v>
      </c>
      <c r="P197" s="153" t="s">
        <v>1167</v>
      </c>
      <c r="Q197" s="175" t="str">
        <f t="shared" si="29"/>
        <v>9/27-9/28 AWAY games - Homecoming 
2 Team Coordination: U10 Rays &amp; U7 Blazers</v>
      </c>
      <c r="R197" s="176" t="str">
        <f>IF(ISBLANK((VLOOKUP(D197,'Team Info'!$E:$O,11,FALSE)))=TRUE," ",(VLOOKUP(D197,'Team Info'!$E:$O,11,FALSE)))</f>
        <v>9/27-9/28 AWAY games - Homecoming</v>
      </c>
      <c r="S197" s="176" t="str">
        <f>IF(ISBLANK((VLOOKUP(E197,'Team Info'!$E:$O,11,FALSE)))=TRUE," ",(VLOOKUP(E197,'Team Info'!$E:$O,11,FALSE)))</f>
        <v>2 Team Coordination: U10 Rays &amp; U7 Blazers</v>
      </c>
      <c r="T197" s="145" t="str">
        <f t="shared" si="27"/>
        <v>45554KW 30.729166666666667</v>
      </c>
    </row>
    <row r="198" spans="1:20" x14ac:dyDescent="0.3">
      <c r="A198" s="170">
        <v>623</v>
      </c>
      <c r="B198" s="170" t="s">
        <v>1162</v>
      </c>
      <c r="C198" s="242" t="str">
        <f t="shared" si="28"/>
        <v>JK1068SL1149</v>
      </c>
      <c r="D198" s="242" t="s">
        <v>1744</v>
      </c>
      <c r="E198" s="242" t="s">
        <v>1813</v>
      </c>
      <c r="F198" s="180" t="str">
        <f t="shared" si="25"/>
        <v>Thu</v>
      </c>
      <c r="G198" s="233">
        <v>45554</v>
      </c>
      <c r="H198" s="153">
        <v>1</v>
      </c>
      <c r="I198" s="183">
        <v>0.73958333333333337</v>
      </c>
      <c r="J198" s="155" t="s">
        <v>1829</v>
      </c>
      <c r="K198" s="180" t="str">
        <f>VLOOKUP(D198,'Team Info'!E:H,4,FALSE)</f>
        <v>JK</v>
      </c>
      <c r="L198" s="169" t="str">
        <f>VLOOKUP(D198,'Team Info'!E:K,6,FALSE)</f>
        <v>U10 JK Galaxy</v>
      </c>
      <c r="M198" s="158" t="s">
        <v>849</v>
      </c>
      <c r="N198" s="181" t="str">
        <f>VLOOKUP(E198,'Team Info'!E:H,4,FALSE)</f>
        <v>SL</v>
      </c>
      <c r="O198" s="177" t="str">
        <f>VLOOKUP(E198,'Team Info'!E:J,6,FALSE)</f>
        <v>U10 SL Wolves (Bears)</v>
      </c>
      <c r="P198" s="153" t="s">
        <v>1167</v>
      </c>
      <c r="Q198" s="175" t="str">
        <f t="shared" si="29"/>
        <v>9/27-9/28 AWAY games - Homecoming</v>
      </c>
      <c r="R198" s="176" t="str">
        <f>IF(ISBLANK((VLOOKUP(D198,'Team Info'!$E:$O,11,FALSE)))=TRUE," ",(VLOOKUP(D198,'Team Info'!$E:$O,11,FALSE)))</f>
        <v xml:space="preserve"> </v>
      </c>
      <c r="S198" s="176" t="str">
        <f>IF(ISBLANK((VLOOKUP(E198,'Team Info'!$E:$O,11,FALSE)))=TRUE," ",(VLOOKUP(E198,'Team Info'!$E:$O,11,FALSE)))</f>
        <v>9/27-9/28 AWAY games - Homecoming</v>
      </c>
    </row>
    <row r="199" spans="1:20" ht="28.8" x14ac:dyDescent="0.3">
      <c r="A199" s="170">
        <v>24</v>
      </c>
      <c r="B199" s="170" t="s">
        <v>1157</v>
      </c>
      <c r="C199" s="242" t="str">
        <f t="shared" si="28"/>
        <v>RL1109HT1040</v>
      </c>
      <c r="D199" s="242" t="s">
        <v>1663</v>
      </c>
      <c r="E199" s="242" t="s">
        <v>1659</v>
      </c>
      <c r="F199" s="180" t="str">
        <f t="shared" si="25"/>
        <v>Thu</v>
      </c>
      <c r="G199" s="233">
        <v>45554</v>
      </c>
      <c r="H199" s="153" t="s">
        <v>1665</v>
      </c>
      <c r="I199" s="183">
        <v>0.73958333333333337</v>
      </c>
      <c r="J199" s="155" t="s">
        <v>46</v>
      </c>
      <c r="K199" s="180" t="str">
        <f>VLOOKUP(D199,'Team Info'!E:H,4,FALSE)</f>
        <v>RL</v>
      </c>
      <c r="L199" s="169" t="str">
        <f>VLOOKUP(D199,'Team Info'!E:K,6,FALSE)</f>
        <v>U14G RL Random Lake U14 Girls</v>
      </c>
      <c r="M199" s="158" t="s">
        <v>849</v>
      </c>
      <c r="N199" s="181" t="str">
        <f>VLOOKUP(E199,'Team Info'!E:H,4,FALSE)</f>
        <v>HT</v>
      </c>
      <c r="O199" s="177" t="str">
        <f>VLOOKUP(E199,'Team Info'!E:J,6,FALSE)</f>
        <v>U14G HT Orioles</v>
      </c>
      <c r="P199" s="153" t="s">
        <v>1167</v>
      </c>
      <c r="Q199" s="175" t="str">
        <f t="shared" si="29"/>
        <v xml:space="preserve">2 Team Coordination: U14 Girls teams for Waubedonia &amp; Random Lake are sharing a coach and players. Need to avoid conflicts and account for travel time.  
 </v>
      </c>
      <c r="R199" s="176" t="str">
        <f>IF(ISBLANK((VLOOKUP(D199,'Team Info'!$E:$O,11,FALSE)))=TRUE," ",(VLOOKUP(D199,'Team Info'!$E:$O,11,FALSE)))</f>
        <v xml:space="preserve">2 Team Coordination: U14 Girls teams for Waubedonia &amp; Random Lake are sharing a coach and players. Need to avoid conflicts and account for travel time. </v>
      </c>
      <c r="S199" s="176" t="str">
        <f>IF(ISBLANK((VLOOKUP(E199,'Team Info'!$E:$O,11,FALSE)))=TRUE," ",(VLOOKUP(E199,'Team Info'!$E:$O,11,FALSE)))</f>
        <v xml:space="preserve"> </v>
      </c>
      <c r="T199" s="145" t="str">
        <f t="shared" ref="T199:T205" si="30">G199&amp;H199&amp;I199</f>
        <v>45554Ehley Field #80.739583333333333</v>
      </c>
    </row>
    <row r="200" spans="1:20" ht="28.8" x14ac:dyDescent="0.3">
      <c r="A200" s="170">
        <v>313</v>
      </c>
      <c r="B200" s="170" t="s">
        <v>1161</v>
      </c>
      <c r="C200" s="242" t="str">
        <f t="shared" si="28"/>
        <v>HT1033RF1130</v>
      </c>
      <c r="D200" s="242" t="s">
        <v>1720</v>
      </c>
      <c r="E200" s="242" t="s">
        <v>1795</v>
      </c>
      <c r="F200" s="180" t="str">
        <f t="shared" si="25"/>
        <v>Thu</v>
      </c>
      <c r="G200" s="233">
        <v>45554</v>
      </c>
      <c r="H200" s="153" t="s">
        <v>2174</v>
      </c>
      <c r="I200" s="183">
        <v>0.73958333333333337</v>
      </c>
      <c r="J200" s="155" t="s">
        <v>1824</v>
      </c>
      <c r="K200" s="180" t="str">
        <f>VLOOKUP(D200,'Team Info'!E:H,4,FALSE)</f>
        <v>HT</v>
      </c>
      <c r="L200" s="169" t="str">
        <f>VLOOKUP(D200,'Team Info'!E:K,6,FALSE)</f>
        <v>U12 HT SC Hartford</v>
      </c>
      <c r="M200" s="158" t="s">
        <v>849</v>
      </c>
      <c r="N200" s="181" t="str">
        <f>VLOOKUP(E200,'Team Info'!E:H,4,FALSE)</f>
        <v>RF</v>
      </c>
      <c r="O200" s="177" t="str">
        <f>VLOOKUP(E200,'Team Info'!E:J,6,FALSE)</f>
        <v>U12 RF Lightning</v>
      </c>
      <c r="P200" s="153" t="s">
        <v>1167</v>
      </c>
      <c r="Q200" s="175" t="str">
        <f t="shared" si="29"/>
        <v>No Game 10/11-10/13 - Uihlein 
2 Team Coordination: U12 Lightning &amp; U12G Gunners</v>
      </c>
      <c r="R200" s="176" t="str">
        <f>IF(ISBLANK((VLOOKUP(D200,'Team Info'!$E:$O,11,FALSE)))=TRUE," ",(VLOOKUP(D200,'Team Info'!$E:$O,11,FALSE)))</f>
        <v>No Game 10/11-10/13 - Uihlein</v>
      </c>
      <c r="S200" s="176" t="str">
        <f>IF(ISBLANK((VLOOKUP(E200,'Team Info'!$E:$O,11,FALSE)))=TRUE," ",(VLOOKUP(E200,'Team Info'!$E:$O,11,FALSE)))</f>
        <v>2 Team Coordination: U12 Lightning &amp; U12G Gunners</v>
      </c>
      <c r="T200" s="145" t="str">
        <f t="shared" si="30"/>
        <v>45554RF 100.739583333333333</v>
      </c>
    </row>
    <row r="201" spans="1:20" ht="28.8" x14ac:dyDescent="0.3">
      <c r="A201" s="262">
        <v>87</v>
      </c>
      <c r="B201" s="170" t="s">
        <v>1162</v>
      </c>
      <c r="C201" s="242" t="str">
        <f t="shared" si="28"/>
        <v>BR1001SL1155</v>
      </c>
      <c r="D201" s="242" t="s">
        <v>1680</v>
      </c>
      <c r="E201" s="242" t="s">
        <v>1674</v>
      </c>
      <c r="F201" s="180" t="str">
        <f t="shared" si="25"/>
        <v>Fri</v>
      </c>
      <c r="G201" s="233">
        <v>45555</v>
      </c>
      <c r="H201" s="153">
        <v>5</v>
      </c>
      <c r="I201" s="183">
        <v>0.73958333333333337</v>
      </c>
      <c r="J201" s="155" t="s">
        <v>63</v>
      </c>
      <c r="K201" s="180" t="str">
        <f>VLOOKUP(D201,'Team Info'!E:H,4,FALSE)</f>
        <v>BR</v>
      </c>
      <c r="L201" s="240" t="str">
        <f>VLOOKUP(D201,'Team Info'!E:K,6,FALSE)</f>
        <v>U12G BR Blue Heron Yellow</v>
      </c>
      <c r="M201" s="158" t="s">
        <v>849</v>
      </c>
      <c r="N201" s="181" t="str">
        <f>VLOOKUP(E201,'Team Info'!E:H,4,FALSE)</f>
        <v>SL</v>
      </c>
      <c r="O201" s="238" t="str">
        <f>VLOOKUP(E201,'Team Info'!E:J,6,FALSE)</f>
        <v>U12G SL Lady Owls</v>
      </c>
      <c r="P201" s="153" t="s">
        <v>1167</v>
      </c>
      <c r="Q201" s="175" t="str">
        <f t="shared" si="29"/>
        <v>2 Team Coordination: U12 BR Yellow &amp; U12 BR Blue, No Games 10/11-10/13, No Games 9/28, Home games on 9/14 picture day, have Brownsville girls play each other that day?  
2 Team Coordination: U12G Lady Owls &amp; U10G Tigers, 9/27-9/28 AWAY games - Homecoming</v>
      </c>
      <c r="R201" s="176" t="str">
        <f>IF(ISBLANK((VLOOKUP(D201,'Team Info'!$E:$O,11,FALSE)))=TRUE," ",(VLOOKUP(D201,'Team Info'!$E:$O,11,FALSE)))</f>
        <v xml:space="preserve">2 Team Coordination: U12 BR Yellow &amp; U12 BR Blue, No Games 10/11-10/13, No Games 9/28, Home games on 9/14 picture day, have Brownsville girls play each other that day? </v>
      </c>
      <c r="S201" s="176" t="str">
        <f>IF(ISBLANK((VLOOKUP(E201,'Team Info'!$E:$O,11,FALSE)))=TRUE," ",(VLOOKUP(E201,'Team Info'!$E:$O,11,FALSE)))</f>
        <v>2 Team Coordination: U12G Lady Owls &amp; U10G Tigers, 9/27-9/28 AWAY games - Homecoming</v>
      </c>
      <c r="T201" s="145" t="str">
        <f t="shared" si="30"/>
        <v>4555550.739583333333333</v>
      </c>
    </row>
    <row r="202" spans="1:20" ht="28.8" x14ac:dyDescent="0.3">
      <c r="A202" s="170">
        <v>168</v>
      </c>
      <c r="B202" s="170" t="s">
        <v>1159</v>
      </c>
      <c r="C202" s="242" t="str">
        <f t="shared" si="28"/>
        <v>HT1021JK1059</v>
      </c>
      <c r="D202" s="242" t="s">
        <v>1709</v>
      </c>
      <c r="E202" s="242" t="s">
        <v>1737</v>
      </c>
      <c r="F202" s="180" t="str">
        <f t="shared" si="25"/>
        <v>Sat</v>
      </c>
      <c r="G202" s="233">
        <v>45556</v>
      </c>
      <c r="H202" s="153" t="s">
        <v>2146</v>
      </c>
      <c r="I202" s="183">
        <v>0.33333333333333331</v>
      </c>
      <c r="J202" s="155" t="s">
        <v>1823</v>
      </c>
      <c r="K202" s="180" t="str">
        <f>VLOOKUP(D202,'Team Info'!E:H,4,FALSE)</f>
        <v>HT</v>
      </c>
      <c r="L202" s="240" t="str">
        <f>VLOOKUP(D202,'Team Info'!E:K,6,FALSE)</f>
        <v>U-8 HT Goal Diggers</v>
      </c>
      <c r="M202" s="158" t="s">
        <v>849</v>
      </c>
      <c r="N202" s="181" t="str">
        <f>VLOOKUP(E202,'Team Info'!E:H,4,FALSE)</f>
        <v>JK</v>
      </c>
      <c r="O202" s="238" t="str">
        <f>VLOOKUP(E202,'Team Info'!E:J,6,FALSE)</f>
        <v>U-8 JK Spurs</v>
      </c>
      <c r="P202" s="153" t="s">
        <v>1167</v>
      </c>
      <c r="Q202" s="175" t="str">
        <f t="shared" si="29"/>
        <v xml:space="preserve"> </v>
      </c>
      <c r="R202" s="176" t="str">
        <f>IF(ISBLANK((VLOOKUP(D202,'Team Info'!$E:$O,11,FALSE)))=TRUE," ",(VLOOKUP(D202,'Team Info'!$E:$O,11,FALSE)))</f>
        <v xml:space="preserve"> </v>
      </c>
      <c r="S202" s="176" t="str">
        <f>IF(ISBLANK((VLOOKUP(E202,'Team Info'!$E:$O,11,FALSE)))=TRUE," ",(VLOOKUP(E202,'Team Info'!$E:$O,11,FALSE)))</f>
        <v xml:space="preserve"> </v>
      </c>
      <c r="T202" s="145" t="str">
        <f t="shared" si="30"/>
        <v>45556Hickory Lane #1A0.333333333333333</v>
      </c>
    </row>
    <row r="203" spans="1:20" ht="72" x14ac:dyDescent="0.3">
      <c r="A203" s="170">
        <v>206</v>
      </c>
      <c r="B203" s="170" t="s">
        <v>1159</v>
      </c>
      <c r="C203" s="242" t="str">
        <f t="shared" si="28"/>
        <v>JK1061JK1060</v>
      </c>
      <c r="D203" s="242" t="s">
        <v>1739</v>
      </c>
      <c r="E203" s="242" t="s">
        <v>1738</v>
      </c>
      <c r="F203" s="180" t="str">
        <f t="shared" si="25"/>
        <v>Sat</v>
      </c>
      <c r="G203" s="233">
        <v>45556</v>
      </c>
      <c r="H203" s="153" t="s">
        <v>2147</v>
      </c>
      <c r="I203" s="183">
        <v>0.33333333333333331</v>
      </c>
      <c r="J203" s="169" t="s">
        <v>1823</v>
      </c>
      <c r="K203" s="180" t="str">
        <f>VLOOKUP(D203,'Team Info'!E:H,4,FALSE)</f>
        <v>JK</v>
      </c>
      <c r="L203" s="169" t="str">
        <f>VLOOKUP(D203,'Team Info'!E:K,6,FALSE)</f>
        <v>U-8 JK The Sky Blues</v>
      </c>
      <c r="M203" s="158" t="s">
        <v>849</v>
      </c>
      <c r="N203" s="181" t="str">
        <f>VLOOKUP(E203,'Team Info'!E:H,4,FALSE)</f>
        <v>JK</v>
      </c>
      <c r="O203" s="177" t="str">
        <f>VLOOKUP(E203,'Team Info'!E:J,6,FALSE)</f>
        <v>U-8 JK The Reds</v>
      </c>
      <c r="P203" s="153" t="s">
        <v>1167</v>
      </c>
      <c r="Q203" s="175" t="str">
        <f t="shared" si="29"/>
        <v xml:space="preserve"> </v>
      </c>
      <c r="R203" s="176" t="str">
        <f>IF(ISBLANK((VLOOKUP(D203,'Team Info'!$E:$O,11,FALSE)))=TRUE," ",(VLOOKUP(D203,'Team Info'!$E:$O,11,FALSE)))</f>
        <v xml:space="preserve"> </v>
      </c>
      <c r="S203" s="176" t="str">
        <f>IF(ISBLANK((VLOOKUP(E203,'Team Info'!$E:$O,11,FALSE)))=TRUE," ",(VLOOKUP(E203,'Team Info'!$E:$O,11,FALSE)))</f>
        <v xml:space="preserve"> </v>
      </c>
      <c r="T203" s="145" t="str">
        <f t="shared" si="30"/>
        <v>45556Hickory Lane #1B0.333333333333333</v>
      </c>
    </row>
    <row r="204" spans="1:20" x14ac:dyDescent="0.3">
      <c r="A204" s="170">
        <v>432</v>
      </c>
      <c r="B204" s="170" t="s">
        <v>1159</v>
      </c>
      <c r="C204" s="242" t="str">
        <f t="shared" si="28"/>
        <v>HU1046JK1063</v>
      </c>
      <c r="D204" s="242" t="s">
        <v>1729</v>
      </c>
      <c r="E204" s="242" t="s">
        <v>1741</v>
      </c>
      <c r="F204" s="180" t="str">
        <f t="shared" si="25"/>
        <v>Sat</v>
      </c>
      <c r="G204" s="233">
        <v>45556</v>
      </c>
      <c r="H204" s="153" t="s">
        <v>2144</v>
      </c>
      <c r="I204" s="183">
        <v>0.33333333333333331</v>
      </c>
      <c r="J204" s="155" t="s">
        <v>1826</v>
      </c>
      <c r="K204" s="180" t="str">
        <f>VLOOKUP(D204,'Team Info'!E:H,4,FALSE)</f>
        <v>HU</v>
      </c>
      <c r="L204" s="169" t="str">
        <f>VLOOKUP(D204,'Team Info'!E:K,6,FALSE)</f>
        <v>U-9 HU Cyclones</v>
      </c>
      <c r="M204" s="158" t="s">
        <v>849</v>
      </c>
      <c r="N204" s="181" t="str">
        <f>VLOOKUP(E204,'Team Info'!E:H,4,FALSE)</f>
        <v>JK</v>
      </c>
      <c r="O204" s="177" t="str">
        <f>VLOOKUP(E204,'Team Info'!E:J,6,FALSE)</f>
        <v>U-9 JK Avalanche</v>
      </c>
      <c r="P204" s="153" t="s">
        <v>1167</v>
      </c>
      <c r="Q204" s="175" t="str">
        <f t="shared" si="29"/>
        <v xml:space="preserve"> </v>
      </c>
      <c r="R204" s="176" t="str">
        <f>IF(ISBLANK((VLOOKUP(D204,'Team Info'!$E:$O,11,FALSE)))=TRUE," ",(VLOOKUP(D204,'Team Info'!$E:$O,11,FALSE)))</f>
        <v xml:space="preserve"> </v>
      </c>
      <c r="S204" s="176" t="str">
        <f>IF(ISBLANK((VLOOKUP(E204,'Team Info'!$E:$O,11,FALSE)))=TRUE," ",(VLOOKUP(E204,'Team Info'!$E:$O,11,FALSE)))</f>
        <v xml:space="preserve"> </v>
      </c>
      <c r="T204" s="145" t="str">
        <f t="shared" si="30"/>
        <v>45556Hickory Lane #20.333333333333333</v>
      </c>
    </row>
    <row r="205" spans="1:20" ht="28.8" x14ac:dyDescent="0.3">
      <c r="A205" s="262">
        <v>476</v>
      </c>
      <c r="B205" s="170" t="s">
        <v>1161</v>
      </c>
      <c r="C205" s="242" t="str">
        <f t="shared" si="28"/>
        <v>JK1053RF1110</v>
      </c>
      <c r="D205" s="242" t="s">
        <v>1386</v>
      </c>
      <c r="E205" s="242" t="s">
        <v>1777</v>
      </c>
      <c r="F205" s="180" t="str">
        <f t="shared" si="25"/>
        <v>Sat</v>
      </c>
      <c r="G205" s="233">
        <v>45556</v>
      </c>
      <c r="H205" s="153" t="s">
        <v>2171</v>
      </c>
      <c r="I205" s="183">
        <v>0.35416666666666669</v>
      </c>
      <c r="J205" s="155" t="s">
        <v>1828</v>
      </c>
      <c r="K205" s="180" t="str">
        <f>VLOOKUP(D205,'Team Info'!E:H,4,FALSE)</f>
        <v>JK</v>
      </c>
      <c r="L205" s="169" t="str">
        <f>VLOOKUP(D205,'Team Info'!E:K,6,FALSE)</f>
        <v>U-7 JK Pumas</v>
      </c>
      <c r="M205" s="158" t="s">
        <v>849</v>
      </c>
      <c r="N205" s="181" t="str">
        <f>VLOOKUP(E205,'Team Info'!E:H,4,FALSE)</f>
        <v>RF</v>
      </c>
      <c r="O205" s="177" t="str">
        <f>VLOOKUP(E205,'Team Info'!E:J,6,FALSE)</f>
        <v>U-7 RF Hawks</v>
      </c>
      <c r="P205" s="153" t="s">
        <v>1167</v>
      </c>
      <c r="Q205" s="175" t="str">
        <f t="shared" si="29"/>
        <v>2 Team Coordination: U7 Hawks &amp; U9 Timberwolves</v>
      </c>
      <c r="R205" s="176" t="str">
        <f>IF(ISBLANK((VLOOKUP(D205,'Team Info'!$E:$O,11,FALSE)))=TRUE," ",(VLOOKUP(D205,'Team Info'!$E:$O,11,FALSE)))</f>
        <v xml:space="preserve"> </v>
      </c>
      <c r="S205" s="176" t="str">
        <f>IF(ISBLANK((VLOOKUP(E205,'Team Info'!$E:$O,11,FALSE)))=TRUE," ",(VLOOKUP(E205,'Team Info'!$E:$O,11,FALSE)))</f>
        <v>2 Team Coordination: U7 Hawks &amp; U9 Timberwolves</v>
      </c>
      <c r="T205" s="145" t="str">
        <f t="shared" si="30"/>
        <v>45556RF 30.354166666666667</v>
      </c>
    </row>
    <row r="206" spans="1:20" x14ac:dyDescent="0.3">
      <c r="A206" s="170">
        <v>434</v>
      </c>
      <c r="B206" s="170" t="s">
        <v>1162</v>
      </c>
      <c r="C206" s="242" t="str">
        <f t="shared" si="28"/>
        <v>HT1026SL1143</v>
      </c>
      <c r="D206" s="242" t="s">
        <v>1714</v>
      </c>
      <c r="E206" s="242" t="s">
        <v>1807</v>
      </c>
      <c r="F206" s="180" t="str">
        <f t="shared" si="25"/>
        <v>Sat</v>
      </c>
      <c r="G206" s="233">
        <v>45556</v>
      </c>
      <c r="H206" s="153">
        <v>2</v>
      </c>
      <c r="I206" s="183">
        <v>0.375</v>
      </c>
      <c r="J206" s="155" t="s">
        <v>1826</v>
      </c>
      <c r="K206" s="180" t="str">
        <f>VLOOKUP(D206,'Team Info'!E:H,4,FALSE)</f>
        <v>HT</v>
      </c>
      <c r="L206" s="169" t="str">
        <f>VLOOKUP(D206,'Team Info'!E:K,6,FALSE)</f>
        <v>U-9 HT Warriors</v>
      </c>
      <c r="M206" s="158" t="s">
        <v>849</v>
      </c>
      <c r="N206" s="181" t="str">
        <f>VLOOKUP(E206,'Team Info'!E:H,4,FALSE)</f>
        <v>SL</v>
      </c>
      <c r="O206" s="177" t="str">
        <f>VLOOKUP(E206,'Team Info'!E:J,6,FALSE)</f>
        <v>U-9 SL Cowboys (Bulldogs)</v>
      </c>
      <c r="P206" s="153" t="s">
        <v>1167</v>
      </c>
      <c r="Q206" s="175" t="str">
        <f t="shared" si="29"/>
        <v>2 Team Coordination: U9 Warriors &amp; U10G Wildcats, No Game 10/11-10/13 - Uihlein 
9/27-9/28 AWAY games - Homecoming</v>
      </c>
      <c r="R206" s="176" t="str">
        <f>IF(ISBLANK((VLOOKUP(D206,'Team Info'!$E:$O,11,FALSE)))=TRUE," ",(VLOOKUP(D206,'Team Info'!$E:$O,11,FALSE)))</f>
        <v>2 Team Coordination: U9 Warriors &amp; U10G Wildcats, No Game 10/11-10/13 - Uihlein</v>
      </c>
      <c r="S206" s="176" t="str">
        <f>IF(ISBLANK((VLOOKUP(E206,'Team Info'!$E:$O,11,FALSE)))=TRUE," ",(VLOOKUP(E206,'Team Info'!$E:$O,11,FALSE)))</f>
        <v>9/27-9/28 AWAY games - Homecoming</v>
      </c>
    </row>
    <row r="207" spans="1:20" ht="28.8" x14ac:dyDescent="0.3">
      <c r="A207" s="170">
        <v>129</v>
      </c>
      <c r="B207" s="170" t="s">
        <v>1162</v>
      </c>
      <c r="C207" s="242" t="str">
        <f t="shared" si="28"/>
        <v>ER1008SL1135</v>
      </c>
      <c r="D207" s="242" t="s">
        <v>1697</v>
      </c>
      <c r="E207" s="242" t="s">
        <v>1799</v>
      </c>
      <c r="F207" s="180" t="str">
        <f t="shared" si="25"/>
        <v>Sat</v>
      </c>
      <c r="G207" s="233">
        <v>45556</v>
      </c>
      <c r="H207" s="153">
        <v>4</v>
      </c>
      <c r="I207" s="183">
        <v>0.375</v>
      </c>
      <c r="J207" s="155" t="s">
        <v>1823</v>
      </c>
      <c r="K207" s="180" t="str">
        <f>VLOOKUP(D207,'Team Info'!E:H,4,FALSE)</f>
        <v>ER</v>
      </c>
      <c r="L207" s="240" t="str">
        <f>VLOOKUP(D207,'Team Info'!E:K,6,FALSE)</f>
        <v>U-8 ER Shamrocks</v>
      </c>
      <c r="M207" s="158" t="s">
        <v>849</v>
      </c>
      <c r="N207" s="181" t="str">
        <f>VLOOKUP(E207,'Team Info'!E:H,4,FALSE)</f>
        <v>SL</v>
      </c>
      <c r="O207" s="238" t="str">
        <f>VLOOKUP(E207,'Team Info'!E:J,6,FALSE)</f>
        <v>U-8 SL Bayern Munich (Asteroids)</v>
      </c>
      <c r="P207" s="153" t="s">
        <v>1167</v>
      </c>
      <c r="Q207" s="175" t="str">
        <f t="shared" si="29"/>
        <v>2 Team Coordination: U10G Tigers &amp; U8 Asteroids, 9/27-9/28 AWAY games - Homecoming</v>
      </c>
      <c r="R207" s="176" t="str">
        <f>IF(ISBLANK((VLOOKUP(D207,'Team Info'!$E:$O,11,FALSE)))=TRUE," ",(VLOOKUP(D207,'Team Info'!$E:$O,11,FALSE)))</f>
        <v xml:space="preserve"> </v>
      </c>
      <c r="S207" s="176" t="str">
        <f>IF(ISBLANK((VLOOKUP(E207,'Team Info'!$E:$O,11,FALSE)))=TRUE," ",(VLOOKUP(E207,'Team Info'!$E:$O,11,FALSE)))</f>
        <v>2 Team Coordination: U10G Tigers &amp; U8 Asteroids, 9/27-9/28 AWAY games - Homecoming</v>
      </c>
      <c r="T207" s="145" t="str">
        <f t="shared" ref="T207:T217" si="31">G207&amp;H207&amp;I207</f>
        <v>4555640.375</v>
      </c>
    </row>
    <row r="208" spans="1:20" x14ac:dyDescent="0.3">
      <c r="A208" s="170">
        <v>75</v>
      </c>
      <c r="B208" s="170" t="s">
        <v>1162</v>
      </c>
      <c r="C208" s="242" t="str">
        <f t="shared" si="28"/>
        <v>RF1132SL1155</v>
      </c>
      <c r="D208" s="242" t="s">
        <v>1681</v>
      </c>
      <c r="E208" s="242" t="s">
        <v>1674</v>
      </c>
      <c r="F208" s="180" t="str">
        <f t="shared" si="25"/>
        <v>Sat</v>
      </c>
      <c r="G208" s="233">
        <v>45556</v>
      </c>
      <c r="H208" s="153">
        <v>5</v>
      </c>
      <c r="I208" s="183">
        <v>0.375</v>
      </c>
      <c r="J208" s="155" t="s">
        <v>63</v>
      </c>
      <c r="K208" s="180" t="str">
        <f>VLOOKUP(D208,'Team Info'!E:H,4,FALSE)</f>
        <v>RF</v>
      </c>
      <c r="L208" s="240" t="str">
        <f>VLOOKUP(D208,'Team Info'!E:K,6,FALSE)</f>
        <v>U12G RF Gunners</v>
      </c>
      <c r="M208" s="158" t="s">
        <v>849</v>
      </c>
      <c r="N208" s="181" t="str">
        <f>VLOOKUP(E208,'Team Info'!E:H,4,FALSE)</f>
        <v>SL</v>
      </c>
      <c r="O208" s="238" t="str">
        <f>VLOOKUP(E208,'Team Info'!E:J,6,FALSE)</f>
        <v>U12G SL Lady Owls</v>
      </c>
      <c r="P208" s="153" t="s">
        <v>1167</v>
      </c>
      <c r="Q208" s="175" t="str">
        <f t="shared" si="29"/>
        <v>2 Team Coordination: U12 Red Foxes &amp; U12G Gunners, 2 Team Coordination: U12 Lightning &amp; U12G Gunners,  2 Team Coordination: U12 Comets &amp; U12G Gunners 
2 Team Coordination: U12G Lady Owls &amp; U10G Tigers, 9/27-9/28 AWAY games - Homecoming</v>
      </c>
      <c r="R208" s="176" t="str">
        <f>IF(ISBLANK((VLOOKUP(D208,'Team Info'!$E:$O,11,FALSE)))=TRUE," ",(VLOOKUP(D208,'Team Info'!$E:$O,11,FALSE)))</f>
        <v>2 Team Coordination: U12 Red Foxes &amp; U12G Gunners, 2 Team Coordination: U12 Lightning &amp; U12G Gunners,  2 Team Coordination: U12 Comets &amp; U12G Gunners</v>
      </c>
      <c r="S208" s="176" t="str">
        <f>IF(ISBLANK((VLOOKUP(E208,'Team Info'!$E:$O,11,FALSE)))=TRUE," ",(VLOOKUP(E208,'Team Info'!$E:$O,11,FALSE)))</f>
        <v>2 Team Coordination: U12G Lady Owls &amp; U10G Tigers, 9/27-9/28 AWAY games - Homecoming</v>
      </c>
      <c r="T208" s="145" t="str">
        <f t="shared" si="31"/>
        <v>4555650.375</v>
      </c>
    </row>
    <row r="209" spans="1:20" x14ac:dyDescent="0.3">
      <c r="A209" s="153">
        <v>3006</v>
      </c>
      <c r="B209" s="153" t="s">
        <v>1157</v>
      </c>
      <c r="C209" s="169"/>
      <c r="D209" s="169"/>
      <c r="E209" s="169"/>
      <c r="F209" s="180" t="str">
        <f t="shared" si="25"/>
        <v>Sat</v>
      </c>
      <c r="G209" s="233">
        <v>45556</v>
      </c>
      <c r="H209" s="153" t="s">
        <v>1665</v>
      </c>
      <c r="I209" s="183">
        <v>0.375</v>
      </c>
      <c r="J209" s="155" t="s">
        <v>2060</v>
      </c>
      <c r="K209" s="153"/>
      <c r="L209" s="240" t="s">
        <v>2083</v>
      </c>
      <c r="M209" s="158" t="s">
        <v>849</v>
      </c>
      <c r="N209" s="257" t="s">
        <v>504</v>
      </c>
      <c r="O209" s="258" t="s">
        <v>2086</v>
      </c>
      <c r="P209" s="153" t="s">
        <v>2057</v>
      </c>
      <c r="Q209" s="259"/>
      <c r="R209" s="260"/>
      <c r="S209" s="260"/>
      <c r="T209" s="145" t="str">
        <f t="shared" si="31"/>
        <v>45556Ehley Field #80.375</v>
      </c>
    </row>
    <row r="210" spans="1:20" ht="28.8" x14ac:dyDescent="0.3">
      <c r="A210" s="170">
        <v>474</v>
      </c>
      <c r="B210" s="170" t="s">
        <v>1228</v>
      </c>
      <c r="C210" s="242" t="str">
        <f t="shared" ref="C210:C242" si="32">D210&amp;E210</f>
        <v>HU1041ER1006</v>
      </c>
      <c r="D210" s="242" t="s">
        <v>1724</v>
      </c>
      <c r="E210" s="242" t="s">
        <v>1695</v>
      </c>
      <c r="F210" s="180" t="str">
        <f t="shared" si="25"/>
        <v>Sat</v>
      </c>
      <c r="G210" s="233">
        <v>45556</v>
      </c>
      <c r="H210" s="153" t="s">
        <v>2049</v>
      </c>
      <c r="I210" s="183">
        <v>0.375</v>
      </c>
      <c r="J210" s="155" t="s">
        <v>1828</v>
      </c>
      <c r="K210" s="180" t="str">
        <f>VLOOKUP(D210,'Team Info'!E:H,4,FALSE)</f>
        <v>HU</v>
      </c>
      <c r="L210" s="169" t="str">
        <f>VLOOKUP(D210,'Team Info'!E:K,6,FALSE)</f>
        <v>U-7 HU Cobras</v>
      </c>
      <c r="M210" s="158" t="s">
        <v>849</v>
      </c>
      <c r="N210" s="181" t="str">
        <f>VLOOKUP(E210,'Team Info'!E:H,4,FALSE)</f>
        <v>ER</v>
      </c>
      <c r="O210" s="177" t="str">
        <f>VLOOKUP(E210,'Team Info'!E:J,6,FALSE)</f>
        <v>U-7 ER Emeralds</v>
      </c>
      <c r="P210" s="153" t="s">
        <v>1167</v>
      </c>
      <c r="Q210" s="175" t="str">
        <f t="shared" ref="Q210:Q242" si="33">IF(R210=" ",S210,R210&amp;" 
"&amp;S210)</f>
        <v>2 Team Coordination: U7 Emeralds &amp; U9 Cyclones</v>
      </c>
      <c r="R210" s="176" t="str">
        <f>IF(ISBLANK((VLOOKUP(D210,'Team Info'!$E:$O,11,FALSE)))=TRUE," ",(VLOOKUP(D210,'Team Info'!$E:$O,11,FALSE)))</f>
        <v xml:space="preserve"> </v>
      </c>
      <c r="S210" s="176" t="str">
        <f>IF(ISBLANK((VLOOKUP(E210,'Team Info'!$E:$O,11,FALSE)))=TRUE," ",(VLOOKUP(E210,'Team Info'!$E:$O,11,FALSE)))</f>
        <v>2 Team Coordination: U7 Emeralds &amp; U9 Cyclones</v>
      </c>
      <c r="T210" s="145" t="str">
        <f t="shared" si="31"/>
        <v>45556ER #50.375</v>
      </c>
    </row>
    <row r="211" spans="1:20" ht="28.8" x14ac:dyDescent="0.3">
      <c r="A211" s="170">
        <v>477</v>
      </c>
      <c r="B211" s="170" t="s">
        <v>1228</v>
      </c>
      <c r="C211" s="242" t="str">
        <f t="shared" si="32"/>
        <v>RF1112ER1005</v>
      </c>
      <c r="D211" s="242" t="s">
        <v>1779</v>
      </c>
      <c r="E211" s="242" t="s">
        <v>1694</v>
      </c>
      <c r="F211" s="180" t="str">
        <f t="shared" si="25"/>
        <v>Sat</v>
      </c>
      <c r="G211" s="233">
        <v>45556</v>
      </c>
      <c r="H211" s="153" t="s">
        <v>2050</v>
      </c>
      <c r="I211" s="183">
        <v>0.375</v>
      </c>
      <c r="J211" s="155" t="s">
        <v>1828</v>
      </c>
      <c r="K211" s="180" t="str">
        <f>VLOOKUP(D211,'Team Info'!E:H,4,FALSE)</f>
        <v>RF</v>
      </c>
      <c r="L211" s="169" t="str">
        <f>VLOOKUP(D211,'Team Info'!E:K,6,FALSE)</f>
        <v>U-7 RF Kickers</v>
      </c>
      <c r="M211" s="158" t="s">
        <v>849</v>
      </c>
      <c r="N211" s="181" t="str">
        <f>VLOOKUP(E211,'Team Info'!E:H,4,FALSE)</f>
        <v>ER</v>
      </c>
      <c r="O211" s="177" t="str">
        <f>VLOOKUP(E211,'Team Info'!E:J,6,FALSE)</f>
        <v>U-7 ER Celtics</v>
      </c>
      <c r="P211" s="153" t="s">
        <v>1167</v>
      </c>
      <c r="Q211" s="175" t="str">
        <f t="shared" si="33"/>
        <v xml:space="preserve"> </v>
      </c>
      <c r="R211" s="176" t="str">
        <f>IF(ISBLANK((VLOOKUP(D211,'Team Info'!$E:$O,11,FALSE)))=TRUE," ",(VLOOKUP(D211,'Team Info'!$E:$O,11,FALSE)))</f>
        <v xml:space="preserve"> </v>
      </c>
      <c r="S211" s="176" t="str">
        <f>IF(ISBLANK((VLOOKUP(E211,'Team Info'!$E:$O,11,FALSE)))=TRUE," ",(VLOOKUP(E211,'Team Info'!$E:$O,11,FALSE)))</f>
        <v xml:space="preserve"> </v>
      </c>
      <c r="T211" s="145" t="str">
        <f t="shared" si="31"/>
        <v>45556ER #60.375</v>
      </c>
    </row>
    <row r="212" spans="1:20" x14ac:dyDescent="0.3">
      <c r="A212" s="170">
        <v>269</v>
      </c>
      <c r="B212" s="170" t="s">
        <v>1228</v>
      </c>
      <c r="C212" s="242" t="str">
        <f t="shared" si="32"/>
        <v>BR1003ER1012</v>
      </c>
      <c r="D212" s="242" t="s">
        <v>1692</v>
      </c>
      <c r="E212" s="242" t="s">
        <v>1701</v>
      </c>
      <c r="F212" s="180" t="str">
        <f t="shared" si="25"/>
        <v>Sat</v>
      </c>
      <c r="G212" s="233">
        <v>45556</v>
      </c>
      <c r="H212" s="153" t="s">
        <v>2047</v>
      </c>
      <c r="I212" s="183">
        <v>0.375</v>
      </c>
      <c r="J212" s="155" t="s">
        <v>1824</v>
      </c>
      <c r="K212" s="180" t="str">
        <f>VLOOKUP(D212,'Team Info'!E:H,4,FALSE)</f>
        <v>BR</v>
      </c>
      <c r="L212" s="169" t="str">
        <f>VLOOKUP(D212,'Team Info'!E:K,6,FALSE)</f>
        <v>U12 BR Blue Heron</v>
      </c>
      <c r="M212" s="158" t="s">
        <v>849</v>
      </c>
      <c r="N212" s="181" t="str">
        <f>VLOOKUP(E212,'Team Info'!E:H,4,FALSE)</f>
        <v>ER</v>
      </c>
      <c r="O212" s="177" t="str">
        <f>VLOOKUP(E212,'Team Info'!E:J,6,FALSE)</f>
        <v>U12 ER Hooligans</v>
      </c>
      <c r="P212" s="153" t="s">
        <v>1167</v>
      </c>
      <c r="Q212" s="175" t="str">
        <f t="shared" si="33"/>
        <v xml:space="preserve">2 Team Coordination: U12 BR &amp; U14 BR, No Games 9/28, Home games on 9/14 picture day, have Brownsville girls play each other that day?  
 </v>
      </c>
      <c r="R212" s="176" t="str">
        <f>IF(ISBLANK((VLOOKUP(D212,'Team Info'!$E:$O,11,FALSE)))=TRUE," ",(VLOOKUP(D212,'Team Info'!$E:$O,11,FALSE)))</f>
        <v xml:space="preserve">2 Team Coordination: U12 BR &amp; U14 BR, No Games 9/28, Home games on 9/14 picture day, have Brownsville girls play each other that day? </v>
      </c>
      <c r="S212" s="176" t="str">
        <f>IF(ISBLANK((VLOOKUP(E212,'Team Info'!$E:$O,11,FALSE)))=TRUE," ",(VLOOKUP(E212,'Team Info'!$E:$O,11,FALSE)))</f>
        <v xml:space="preserve"> </v>
      </c>
      <c r="T212" s="145" t="str">
        <f t="shared" si="31"/>
        <v>45556ER #90.375</v>
      </c>
    </row>
    <row r="213" spans="1:20" x14ac:dyDescent="0.3">
      <c r="A213" s="262">
        <v>302</v>
      </c>
      <c r="B213" s="170" t="s">
        <v>1158</v>
      </c>
      <c r="C213" s="242" t="str">
        <f t="shared" si="32"/>
        <v>JK1071HU1049</v>
      </c>
      <c r="D213" s="242" t="s">
        <v>1747</v>
      </c>
      <c r="E213" s="242" t="s">
        <v>1731</v>
      </c>
      <c r="F213" s="180" t="str">
        <f t="shared" si="25"/>
        <v>Sat</v>
      </c>
      <c r="G213" s="233">
        <v>45556</v>
      </c>
      <c r="H213" s="153" t="s">
        <v>2154</v>
      </c>
      <c r="I213" s="183">
        <v>0.375</v>
      </c>
      <c r="J213" s="155" t="s">
        <v>1824</v>
      </c>
      <c r="K213" s="180" t="str">
        <f>VLOOKUP(D213,'Team Info'!E:H,4,FALSE)</f>
        <v>JK</v>
      </c>
      <c r="L213" s="169" t="str">
        <f>VLOOKUP(D213,'Team Info'!E:K,6,FALSE)</f>
        <v>U12 JK Fusion</v>
      </c>
      <c r="M213" s="158" t="s">
        <v>849</v>
      </c>
      <c r="N213" s="181" t="str">
        <f>VLOOKUP(E213,'Team Info'!E:H,4,FALSE)</f>
        <v>HU</v>
      </c>
      <c r="O213" s="177" t="str">
        <f>VLOOKUP(E213,'Team Info'!E:J,6,FALSE)</f>
        <v>U12 HU Cougars</v>
      </c>
      <c r="P213" s="153" t="s">
        <v>1167</v>
      </c>
      <c r="Q213" s="175" t="str">
        <f t="shared" si="33"/>
        <v>2 Team Coordination: U12 Cougars &amp; U14 Renegades</v>
      </c>
      <c r="R213" s="176" t="str">
        <f>IF(ISBLANK((VLOOKUP(D213,'Team Info'!$E:$O,11,FALSE)))=TRUE," ",(VLOOKUP(D213,'Team Info'!$E:$O,11,FALSE)))</f>
        <v xml:space="preserve"> </v>
      </c>
      <c r="S213" s="176" t="str">
        <f>IF(ISBLANK((VLOOKUP(E213,'Team Info'!$E:$O,11,FALSE)))=TRUE," ",(VLOOKUP(E213,'Team Info'!$E:$O,11,FALSE)))</f>
        <v>2 Team Coordination: U12 Cougars &amp; U14 Renegades</v>
      </c>
      <c r="T213" s="145" t="str">
        <f t="shared" si="31"/>
        <v>45556Field #20.375</v>
      </c>
    </row>
    <row r="214" spans="1:20" x14ac:dyDescent="0.3">
      <c r="A214" s="170">
        <v>529</v>
      </c>
      <c r="B214" s="170" t="s">
        <v>1159</v>
      </c>
      <c r="C214" s="242" t="str">
        <f t="shared" si="32"/>
        <v>JK1056JK1054</v>
      </c>
      <c r="D214" s="242" t="s">
        <v>1734</v>
      </c>
      <c r="E214" s="242" t="s">
        <v>1376</v>
      </c>
      <c r="F214" s="180" t="str">
        <f t="shared" ref="F214:F277" si="34">IF(WEEKDAY(G214)=7,"Sat",IF(WEEKDAY(G214)=6,"Fri",IF(WEEKDAY(G214)=5,"Thu",IF(WEEKDAY(G214)=4,"Wed",IF(WEEKDAY(G214)=3,"Tue",IF(WEEKDAY(G214)=2,"Mon",IF(WEEKDAY(G214)=1,"Sun")))))))</f>
        <v>Sat</v>
      </c>
      <c r="G214" s="233">
        <v>45556</v>
      </c>
      <c r="H214" s="153" t="s">
        <v>2147</v>
      </c>
      <c r="I214" s="183">
        <v>0.375</v>
      </c>
      <c r="J214" s="155" t="s">
        <v>1828</v>
      </c>
      <c r="K214" s="180" t="str">
        <f>VLOOKUP(D214,'Team Info'!E:H,4,FALSE)</f>
        <v>JK</v>
      </c>
      <c r="L214" s="169" t="str">
        <f>VLOOKUP(D214,'Team Info'!E:K,6,FALSE)</f>
        <v>U-7 JK Bobcats</v>
      </c>
      <c r="M214" s="158" t="s">
        <v>849</v>
      </c>
      <c r="N214" s="181" t="str">
        <f>VLOOKUP(E214,'Team Info'!E:H,4,FALSE)</f>
        <v>JK</v>
      </c>
      <c r="O214" s="177" t="str">
        <f>VLOOKUP(E214,'Team Info'!E:J,6,FALSE)</f>
        <v>U-7 JK Tigers</v>
      </c>
      <c r="P214" s="153" t="s">
        <v>1167</v>
      </c>
      <c r="Q214" s="175" t="str">
        <f t="shared" si="33"/>
        <v xml:space="preserve"> </v>
      </c>
      <c r="R214" s="176" t="str">
        <f>IF(ISBLANK((VLOOKUP(D214,'Team Info'!$E:$O,11,FALSE)))=TRUE," ",(VLOOKUP(D214,'Team Info'!$E:$O,11,FALSE)))</f>
        <v xml:space="preserve"> </v>
      </c>
      <c r="S214" s="176" t="str">
        <f>IF(ISBLANK((VLOOKUP(E214,'Team Info'!$E:$O,11,FALSE)))=TRUE," ",(VLOOKUP(E214,'Team Info'!$E:$O,11,FALSE)))</f>
        <v xml:space="preserve"> </v>
      </c>
      <c r="T214" s="145" t="str">
        <f t="shared" si="31"/>
        <v>45556Hickory Lane #1B0.375</v>
      </c>
    </row>
    <row r="215" spans="1:20" x14ac:dyDescent="0.3">
      <c r="A215" s="170">
        <v>578</v>
      </c>
      <c r="B215" s="170" t="s">
        <v>1159</v>
      </c>
      <c r="C215" s="242" t="str">
        <f t="shared" si="32"/>
        <v>ER1011JK1067</v>
      </c>
      <c r="D215" s="242" t="s">
        <v>1700</v>
      </c>
      <c r="E215" s="242" t="s">
        <v>1743</v>
      </c>
      <c r="F215" s="180" t="str">
        <f t="shared" si="34"/>
        <v>Sat</v>
      </c>
      <c r="G215" s="233">
        <v>45556</v>
      </c>
      <c r="H215" s="153" t="s">
        <v>2144</v>
      </c>
      <c r="I215" s="183">
        <v>0.375</v>
      </c>
      <c r="J215" s="155" t="s">
        <v>1829</v>
      </c>
      <c r="K215" s="180" t="str">
        <f>VLOOKUP(D215,'Team Info'!E:H,4,FALSE)</f>
        <v>ER</v>
      </c>
      <c r="L215" s="169" t="str">
        <f>VLOOKUP(D215,'Team Info'!E:K,6,FALSE)</f>
        <v>U10 ER Clovers</v>
      </c>
      <c r="M215" s="158" t="s">
        <v>849</v>
      </c>
      <c r="N215" s="181" t="str">
        <f>VLOOKUP(E215,'Team Info'!E:H,4,FALSE)</f>
        <v>JK</v>
      </c>
      <c r="O215" s="177" t="str">
        <f>VLOOKUP(E215,'Team Info'!E:J,6,FALSE)</f>
        <v>U10 JK Black Widows</v>
      </c>
      <c r="P215" s="153" t="s">
        <v>1167</v>
      </c>
      <c r="Q215" s="175" t="str">
        <f t="shared" si="33"/>
        <v xml:space="preserve"> </v>
      </c>
      <c r="R215" s="176" t="str">
        <f>IF(ISBLANK((VLOOKUP(D215,'Team Info'!$E:$O,11,FALSE)))=TRUE," ",(VLOOKUP(D215,'Team Info'!$E:$O,11,FALSE)))</f>
        <v xml:space="preserve"> </v>
      </c>
      <c r="S215" s="176" t="str">
        <f>IF(ISBLANK((VLOOKUP(E215,'Team Info'!$E:$O,11,FALSE)))=TRUE," ",(VLOOKUP(E215,'Team Info'!$E:$O,11,FALSE)))</f>
        <v xml:space="preserve"> </v>
      </c>
      <c r="T215" s="145" t="str">
        <f t="shared" si="31"/>
        <v>45556Hickory Lane #20.375</v>
      </c>
    </row>
    <row r="216" spans="1:20" x14ac:dyDescent="0.3">
      <c r="A216" s="170">
        <v>77</v>
      </c>
      <c r="B216" s="170" t="s">
        <v>1159</v>
      </c>
      <c r="C216" s="242" t="str">
        <f t="shared" si="32"/>
        <v>SL1153JK1073</v>
      </c>
      <c r="D216" s="242" t="s">
        <v>1677</v>
      </c>
      <c r="E216" s="242" t="s">
        <v>1685</v>
      </c>
      <c r="F216" s="180" t="str">
        <f t="shared" si="34"/>
        <v>Sat</v>
      </c>
      <c r="G216" s="233">
        <v>45556</v>
      </c>
      <c r="H216" s="153" t="s">
        <v>2145</v>
      </c>
      <c r="I216" s="183">
        <v>0.375</v>
      </c>
      <c r="J216" s="155" t="s">
        <v>63</v>
      </c>
      <c r="K216" s="180" t="str">
        <f>VLOOKUP(D216,'Team Info'!E:H,4,FALSE)</f>
        <v>SL</v>
      </c>
      <c r="L216" s="240" t="str">
        <f>VLOOKUP(D216,'Team Info'!E:K,6,FALSE)</f>
        <v>U12G SL Red Stars (Royals)</v>
      </c>
      <c r="M216" s="158" t="s">
        <v>849</v>
      </c>
      <c r="N216" s="181" t="str">
        <f>VLOOKUP(E216,'Team Info'!E:H,4,FALSE)</f>
        <v>JK</v>
      </c>
      <c r="O216" s="238" t="str">
        <f>VLOOKUP(E216,'Team Info'!E:J,6,FALSE)</f>
        <v>U12G JK Majestics</v>
      </c>
      <c r="P216" s="153" t="s">
        <v>1167</v>
      </c>
      <c r="Q216" s="175" t="str">
        <f t="shared" si="33"/>
        <v xml:space="preserve">9/27-9/28 AWAY games - Homecoming 
 </v>
      </c>
      <c r="R216" s="176" t="str">
        <f>IF(ISBLANK((VLOOKUP(D216,'Team Info'!$E:$O,11,FALSE)))=TRUE," ",(VLOOKUP(D216,'Team Info'!$E:$O,11,FALSE)))</f>
        <v>9/27-9/28 AWAY games - Homecoming</v>
      </c>
      <c r="S216" s="176" t="str">
        <f>IF(ISBLANK((VLOOKUP(E216,'Team Info'!$E:$O,11,FALSE)))=TRUE," ",(VLOOKUP(E216,'Team Info'!$E:$O,11,FALSE)))</f>
        <v xml:space="preserve"> </v>
      </c>
      <c r="T216" s="145" t="str">
        <f t="shared" si="31"/>
        <v>45556Hickory Lane #30.375</v>
      </c>
    </row>
    <row r="217" spans="1:20" x14ac:dyDescent="0.3">
      <c r="A217" s="170">
        <v>237</v>
      </c>
      <c r="B217" s="170" t="s">
        <v>1157</v>
      </c>
      <c r="C217" s="242" t="str">
        <f t="shared" si="32"/>
        <v>HU1045HT1024</v>
      </c>
      <c r="D217" s="242" t="s">
        <v>1728</v>
      </c>
      <c r="E217" s="242" t="s">
        <v>1712</v>
      </c>
      <c r="F217" s="180" t="str">
        <f t="shared" si="34"/>
        <v>Sat</v>
      </c>
      <c r="G217" s="233">
        <v>45556</v>
      </c>
      <c r="H217" s="153" t="s">
        <v>1827</v>
      </c>
      <c r="I217" s="183">
        <v>0.375</v>
      </c>
      <c r="J217" s="169" t="s">
        <v>1823</v>
      </c>
      <c r="K217" s="180" t="str">
        <f>VLOOKUP(D217,'Team Info'!E:H,4,FALSE)</f>
        <v>HU</v>
      </c>
      <c r="L217" s="169" t="str">
        <f>VLOOKUP(D217,'Team Info'!E:K,6,FALSE)</f>
        <v>U-8 HU Lightning</v>
      </c>
      <c r="M217" s="158" t="s">
        <v>849</v>
      </c>
      <c r="N217" s="181" t="str">
        <f>VLOOKUP(E217,'Team Info'!E:H,4,FALSE)</f>
        <v>HT</v>
      </c>
      <c r="O217" s="177" t="str">
        <f>VLOOKUP(E217,'Team Info'!E:J,6,FALSE)</f>
        <v>U-8 HT Lions</v>
      </c>
      <c r="P217" s="153" t="s">
        <v>1167</v>
      </c>
      <c r="Q217" s="175" t="str">
        <f t="shared" si="33"/>
        <v xml:space="preserve">2 Team Coordination: U8 Lightning &amp; U14 Renegades 
 </v>
      </c>
      <c r="R217" s="176" t="str">
        <f>IF(ISBLANK((VLOOKUP(D217,'Team Info'!$E:$O,11,FALSE)))=TRUE," ",(VLOOKUP(D217,'Team Info'!$E:$O,11,FALSE)))</f>
        <v>2 Team Coordination: U8 Lightning &amp; U14 Renegades</v>
      </c>
      <c r="S217" s="176" t="str">
        <f>IF(ISBLANK((VLOOKUP(E217,'Team Info'!$E:$O,11,FALSE)))=TRUE," ",(VLOOKUP(E217,'Team Info'!$E:$O,11,FALSE)))</f>
        <v xml:space="preserve"> </v>
      </c>
      <c r="T217" s="145" t="str">
        <f t="shared" si="31"/>
        <v>45556HT #3A0.375</v>
      </c>
    </row>
    <row r="218" spans="1:20" ht="28.8" x14ac:dyDescent="0.3">
      <c r="A218" s="170">
        <v>619</v>
      </c>
      <c r="B218" s="170" t="s">
        <v>1157</v>
      </c>
      <c r="C218" s="242" t="str">
        <f t="shared" si="32"/>
        <v>SL1149WCHSA1158</v>
      </c>
      <c r="D218" s="242" t="s">
        <v>1813</v>
      </c>
      <c r="E218" s="242" t="s">
        <v>1816</v>
      </c>
      <c r="F218" s="180" t="str">
        <f t="shared" si="34"/>
        <v>Sat</v>
      </c>
      <c r="G218" s="233">
        <v>45556</v>
      </c>
      <c r="H218" s="153" t="s">
        <v>881</v>
      </c>
      <c r="I218" s="183">
        <v>0.375</v>
      </c>
      <c r="J218" s="155" t="s">
        <v>1829</v>
      </c>
      <c r="K218" s="180" t="str">
        <f>VLOOKUP(D218,'Team Info'!E:H,4,FALSE)</f>
        <v>SL</v>
      </c>
      <c r="L218" s="169" t="str">
        <f>VLOOKUP(D218,'Team Info'!E:K,6,FALSE)</f>
        <v>U10 SL Wolves (Bears)</v>
      </c>
      <c r="M218" s="158" t="s">
        <v>849</v>
      </c>
      <c r="N218" s="181" t="s">
        <v>504</v>
      </c>
      <c r="O218" s="177" t="str">
        <f>VLOOKUP(E218,'Team Info'!E:J,6,FALSE)</f>
        <v>U10 WCHSA Royal Eagles</v>
      </c>
      <c r="P218" s="153" t="s">
        <v>1167</v>
      </c>
      <c r="Q218" s="175" t="str">
        <f t="shared" si="33"/>
        <v xml:space="preserve">9/27-9/28 AWAY games - Homecoming 
 </v>
      </c>
      <c r="R218" s="176" t="str">
        <f>IF(ISBLANK((VLOOKUP(D218,'Team Info'!$E:$O,11,FALSE)))=TRUE," ",(VLOOKUP(D218,'Team Info'!$E:$O,11,FALSE)))</f>
        <v>9/27-9/28 AWAY games - Homecoming</v>
      </c>
      <c r="S218" s="176" t="str">
        <f>IF(ISBLANK((VLOOKUP(E218,'Team Info'!$E:$O,11,FALSE)))=TRUE," ",(VLOOKUP(E218,'Team Info'!$E:$O,11,FALSE)))</f>
        <v xml:space="preserve"> </v>
      </c>
    </row>
    <row r="219" spans="1:20" x14ac:dyDescent="0.3">
      <c r="A219" s="170">
        <v>531</v>
      </c>
      <c r="B219" s="170" t="s">
        <v>1160</v>
      </c>
      <c r="C219" s="242" t="str">
        <f t="shared" si="32"/>
        <v>JK1057KW1099</v>
      </c>
      <c r="D219" s="242" t="s">
        <v>1735</v>
      </c>
      <c r="E219" s="242" t="s">
        <v>1767</v>
      </c>
      <c r="F219" s="180" t="str">
        <f t="shared" si="34"/>
        <v>Sat</v>
      </c>
      <c r="G219" s="233">
        <v>45556</v>
      </c>
      <c r="H219" s="153" t="s">
        <v>879</v>
      </c>
      <c r="I219" s="183">
        <v>0.375</v>
      </c>
      <c r="J219" s="155" t="s">
        <v>1828</v>
      </c>
      <c r="K219" s="180" t="str">
        <f>VLOOKUP(D219,'Team Info'!E:H,4,FALSE)</f>
        <v>JK</v>
      </c>
      <c r="L219" s="169" t="str">
        <f>VLOOKUP(D219,'Team Info'!E:K,6,FALSE)</f>
        <v>U-7 JK Panthers</v>
      </c>
      <c r="M219" s="158" t="s">
        <v>849</v>
      </c>
      <c r="N219" s="181" t="str">
        <f>VLOOKUP(E219,'Team Info'!E:H,4,FALSE)</f>
        <v>KW</v>
      </c>
      <c r="O219" s="177" t="str">
        <f>VLOOKUP(E219,'Team Info'!E:J,6,FALSE)</f>
        <v>U-7 KW Starbursts</v>
      </c>
      <c r="P219" s="153" t="s">
        <v>1167</v>
      </c>
      <c r="Q219" s="175" t="str">
        <f t="shared" si="33"/>
        <v xml:space="preserve">2 Team Coordination: U7 Panthers &amp; U14 Panthers 
 </v>
      </c>
      <c r="R219" s="176" t="str">
        <f>IF(ISBLANK((VLOOKUP(D219,'Team Info'!$E:$O,11,FALSE)))=TRUE," ",(VLOOKUP(D219,'Team Info'!$E:$O,11,FALSE)))</f>
        <v>2 Team Coordination: U7 Panthers &amp; U14 Panthers</v>
      </c>
      <c r="S219" s="176" t="str">
        <f>IF(ISBLANK((VLOOKUP(E219,'Team Info'!$E:$O,11,FALSE)))=TRUE," ",(VLOOKUP(E219,'Team Info'!$E:$O,11,FALSE)))</f>
        <v xml:space="preserve"> </v>
      </c>
      <c r="T219" s="145" t="str">
        <f t="shared" ref="T219:T229" si="35">G219&amp;H219&amp;I219</f>
        <v>45556KW 10.375</v>
      </c>
    </row>
    <row r="220" spans="1:20" x14ac:dyDescent="0.3">
      <c r="A220" s="170">
        <v>387</v>
      </c>
      <c r="B220" s="170" t="s">
        <v>1160</v>
      </c>
      <c r="C220" s="242" t="str">
        <f t="shared" si="32"/>
        <v>RF1122KW1107</v>
      </c>
      <c r="D220" s="242" t="s">
        <v>1789</v>
      </c>
      <c r="E220" s="242" t="s">
        <v>1775</v>
      </c>
      <c r="F220" s="180" t="str">
        <f t="shared" si="34"/>
        <v>Sat</v>
      </c>
      <c r="G220" s="233">
        <v>45556</v>
      </c>
      <c r="H220" s="153" t="s">
        <v>866</v>
      </c>
      <c r="I220" s="183">
        <v>0.375</v>
      </c>
      <c r="J220" s="155" t="s">
        <v>1826</v>
      </c>
      <c r="K220" s="180" t="str">
        <f>VLOOKUP(D220,'Team Info'!E:H,4,FALSE)</f>
        <v>RF</v>
      </c>
      <c r="L220" s="169" t="str">
        <f>VLOOKUP(D220,'Team Info'!E:K,6,FALSE)</f>
        <v>U-9 RF Gladiators</v>
      </c>
      <c r="M220" s="158" t="s">
        <v>849</v>
      </c>
      <c r="N220" s="181" t="str">
        <f>VLOOKUP(E220,'Team Info'!E:H,4,FALSE)</f>
        <v>KW</v>
      </c>
      <c r="O220" s="177" t="str">
        <f>VLOOKUP(E220,'Team Info'!E:J,6,FALSE)</f>
        <v>U-9 KW Thunder</v>
      </c>
      <c r="P220" s="153" t="s">
        <v>1167</v>
      </c>
      <c r="Q220" s="175" t="str">
        <f t="shared" si="33"/>
        <v xml:space="preserve">2 Team Coordination: U9 Gladiators &amp; U12 Red Foxes 
 </v>
      </c>
      <c r="R220" s="176" t="str">
        <f>IF(ISBLANK((VLOOKUP(D220,'Team Info'!$E:$O,11,FALSE)))=TRUE," ",(VLOOKUP(D220,'Team Info'!$E:$O,11,FALSE)))</f>
        <v>2 Team Coordination: U9 Gladiators &amp; U12 Red Foxes</v>
      </c>
      <c r="S220" s="176" t="str">
        <f>IF(ISBLANK((VLOOKUP(E220,'Team Info'!$E:$O,11,FALSE)))=TRUE," ",(VLOOKUP(E220,'Team Info'!$E:$O,11,FALSE)))</f>
        <v xml:space="preserve"> </v>
      </c>
      <c r="T220" s="145" t="str">
        <f t="shared" si="35"/>
        <v>45556KW 30.375</v>
      </c>
    </row>
    <row r="221" spans="1:20" ht="28.8" x14ac:dyDescent="0.3">
      <c r="A221" s="170">
        <v>79</v>
      </c>
      <c r="B221" s="170" t="s">
        <v>1160</v>
      </c>
      <c r="C221" s="242" t="str">
        <f t="shared" si="32"/>
        <v>SL1154KW1090</v>
      </c>
      <c r="D221" s="242" t="s">
        <v>1683</v>
      </c>
      <c r="E221" s="242" t="s">
        <v>1687</v>
      </c>
      <c r="F221" s="180" t="str">
        <f t="shared" si="34"/>
        <v>Sat</v>
      </c>
      <c r="G221" s="233">
        <v>45556</v>
      </c>
      <c r="H221" s="153" t="s">
        <v>858</v>
      </c>
      <c r="I221" s="183">
        <v>0.375</v>
      </c>
      <c r="J221" s="155" t="s">
        <v>63</v>
      </c>
      <c r="K221" s="180" t="str">
        <f>VLOOKUP(D221,'Team Info'!E:H,4,FALSE)</f>
        <v>SL</v>
      </c>
      <c r="L221" s="240" t="str">
        <f>VLOOKUP(D221,'Team Info'!E:K,6,FALSE)</f>
        <v>U12G SL Crush</v>
      </c>
      <c r="M221" s="158" t="s">
        <v>849</v>
      </c>
      <c r="N221" s="181" t="str">
        <f>VLOOKUP(E221,'Team Info'!E:H,4,FALSE)</f>
        <v>KW</v>
      </c>
      <c r="O221" s="238" t="str">
        <f>VLOOKUP(E221,'Team Info'!E:J,6,FALSE)</f>
        <v>U12G KW Phoenix</v>
      </c>
      <c r="P221" s="153" t="s">
        <v>1167</v>
      </c>
      <c r="Q221" s="175" t="str">
        <f t="shared" si="33"/>
        <v>9/27-9/28 AWAY games - Homecoming 
2 Team Coordination: U12G Phoenix &amp; U14 Comets</v>
      </c>
      <c r="R221" s="176" t="str">
        <f>IF(ISBLANK((VLOOKUP(D221,'Team Info'!$E:$O,11,FALSE)))=TRUE," ",(VLOOKUP(D221,'Team Info'!$E:$O,11,FALSE)))</f>
        <v>9/27-9/28 AWAY games - Homecoming</v>
      </c>
      <c r="S221" s="176" t="str">
        <f>IF(ISBLANK((VLOOKUP(E221,'Team Info'!$E:$O,11,FALSE)))=TRUE," ",(VLOOKUP(E221,'Team Info'!$E:$O,11,FALSE)))</f>
        <v>2 Team Coordination: U12G Phoenix &amp; U14 Comets</v>
      </c>
      <c r="T221" s="145" t="str">
        <f t="shared" si="35"/>
        <v>45556KW 40.375</v>
      </c>
    </row>
    <row r="222" spans="1:20" x14ac:dyDescent="0.3">
      <c r="A222" s="170">
        <v>7</v>
      </c>
      <c r="B222" s="170" t="s">
        <v>1160</v>
      </c>
      <c r="C222" s="242" t="str">
        <f t="shared" si="32"/>
        <v>KW1093KW1094</v>
      </c>
      <c r="D222" s="242" t="s">
        <v>1662</v>
      </c>
      <c r="E222" s="242" t="s">
        <v>1664</v>
      </c>
      <c r="F222" s="180" t="str">
        <f t="shared" si="34"/>
        <v>Sat</v>
      </c>
      <c r="G222" s="233">
        <v>45556</v>
      </c>
      <c r="H222" s="153" t="s">
        <v>860</v>
      </c>
      <c r="I222" s="183">
        <v>0.375</v>
      </c>
      <c r="J222" s="155" t="s">
        <v>46</v>
      </c>
      <c r="K222" s="180" t="str">
        <f>VLOOKUP(D222,'Team Info'!E:H,4,FALSE)</f>
        <v>KW</v>
      </c>
      <c r="L222" s="169" t="str">
        <f>VLOOKUP(D222,'Team Info'!E:K,6,FALSE)</f>
        <v>U14G KW Rebels</v>
      </c>
      <c r="M222" s="158" t="s">
        <v>849</v>
      </c>
      <c r="N222" s="181" t="str">
        <f>VLOOKUP(E222,'Team Info'!E:H,4,FALSE)</f>
        <v>KW</v>
      </c>
      <c r="O222" s="177" t="str">
        <f>VLOOKUP(E222,'Team Info'!E:J,6,FALSE)</f>
        <v>U14G KW Storm</v>
      </c>
      <c r="P222" s="153" t="s">
        <v>1167</v>
      </c>
      <c r="Q222" s="175" t="str">
        <f t="shared" si="33"/>
        <v xml:space="preserve">2 Team Coordination: U10 Stars &amp; U14G Rebels 
 </v>
      </c>
      <c r="R222" s="176" t="str">
        <f>IF(ISBLANK((VLOOKUP(D222,'Team Info'!$E:$O,11,FALSE)))=TRUE," ",(VLOOKUP(D222,'Team Info'!$E:$O,11,FALSE)))</f>
        <v>2 Team Coordination: U10 Stars &amp; U14G Rebels</v>
      </c>
      <c r="S222" s="176" t="str">
        <f>IF(ISBLANK((VLOOKUP(E222,'Team Info'!$E:$O,11,FALSE)))=TRUE," ",(VLOOKUP(E222,'Team Info'!$E:$O,11,FALSE)))</f>
        <v xml:space="preserve"> </v>
      </c>
      <c r="T222" s="145" t="str">
        <f t="shared" si="35"/>
        <v>45556KW 50.375</v>
      </c>
    </row>
    <row r="223" spans="1:20" x14ac:dyDescent="0.3">
      <c r="A223" s="170">
        <v>478</v>
      </c>
      <c r="B223" s="170" t="s">
        <v>1161</v>
      </c>
      <c r="C223" s="242" t="str">
        <f t="shared" si="32"/>
        <v>WB1161RF1111</v>
      </c>
      <c r="D223" s="242" t="s">
        <v>1818</v>
      </c>
      <c r="E223" s="242" t="s">
        <v>1778</v>
      </c>
      <c r="F223" s="180" t="str">
        <f t="shared" si="34"/>
        <v>Sat</v>
      </c>
      <c r="G223" s="233">
        <v>45556</v>
      </c>
      <c r="H223" s="153" t="s">
        <v>2172</v>
      </c>
      <c r="I223" s="183">
        <v>0.375</v>
      </c>
      <c r="J223" s="155" t="s">
        <v>1828</v>
      </c>
      <c r="K223" s="180" t="str">
        <f>VLOOKUP(D223,'Team Info'!E:H,4,FALSE)</f>
        <v>WB</v>
      </c>
      <c r="L223" s="169" t="str">
        <f>VLOOKUP(D223,'Team Info'!E:K,6,FALSE)</f>
        <v>U-7 WB Storm</v>
      </c>
      <c r="M223" s="158" t="s">
        <v>849</v>
      </c>
      <c r="N223" s="181" t="str">
        <f>VLOOKUP(E223,'Team Info'!E:H,4,FALSE)</f>
        <v>RF</v>
      </c>
      <c r="O223" s="177" t="str">
        <f>VLOOKUP(E223,'Team Info'!E:J,6,FALSE)</f>
        <v>U-7 RF Lightning U7</v>
      </c>
      <c r="P223" s="153" t="s">
        <v>1167</v>
      </c>
      <c r="Q223" s="175" t="str">
        <f t="shared" si="33"/>
        <v>2 Team Coordination: U7 Lightning &amp; U10 Storm</v>
      </c>
      <c r="R223" s="176" t="str">
        <f>IF(ISBLANK((VLOOKUP(D223,'Team Info'!$E:$O,11,FALSE)))=TRUE," ",(VLOOKUP(D223,'Team Info'!$E:$O,11,FALSE)))</f>
        <v xml:space="preserve"> </v>
      </c>
      <c r="S223" s="176" t="str">
        <f>IF(ISBLANK((VLOOKUP(E223,'Team Info'!$E:$O,11,FALSE)))=TRUE," ",(VLOOKUP(E223,'Team Info'!$E:$O,11,FALSE)))</f>
        <v>2 Team Coordination: U7 Lightning &amp; U10 Storm</v>
      </c>
      <c r="T223" s="145" t="str">
        <f t="shared" si="35"/>
        <v>45556RF 10.375</v>
      </c>
    </row>
    <row r="224" spans="1:20" x14ac:dyDescent="0.3">
      <c r="A224" s="170">
        <v>130</v>
      </c>
      <c r="B224" s="170" t="s">
        <v>1162</v>
      </c>
      <c r="C224" s="242" t="str">
        <f t="shared" si="32"/>
        <v>HT1020SL1142</v>
      </c>
      <c r="D224" s="242" t="s">
        <v>1708</v>
      </c>
      <c r="E224" s="242" t="s">
        <v>1806</v>
      </c>
      <c r="F224" s="180" t="str">
        <f t="shared" si="34"/>
        <v>Sat</v>
      </c>
      <c r="G224" s="233">
        <v>45556</v>
      </c>
      <c r="H224" s="153">
        <v>4</v>
      </c>
      <c r="I224" s="271">
        <v>0.58333333333333337</v>
      </c>
      <c r="J224" s="155" t="s">
        <v>1823</v>
      </c>
      <c r="K224" s="180" t="str">
        <f>VLOOKUP(D224,'Team Info'!E:H,4,FALSE)</f>
        <v>HT</v>
      </c>
      <c r="L224" s="240" t="str">
        <f>VLOOKUP(D224,'Team Info'!E:K,6,FALSE)</f>
        <v>U-8 HT Sharks</v>
      </c>
      <c r="M224" s="158" t="s">
        <v>849</v>
      </c>
      <c r="N224" s="181" t="str">
        <f>VLOOKUP(E224,'Team Info'!E:H,4,FALSE)</f>
        <v>SL</v>
      </c>
      <c r="O224" s="238" t="str">
        <f>VLOOKUP(E224,'Team Info'!E:J,6,FALSE)</f>
        <v>U-8 SL Earthquakes</v>
      </c>
      <c r="P224" s="153" t="s">
        <v>1167</v>
      </c>
      <c r="Q224" s="175" t="str">
        <f t="shared" si="33"/>
        <v>No Game 10/11-10/13 - Uihlein 
9/27-9/28 AWAY games - Homecoming</v>
      </c>
      <c r="R224" s="176" t="str">
        <f>IF(ISBLANK((VLOOKUP(D224,'Team Info'!$E:$O,11,FALSE)))=TRUE," ",(VLOOKUP(D224,'Team Info'!$E:$O,11,FALSE)))</f>
        <v>No Game 10/11-10/13 - Uihlein</v>
      </c>
      <c r="S224" s="176" t="str">
        <f>IF(ISBLANK((VLOOKUP(E224,'Team Info'!$E:$O,11,FALSE)))=TRUE," ",(VLOOKUP(E224,'Team Info'!$E:$O,11,FALSE)))</f>
        <v>9/27-9/28 AWAY games - Homecoming</v>
      </c>
      <c r="T224" s="145" t="str">
        <f t="shared" si="35"/>
        <v>4555640.583333333333333</v>
      </c>
    </row>
    <row r="225" spans="1:20" x14ac:dyDescent="0.3">
      <c r="A225" s="170">
        <v>385</v>
      </c>
      <c r="B225" s="170" t="s">
        <v>1228</v>
      </c>
      <c r="C225" s="242" t="str">
        <f t="shared" si="32"/>
        <v>JK1064ER1010</v>
      </c>
      <c r="D225" s="242" t="s">
        <v>1742</v>
      </c>
      <c r="E225" s="242" t="s">
        <v>1699</v>
      </c>
      <c r="F225" s="180" t="str">
        <f t="shared" si="34"/>
        <v>Sat</v>
      </c>
      <c r="G225" s="233">
        <v>45556</v>
      </c>
      <c r="H225" s="153" t="s">
        <v>2046</v>
      </c>
      <c r="I225" s="183">
        <v>0.41666666666666669</v>
      </c>
      <c r="J225" s="155" t="s">
        <v>1826</v>
      </c>
      <c r="K225" s="180" t="str">
        <f>VLOOKUP(D225,'Team Info'!E:H,4,FALSE)</f>
        <v>JK</v>
      </c>
      <c r="L225" s="169" t="str">
        <f>VLOOKUP(D225,'Team Info'!E:K,6,FALSE)</f>
        <v>U-9 JK Rattlesnakes</v>
      </c>
      <c r="M225" s="158" t="s">
        <v>849</v>
      </c>
      <c r="N225" s="181" t="str">
        <f>VLOOKUP(E225,'Team Info'!E:H,4,FALSE)</f>
        <v>ER</v>
      </c>
      <c r="O225" s="177" t="str">
        <f>VLOOKUP(E225,'Team Info'!E:J,6,FALSE)</f>
        <v>U-9 ER Lucky Charms</v>
      </c>
      <c r="P225" s="153" t="s">
        <v>1167</v>
      </c>
      <c r="Q225" s="175" t="str">
        <f t="shared" si="33"/>
        <v xml:space="preserve"> </v>
      </c>
      <c r="R225" s="176" t="str">
        <f>IF(ISBLANK((VLOOKUP(D225,'Team Info'!$E:$O,11,FALSE)))=TRUE," ",(VLOOKUP(D225,'Team Info'!$E:$O,11,FALSE)))</f>
        <v xml:space="preserve"> </v>
      </c>
      <c r="S225" s="176" t="str">
        <f>IF(ISBLANK((VLOOKUP(E225,'Team Info'!$E:$O,11,FALSE)))=TRUE," ",(VLOOKUP(E225,'Team Info'!$E:$O,11,FALSE)))</f>
        <v xml:space="preserve"> </v>
      </c>
      <c r="T225" s="145" t="str">
        <f t="shared" si="35"/>
        <v>45556ER #80.416666666666667</v>
      </c>
    </row>
    <row r="226" spans="1:20" x14ac:dyDescent="0.3">
      <c r="A226" s="170">
        <v>167</v>
      </c>
      <c r="B226" s="170" t="s">
        <v>757</v>
      </c>
      <c r="C226" s="242" t="str">
        <f t="shared" si="32"/>
        <v>HU1044JU1079</v>
      </c>
      <c r="D226" s="242" t="s">
        <v>1727</v>
      </c>
      <c r="E226" s="242" t="s">
        <v>1752</v>
      </c>
      <c r="F226" s="180" t="str">
        <f t="shared" si="34"/>
        <v>Sat</v>
      </c>
      <c r="G226" s="233">
        <v>45556</v>
      </c>
      <c r="H226" s="153" t="s">
        <v>2188</v>
      </c>
      <c r="I226" s="183">
        <v>0.41666666666666669</v>
      </c>
      <c r="J226" s="155" t="s">
        <v>1823</v>
      </c>
      <c r="K226" s="180" t="str">
        <f>VLOOKUP(D226,'Team Info'!E:H,4,FALSE)</f>
        <v>HU</v>
      </c>
      <c r="L226" s="240" t="str">
        <f>VLOOKUP(D226,'Team Info'!E:K,6,FALSE)</f>
        <v>U-8 HU Stingers</v>
      </c>
      <c r="M226" s="158" t="s">
        <v>849</v>
      </c>
      <c r="N226" s="181" t="str">
        <f>VLOOKUP(E226,'Team Info'!E:H,4,FALSE)</f>
        <v>JU</v>
      </c>
      <c r="O226" s="238" t="str">
        <f>VLOOKUP(E226,'Team Info'!E:J,6,FALSE)</f>
        <v>U-8 JU Juneau Rage U8 Purple</v>
      </c>
      <c r="P226" s="153" t="s">
        <v>1167</v>
      </c>
      <c r="Q226" s="175" t="str">
        <f t="shared" si="33"/>
        <v>2 Team Coordination: U8 Rage Purple &amp; U14 Rage; 2 Team Coordination: U8 Rage Purple &amp; U9 JU Rage</v>
      </c>
      <c r="R226" s="176" t="str">
        <f>IF(ISBLANK((VLOOKUP(D226,'Team Info'!$E:$O,11,FALSE)))=TRUE," ",(VLOOKUP(D226,'Team Info'!$E:$O,11,FALSE)))</f>
        <v xml:space="preserve"> </v>
      </c>
      <c r="S226" s="176" t="str">
        <f>IF(ISBLANK((VLOOKUP(E226,'Team Info'!$E:$O,11,FALSE)))=TRUE," ",(VLOOKUP(E226,'Team Info'!$E:$O,11,FALSE)))</f>
        <v>2 Team Coordination: U8 Rage Purple &amp; U14 Rage; 2 Team Coordination: U8 Rage Purple &amp; U9 JU Rage</v>
      </c>
      <c r="T226" s="145" t="str">
        <f t="shared" si="35"/>
        <v>45556Field 10.416666666666667</v>
      </c>
    </row>
    <row r="227" spans="1:20" x14ac:dyDescent="0.3">
      <c r="A227" s="266">
        <v>1002</v>
      </c>
      <c r="B227" s="266" t="s">
        <v>1159</v>
      </c>
      <c r="C227" s="267" t="str">
        <f t="shared" si="32"/>
        <v>SL1144JK1062</v>
      </c>
      <c r="D227" s="267" t="s">
        <v>1808</v>
      </c>
      <c r="E227" s="267" t="s">
        <v>1740</v>
      </c>
      <c r="F227" s="180" t="str">
        <f t="shared" si="34"/>
        <v>Sat</v>
      </c>
      <c r="G227" s="233">
        <v>45556</v>
      </c>
      <c r="H227" s="153" t="s">
        <v>2144</v>
      </c>
      <c r="I227" s="271">
        <v>0.41666666666666669</v>
      </c>
      <c r="J227" s="155" t="s">
        <v>1826</v>
      </c>
      <c r="K227" s="180" t="str">
        <f>VLOOKUP(D227,'Team Info'!E:H,4,FALSE)</f>
        <v>SL</v>
      </c>
      <c r="L227" s="169" t="str">
        <f>VLOOKUP(D227,'Team Info'!E:K,6,FALSE)</f>
        <v>U-9 SL Barcelona (Flames)</v>
      </c>
      <c r="M227" s="158" t="s">
        <v>849</v>
      </c>
      <c r="N227" s="181" t="str">
        <f>VLOOKUP(E227,'Team Info'!E:H,4,FALSE)</f>
        <v>JK</v>
      </c>
      <c r="O227" s="177" t="str">
        <f>VLOOKUP(E227,'Team Info'!E:J,6,FALSE)</f>
        <v>U-9 JK Adrenaline</v>
      </c>
      <c r="P227" s="153" t="s">
        <v>1167</v>
      </c>
      <c r="Q227" s="175" t="str">
        <f t="shared" si="33"/>
        <v>9/27-9/28 AWAY games - Homecoming 
2 Team Coordination: U7 Cheetahs &amp; U9 Adrenaline</v>
      </c>
      <c r="R227" s="176" t="str">
        <f>IF(ISBLANK((VLOOKUP(D227,'Team Info'!$E:$O,11,FALSE)))=TRUE," ",(VLOOKUP(D227,'Team Info'!$E:$O,11,FALSE)))</f>
        <v>9/27-9/28 AWAY games - Homecoming</v>
      </c>
      <c r="S227" s="176" t="str">
        <f>IF(ISBLANK((VLOOKUP(E227,'Team Info'!$E:$O,11,FALSE)))=TRUE," ",(VLOOKUP(E227,'Team Info'!$E:$O,11,FALSE)))</f>
        <v>2 Team Coordination: U7 Cheetahs &amp; U9 Adrenaline</v>
      </c>
      <c r="T227" s="145" t="str">
        <f t="shared" si="35"/>
        <v>45556Hickory Lane #20.416666666666667</v>
      </c>
    </row>
    <row r="228" spans="1:20" x14ac:dyDescent="0.3">
      <c r="A228" s="170">
        <v>6</v>
      </c>
      <c r="B228" s="170" t="s">
        <v>1159</v>
      </c>
      <c r="C228" s="242" t="str">
        <f t="shared" si="32"/>
        <v>SL1157JK1077</v>
      </c>
      <c r="D228" s="242" t="s">
        <v>1661</v>
      </c>
      <c r="E228" s="242" t="s">
        <v>1652</v>
      </c>
      <c r="F228" s="180" t="str">
        <f t="shared" si="34"/>
        <v>Sat</v>
      </c>
      <c r="G228" s="233">
        <v>45556</v>
      </c>
      <c r="H228" s="153" t="s">
        <v>2143</v>
      </c>
      <c r="I228" s="183">
        <v>0.41666666666666669</v>
      </c>
      <c r="J228" s="155" t="s">
        <v>46</v>
      </c>
      <c r="K228" s="180" t="str">
        <f>VLOOKUP(D228,'Team Info'!E:H,4,FALSE)</f>
        <v>SL</v>
      </c>
      <c r="L228" s="169" t="str">
        <f>VLOOKUP(D228,'Team Info'!E:K,6,FALSE)</f>
        <v>U14G SL Reign (Breeze)</v>
      </c>
      <c r="M228" s="158" t="s">
        <v>849</v>
      </c>
      <c r="N228" s="181" t="str">
        <f>VLOOKUP(E228,'Team Info'!E:H,4,FALSE)</f>
        <v>JK</v>
      </c>
      <c r="O228" s="177" t="str">
        <f>VLOOKUP(E228,'Team Info'!E:J,6,FALSE)</f>
        <v>U14G JK Phoenix</v>
      </c>
      <c r="P228" s="153" t="s">
        <v>1167</v>
      </c>
      <c r="Q228" s="175" t="str">
        <f t="shared" si="33"/>
        <v xml:space="preserve">9/27-9/28 AWAY games - Homecoming 
 </v>
      </c>
      <c r="R228" s="176" t="str">
        <f>IF(ISBLANK((VLOOKUP(D228,'Team Info'!$E:$O,11,FALSE)))=TRUE," ",(VLOOKUP(D228,'Team Info'!$E:$O,11,FALSE)))</f>
        <v>9/27-9/28 AWAY games - Homecoming</v>
      </c>
      <c r="S228" s="176" t="str">
        <f>IF(ISBLANK((VLOOKUP(E228,'Team Info'!$E:$O,11,FALSE)))=TRUE," ",(VLOOKUP(E228,'Team Info'!$E:$O,11,FALSE)))</f>
        <v xml:space="preserve"> </v>
      </c>
      <c r="T228" s="145" t="str">
        <f t="shared" si="35"/>
        <v>45556Hickory Lane #40.416666666666667</v>
      </c>
    </row>
    <row r="229" spans="1:20" ht="28.8" x14ac:dyDescent="0.3">
      <c r="A229" s="170">
        <v>527</v>
      </c>
      <c r="B229" s="170" t="s">
        <v>1157</v>
      </c>
      <c r="C229" s="242" t="str">
        <f t="shared" si="32"/>
        <v>ER1007HT1019</v>
      </c>
      <c r="D229" s="242" t="s">
        <v>1696</v>
      </c>
      <c r="E229" s="242" t="s">
        <v>1707</v>
      </c>
      <c r="F229" s="180" t="str">
        <f t="shared" si="34"/>
        <v>Sat</v>
      </c>
      <c r="G229" s="233">
        <v>45556</v>
      </c>
      <c r="H229" s="153" t="s">
        <v>1827</v>
      </c>
      <c r="I229" s="183">
        <v>0.41666666666666669</v>
      </c>
      <c r="J229" s="155" t="s">
        <v>1828</v>
      </c>
      <c r="K229" s="180" t="str">
        <f>VLOOKUP(D229,'Team Info'!E:H,4,FALSE)</f>
        <v>ER</v>
      </c>
      <c r="L229" s="169" t="str">
        <f>VLOOKUP(D229,'Team Info'!E:K,6,FALSE)</f>
        <v>U-7 ER Leprechauns</v>
      </c>
      <c r="M229" s="158" t="s">
        <v>849</v>
      </c>
      <c r="N229" s="181" t="str">
        <f>VLOOKUP(E229,'Team Info'!E:H,4,FALSE)</f>
        <v>HT</v>
      </c>
      <c r="O229" s="177" t="str">
        <f>VLOOKUP(E229,'Team Info'!E:J,6,FALSE)</f>
        <v>U-7 HT Wolves</v>
      </c>
      <c r="P229" s="153" t="s">
        <v>1167</v>
      </c>
      <c r="Q229" s="175" t="str">
        <f t="shared" si="33"/>
        <v>2 Team Coordination: U9 Tigers &amp; U7 Wolves</v>
      </c>
      <c r="R229" s="176" t="str">
        <f>IF(ISBLANK((VLOOKUP(D229,'Team Info'!$E:$O,11,FALSE)))=TRUE," ",(VLOOKUP(D229,'Team Info'!$E:$O,11,FALSE)))</f>
        <v xml:space="preserve"> </v>
      </c>
      <c r="S229" s="176" t="str">
        <f>IF(ISBLANK((VLOOKUP(E229,'Team Info'!$E:$O,11,FALSE)))=TRUE," ",(VLOOKUP(E229,'Team Info'!$E:$O,11,FALSE)))</f>
        <v>2 Team Coordination: U9 Tigers &amp; U7 Wolves</v>
      </c>
      <c r="T229" s="145" t="str">
        <f t="shared" si="35"/>
        <v>45556HT #3A0.416666666666667</v>
      </c>
    </row>
    <row r="230" spans="1:20" x14ac:dyDescent="0.3">
      <c r="A230" s="170">
        <v>127</v>
      </c>
      <c r="B230" s="170" t="s">
        <v>1267</v>
      </c>
      <c r="C230" s="242" t="str">
        <f t="shared" si="32"/>
        <v>JU1078WB1162</v>
      </c>
      <c r="D230" s="242" t="s">
        <v>1751</v>
      </c>
      <c r="E230" s="242" t="s">
        <v>1819</v>
      </c>
      <c r="F230" s="180" t="str">
        <f t="shared" si="34"/>
        <v>Sat</v>
      </c>
      <c r="G230" s="233">
        <v>45556</v>
      </c>
      <c r="H230" s="153" t="s">
        <v>2148</v>
      </c>
      <c r="I230" s="183">
        <v>0.41666666666666669</v>
      </c>
      <c r="J230" s="155" t="s">
        <v>1823</v>
      </c>
      <c r="K230" s="180" t="str">
        <f>VLOOKUP(D230,'Team Info'!E:H,4,FALSE)</f>
        <v>JU</v>
      </c>
      <c r="L230" s="240" t="str">
        <f>VLOOKUP(D230,'Team Info'!E:K,6,FALSE)</f>
        <v>U-8 JU Juneau Rage U8</v>
      </c>
      <c r="M230" s="158" t="s">
        <v>849</v>
      </c>
      <c r="N230" s="181" t="str">
        <f>VLOOKUP(E230,'Team Info'!E:H,4,FALSE)</f>
        <v>WB</v>
      </c>
      <c r="O230" s="177" t="str">
        <f>VLOOKUP(E230,'Team Info'!E:J,6,FALSE)</f>
        <v>U-8 WB Stars</v>
      </c>
      <c r="P230" s="153" t="s">
        <v>1167</v>
      </c>
      <c r="Q230" s="175" t="str">
        <f t="shared" si="33"/>
        <v xml:space="preserve"> </v>
      </c>
      <c r="R230" s="176" t="str">
        <f>IF(ISBLANK((VLOOKUP(D230,'Team Info'!$E:$O,11,FALSE)))=TRUE," ",(VLOOKUP(D230,'Team Info'!$E:$O,11,FALSE)))</f>
        <v xml:space="preserve"> </v>
      </c>
      <c r="S230" s="176" t="str">
        <f>IF(ISBLANK((VLOOKUP(E230,'Team Info'!$E:$O,11,FALSE)))=TRUE," ",(VLOOKUP(E230,'Team Info'!$E:$O,11,FALSE)))</f>
        <v xml:space="preserve"> </v>
      </c>
    </row>
    <row r="231" spans="1:20" x14ac:dyDescent="0.3">
      <c r="A231" s="170">
        <v>580</v>
      </c>
      <c r="B231" s="170" t="s">
        <v>1162</v>
      </c>
      <c r="C231" s="242" t="str">
        <f t="shared" si="32"/>
        <v>KW1084SL1147</v>
      </c>
      <c r="D231" s="242" t="s">
        <v>1757</v>
      </c>
      <c r="E231" s="242" t="s">
        <v>1811</v>
      </c>
      <c r="F231" s="180" t="str">
        <f t="shared" si="34"/>
        <v>Sat</v>
      </c>
      <c r="G231" s="233">
        <v>45556</v>
      </c>
      <c r="H231" s="153">
        <v>1</v>
      </c>
      <c r="I231" s="183">
        <v>0.4375</v>
      </c>
      <c r="J231" s="155" t="s">
        <v>1829</v>
      </c>
      <c r="K231" s="180" t="str">
        <f>VLOOKUP(D231,'Team Info'!E:H,4,FALSE)</f>
        <v>KW</v>
      </c>
      <c r="L231" s="169" t="str">
        <f>VLOOKUP(D231,'Team Info'!E:K,6,FALSE)</f>
        <v>U10 KW Galaxy</v>
      </c>
      <c r="M231" s="158" t="s">
        <v>849</v>
      </c>
      <c r="N231" s="181" t="str">
        <f>VLOOKUP(E231,'Team Info'!E:H,4,FALSE)</f>
        <v>SL</v>
      </c>
      <c r="O231" s="177" t="str">
        <f>VLOOKUP(E231,'Team Info'!E:J,6,FALSE)</f>
        <v>U10 SL Aletico Madrid (Rangers)</v>
      </c>
      <c r="P231" s="153" t="s">
        <v>1167</v>
      </c>
      <c r="Q231" s="175" t="str">
        <f t="shared" si="33"/>
        <v>9/27-9/28 AWAY games - Homecoming</v>
      </c>
      <c r="R231" s="176" t="str">
        <f>IF(ISBLANK((VLOOKUP(D231,'Team Info'!$E:$O,11,FALSE)))=TRUE," ",(VLOOKUP(D231,'Team Info'!$E:$O,11,FALSE)))</f>
        <v xml:space="preserve"> </v>
      </c>
      <c r="S231" s="176" t="str">
        <f>IF(ISBLANK((VLOOKUP(E231,'Team Info'!$E:$O,11,FALSE)))=TRUE," ",(VLOOKUP(E231,'Team Info'!$E:$O,11,FALSE)))</f>
        <v>9/27-9/28 AWAY games - Homecoming</v>
      </c>
    </row>
    <row r="232" spans="1:20" x14ac:dyDescent="0.3">
      <c r="A232" s="170">
        <v>388</v>
      </c>
      <c r="B232" s="170" t="s">
        <v>1162</v>
      </c>
      <c r="C232" s="242" t="str">
        <f t="shared" si="32"/>
        <v>KW1108SL1145</v>
      </c>
      <c r="D232" s="242" t="s">
        <v>1776</v>
      </c>
      <c r="E232" s="242" t="s">
        <v>1809</v>
      </c>
      <c r="F232" s="180" t="str">
        <f t="shared" si="34"/>
        <v>Sat</v>
      </c>
      <c r="G232" s="233">
        <v>45556</v>
      </c>
      <c r="H232" s="153">
        <v>2</v>
      </c>
      <c r="I232" s="183">
        <v>0.4375</v>
      </c>
      <c r="J232" s="155" t="s">
        <v>1826</v>
      </c>
      <c r="K232" s="180" t="str">
        <f>VLOOKUP(D232,'Team Info'!E:H,4,FALSE)</f>
        <v>KW</v>
      </c>
      <c r="L232" s="169" t="str">
        <f>VLOOKUP(D232,'Team Info'!E:K,6,FALSE)</f>
        <v>U-9 KW Twisters</v>
      </c>
      <c r="M232" s="158" t="s">
        <v>849</v>
      </c>
      <c r="N232" s="181" t="str">
        <f>VLOOKUP(E232,'Team Info'!E:H,4,FALSE)</f>
        <v>SL</v>
      </c>
      <c r="O232" s="177" t="str">
        <f>VLOOKUP(E232,'Team Info'!E:J,6,FALSE)</f>
        <v>U-9 SL Raptors</v>
      </c>
      <c r="P232" s="153" t="s">
        <v>1167</v>
      </c>
      <c r="Q232" s="175" t="str">
        <f t="shared" si="33"/>
        <v>9/27-9/28 AWAY games - Homecoming</v>
      </c>
      <c r="R232" s="176" t="str">
        <f>IF(ISBLANK((VLOOKUP(D232,'Team Info'!$E:$O,11,FALSE)))=TRUE," ",(VLOOKUP(D232,'Team Info'!$E:$O,11,FALSE)))</f>
        <v xml:space="preserve"> </v>
      </c>
      <c r="S232" s="176" t="str">
        <f>IF(ISBLANK((VLOOKUP(E232,'Team Info'!$E:$O,11,FALSE)))=TRUE," ",(VLOOKUP(E232,'Team Info'!$E:$O,11,FALSE)))</f>
        <v>9/27-9/28 AWAY games - Homecoming</v>
      </c>
    </row>
    <row r="233" spans="1:20" x14ac:dyDescent="0.3">
      <c r="A233" s="170">
        <v>81</v>
      </c>
      <c r="B233" s="170" t="s">
        <v>1228</v>
      </c>
      <c r="C233" s="242" t="str">
        <f t="shared" si="32"/>
        <v>KW1091ER1013</v>
      </c>
      <c r="D233" s="242" t="s">
        <v>1686</v>
      </c>
      <c r="E233" s="242" t="s">
        <v>1682</v>
      </c>
      <c r="F233" s="180" t="str">
        <f t="shared" si="34"/>
        <v>Sat</v>
      </c>
      <c r="G233" s="233">
        <v>45556</v>
      </c>
      <c r="H233" s="153" t="s">
        <v>2047</v>
      </c>
      <c r="I233" s="183">
        <v>0.4375</v>
      </c>
      <c r="J233" s="155" t="s">
        <v>63</v>
      </c>
      <c r="K233" s="180" t="str">
        <f>VLOOKUP(D233,'Team Info'!E:H,4,FALSE)</f>
        <v>KW</v>
      </c>
      <c r="L233" s="240" t="str">
        <f>VLOOKUP(D233,'Team Info'!E:K,6,FALSE)</f>
        <v>U12G KW Fury</v>
      </c>
      <c r="M233" s="158" t="s">
        <v>849</v>
      </c>
      <c r="N233" s="181" t="str">
        <f>VLOOKUP(E233,'Team Info'!E:H,4,FALSE)</f>
        <v>ER</v>
      </c>
      <c r="O233" s="238" t="str">
        <f>VLOOKUP(E233,'Team Info'!E:J,6,FALSE)</f>
        <v>U12G ER Unicorns</v>
      </c>
      <c r="P233" s="153" t="s">
        <v>1167</v>
      </c>
      <c r="Q233" s="175" t="str">
        <f t="shared" si="33"/>
        <v xml:space="preserve"> </v>
      </c>
      <c r="R233" s="176" t="str">
        <f>IF(ISBLANK((VLOOKUP(D233,'Team Info'!$E:$O,11,FALSE)))=TRUE," ",(VLOOKUP(D233,'Team Info'!$E:$O,11,FALSE)))</f>
        <v xml:space="preserve"> </v>
      </c>
      <c r="S233" s="176" t="str">
        <f>IF(ISBLANK((VLOOKUP(E233,'Team Info'!$E:$O,11,FALSE)))=TRUE," ",(VLOOKUP(E233,'Team Info'!$E:$O,11,FALSE)))</f>
        <v xml:space="preserve"> </v>
      </c>
      <c r="T233" s="145" t="str">
        <f t="shared" ref="T233:T246" si="36">G233&amp;H233&amp;I233</f>
        <v>45556ER #90.4375</v>
      </c>
    </row>
    <row r="234" spans="1:20" ht="57.6" x14ac:dyDescent="0.3">
      <c r="A234" s="170">
        <v>128</v>
      </c>
      <c r="B234" s="170" t="s">
        <v>1158</v>
      </c>
      <c r="C234" s="242" t="str">
        <f t="shared" si="32"/>
        <v>JK1058HU1043</v>
      </c>
      <c r="D234" s="242" t="s">
        <v>1736</v>
      </c>
      <c r="E234" s="242" t="s">
        <v>1726</v>
      </c>
      <c r="F234" s="180" t="str">
        <f t="shared" si="34"/>
        <v>Sat</v>
      </c>
      <c r="G234" s="233">
        <v>45556</v>
      </c>
      <c r="H234" s="153" t="s">
        <v>2154</v>
      </c>
      <c r="I234" s="183">
        <v>0.4375</v>
      </c>
      <c r="J234" s="155" t="s">
        <v>1823</v>
      </c>
      <c r="K234" s="180" t="str">
        <f>VLOOKUP(D234,'Team Info'!E:H,4,FALSE)</f>
        <v>JK</v>
      </c>
      <c r="L234" s="240" t="str">
        <f>VLOOKUP(D234,'Team Info'!E:K,6,FALSE)</f>
        <v>U-8 JK Gunners</v>
      </c>
      <c r="M234" s="158" t="s">
        <v>849</v>
      </c>
      <c r="N234" s="181" t="str">
        <f>VLOOKUP(E234,'Team Info'!E:H,4,FALSE)</f>
        <v>HU</v>
      </c>
      <c r="O234" s="238" t="str">
        <f>VLOOKUP(E234,'Team Info'!E:J,6,FALSE)</f>
        <v>U-8 HU Vipers</v>
      </c>
      <c r="P234" s="153" t="s">
        <v>1167</v>
      </c>
      <c r="Q234" s="175" t="str">
        <f t="shared" si="33"/>
        <v>2 Team Coordination: U8 HU Vipers &amp; U12G Lightening Leopards</v>
      </c>
      <c r="R234" s="176" t="str">
        <f>IF(ISBLANK((VLOOKUP(D234,'Team Info'!$E:$O,11,FALSE)))=TRUE," ",(VLOOKUP(D234,'Team Info'!$E:$O,11,FALSE)))</f>
        <v xml:space="preserve"> </v>
      </c>
      <c r="S234" s="176" t="str">
        <f>IF(ISBLANK((VLOOKUP(E234,'Team Info'!$E:$O,11,FALSE)))=TRUE," ",(VLOOKUP(E234,'Team Info'!$E:$O,11,FALSE)))</f>
        <v>2 Team Coordination: U8 HU Vipers &amp; U12G Lightening Leopards</v>
      </c>
      <c r="T234" s="145" t="str">
        <f t="shared" si="36"/>
        <v>45556Field #20.4375</v>
      </c>
    </row>
    <row r="235" spans="1:20" ht="28.8" x14ac:dyDescent="0.3">
      <c r="A235" s="262">
        <v>528</v>
      </c>
      <c r="B235" s="170" t="s">
        <v>1158</v>
      </c>
      <c r="C235" s="242" t="str">
        <f t="shared" si="32"/>
        <v>HT1017HU1042</v>
      </c>
      <c r="D235" s="242" t="s">
        <v>1705</v>
      </c>
      <c r="E235" s="242" t="s">
        <v>1725</v>
      </c>
      <c r="F235" s="180" t="str">
        <f t="shared" si="34"/>
        <v>Sat</v>
      </c>
      <c r="G235" s="233">
        <v>45556</v>
      </c>
      <c r="H235" s="153" t="s">
        <v>2155</v>
      </c>
      <c r="I235" s="183">
        <v>0.4375</v>
      </c>
      <c r="J235" s="155" t="s">
        <v>1828</v>
      </c>
      <c r="K235" s="180" t="str">
        <f>VLOOKUP(D235,'Team Info'!E:H,4,FALSE)</f>
        <v>HT</v>
      </c>
      <c r="L235" s="169" t="str">
        <f>VLOOKUP(D235,'Team Info'!E:K,6,FALSE)</f>
        <v>U-7 HT Power Rangers</v>
      </c>
      <c r="M235" s="158" t="s">
        <v>849</v>
      </c>
      <c r="N235" s="181" t="str">
        <f>VLOOKUP(E235,'Team Info'!E:H,4,FALSE)</f>
        <v>HU</v>
      </c>
      <c r="O235" s="177" t="str">
        <f>VLOOKUP(E235,'Team Info'!E:J,6,FALSE)</f>
        <v>U-7 HU Hurricanes</v>
      </c>
      <c r="P235" s="153" t="s">
        <v>1167</v>
      </c>
      <c r="Q235" s="175" t="str">
        <f t="shared" si="33"/>
        <v xml:space="preserve"> </v>
      </c>
      <c r="R235" s="176" t="str">
        <f>IF(ISBLANK((VLOOKUP(D235,'Team Info'!$E:$O,11,FALSE)))=TRUE," ",(VLOOKUP(D235,'Team Info'!$E:$O,11,FALSE)))</f>
        <v xml:space="preserve"> </v>
      </c>
      <c r="S235" s="176" t="str">
        <f>IF(ISBLANK((VLOOKUP(E235,'Team Info'!$E:$O,11,FALSE)))=TRUE," ",(VLOOKUP(E235,'Team Info'!$E:$O,11,FALSE)))</f>
        <v xml:space="preserve"> </v>
      </c>
      <c r="T235" s="145" t="str">
        <f t="shared" si="36"/>
        <v>45556Field #30.4375</v>
      </c>
    </row>
    <row r="236" spans="1:20" ht="28.8" x14ac:dyDescent="0.3">
      <c r="A236" s="170">
        <v>171</v>
      </c>
      <c r="B236" s="170" t="s">
        <v>1160</v>
      </c>
      <c r="C236" s="242" t="str">
        <f t="shared" si="32"/>
        <v>SL1136KW1101</v>
      </c>
      <c r="D236" s="242" t="s">
        <v>1800</v>
      </c>
      <c r="E236" s="242" t="s">
        <v>1769</v>
      </c>
      <c r="F236" s="180" t="str">
        <f t="shared" si="34"/>
        <v>Sat</v>
      </c>
      <c r="G236" s="233">
        <v>45556</v>
      </c>
      <c r="H236" s="153" t="s">
        <v>892</v>
      </c>
      <c r="I236" s="183">
        <v>0.4375</v>
      </c>
      <c r="J236" s="155" t="s">
        <v>1823</v>
      </c>
      <c r="K236" s="180" t="str">
        <f>VLOOKUP(D236,'Team Info'!E:H,4,FALSE)</f>
        <v>SL</v>
      </c>
      <c r="L236" s="240" t="str">
        <f>VLOOKUP(D236,'Team Info'!E:K,6,FALSE)</f>
        <v>U-8 SL Wrexham</v>
      </c>
      <c r="M236" s="158" t="s">
        <v>849</v>
      </c>
      <c r="N236" s="181" t="str">
        <f>VLOOKUP(E236,'Team Info'!E:H,4,FALSE)</f>
        <v>KW</v>
      </c>
      <c r="O236" s="238" t="str">
        <f>VLOOKUP(E236,'Team Info'!E:J,6,FALSE)</f>
        <v>U-8 KW Inferno</v>
      </c>
      <c r="P236" s="153" t="s">
        <v>1167</v>
      </c>
      <c r="Q236" s="175" t="str">
        <f t="shared" si="33"/>
        <v xml:space="preserve">9/27-9/28 AWAY games - Homecoming 
 </v>
      </c>
      <c r="R236" s="176" t="str">
        <f>IF(ISBLANK((VLOOKUP(D236,'Team Info'!$E:$O,11,FALSE)))=TRUE," ",(VLOOKUP(D236,'Team Info'!$E:$O,11,FALSE)))</f>
        <v>9/27-9/28 AWAY games - Homecoming</v>
      </c>
      <c r="S236" s="176" t="str">
        <f>IF(ISBLANK((VLOOKUP(E236,'Team Info'!$E:$O,11,FALSE)))=TRUE," ",(VLOOKUP(E236,'Team Info'!$E:$O,11,FALSE)))</f>
        <v xml:space="preserve"> </v>
      </c>
      <c r="T236" s="145" t="str">
        <f t="shared" si="36"/>
        <v>45556KW 20.4375</v>
      </c>
    </row>
    <row r="237" spans="1:20" x14ac:dyDescent="0.3">
      <c r="A237" s="170">
        <v>39</v>
      </c>
      <c r="B237" s="170" t="s">
        <v>1160</v>
      </c>
      <c r="C237" s="242" t="str">
        <f t="shared" si="32"/>
        <v>RF1128KW1087</v>
      </c>
      <c r="D237" s="242" t="s">
        <v>1669</v>
      </c>
      <c r="E237" s="242" t="s">
        <v>1670</v>
      </c>
      <c r="F237" s="180" t="str">
        <f t="shared" si="34"/>
        <v>Sat</v>
      </c>
      <c r="G237" s="233">
        <v>45556</v>
      </c>
      <c r="H237" s="153" t="s">
        <v>866</v>
      </c>
      <c r="I237" s="183">
        <v>0.4375</v>
      </c>
      <c r="J237" s="155" t="s">
        <v>96</v>
      </c>
      <c r="K237" s="180" t="str">
        <f>VLOOKUP(D237,'Team Info'!E:H,4,FALSE)</f>
        <v>RF</v>
      </c>
      <c r="L237" s="169" t="str">
        <f>VLOOKUP(D237,'Team Info'!E:K,6,FALSE)</f>
        <v>U10G RF Wildcats</v>
      </c>
      <c r="M237" s="158" t="s">
        <v>849</v>
      </c>
      <c r="N237" s="181" t="str">
        <f>VLOOKUP(E237,'Team Info'!E:H,4,FALSE)</f>
        <v>KW</v>
      </c>
      <c r="O237" s="177" t="str">
        <f>VLOOKUP(E237,'Team Info'!E:J,6,FALSE)</f>
        <v>U10G KW Sparks</v>
      </c>
      <c r="P237" s="153" t="s">
        <v>1167</v>
      </c>
      <c r="Q237" s="175" t="str">
        <f t="shared" si="33"/>
        <v xml:space="preserve"> </v>
      </c>
      <c r="R237" s="176" t="str">
        <f>IF(ISBLANK((VLOOKUP(D237,'Team Info'!$E:$O,11,FALSE)))=TRUE," ",(VLOOKUP(D237,'Team Info'!$E:$O,11,FALSE)))</f>
        <v xml:space="preserve"> </v>
      </c>
      <c r="S237" s="176" t="str">
        <f>IF(ISBLANK((VLOOKUP(E237,'Team Info'!$E:$O,11,FALSE)))=TRUE," ",(VLOOKUP(E237,'Team Info'!$E:$O,11,FALSE)))</f>
        <v xml:space="preserve"> </v>
      </c>
      <c r="T237" s="145" t="str">
        <f t="shared" si="36"/>
        <v>45556KW 30.4375</v>
      </c>
    </row>
    <row r="238" spans="1:20" ht="28.8" x14ac:dyDescent="0.3">
      <c r="A238" s="170">
        <v>271</v>
      </c>
      <c r="B238" s="170" t="s">
        <v>1160</v>
      </c>
      <c r="C238" s="242" t="str">
        <f t="shared" si="32"/>
        <v>JU1082KW1088</v>
      </c>
      <c r="D238" s="242" t="s">
        <v>1755</v>
      </c>
      <c r="E238" s="242" t="s">
        <v>1760</v>
      </c>
      <c r="F238" s="180" t="str">
        <f t="shared" si="34"/>
        <v>Sat</v>
      </c>
      <c r="G238" s="233">
        <v>45556</v>
      </c>
      <c r="H238" s="153" t="s">
        <v>858</v>
      </c>
      <c r="I238" s="183">
        <v>0.4375</v>
      </c>
      <c r="J238" s="155" t="s">
        <v>1824</v>
      </c>
      <c r="K238" s="180" t="str">
        <f>VLOOKUP(D238,'Team Info'!E:H,4,FALSE)</f>
        <v>JU</v>
      </c>
      <c r="L238" s="169" t="str">
        <f>VLOOKUP(D238,'Team Info'!E:K,6,FALSE)</f>
        <v>U12 JU Juneau Rage U12</v>
      </c>
      <c r="M238" s="158" t="s">
        <v>849</v>
      </c>
      <c r="N238" s="181" t="str">
        <f>VLOOKUP(E238,'Team Info'!E:H,4,FALSE)</f>
        <v>KW</v>
      </c>
      <c r="O238" s="177" t="str">
        <f>VLOOKUP(E238,'Team Info'!E:J,6,FALSE)</f>
        <v>U12 KW Jaguars</v>
      </c>
      <c r="P238" s="153" t="s">
        <v>1167</v>
      </c>
      <c r="Q238" s="175" t="str">
        <f t="shared" si="33"/>
        <v xml:space="preserve"> </v>
      </c>
      <c r="R238" s="176" t="str">
        <f>IF(ISBLANK((VLOOKUP(D238,'Team Info'!$E:$O,11,FALSE)))=TRUE," ",(VLOOKUP(D238,'Team Info'!$E:$O,11,FALSE)))</f>
        <v xml:space="preserve"> </v>
      </c>
      <c r="S238" s="176" t="str">
        <f>IF(ISBLANK((VLOOKUP(E238,'Team Info'!$E:$O,11,FALSE)))=TRUE," ",(VLOOKUP(E238,'Team Info'!$E:$O,11,FALSE)))</f>
        <v xml:space="preserve"> </v>
      </c>
      <c r="T238" s="145" t="str">
        <f t="shared" si="36"/>
        <v>45556KW 40.4375</v>
      </c>
    </row>
    <row r="239" spans="1:20" ht="28.8" x14ac:dyDescent="0.3">
      <c r="A239" s="170">
        <v>532</v>
      </c>
      <c r="B239" s="170" t="s">
        <v>1161</v>
      </c>
      <c r="C239" s="242" t="str">
        <f t="shared" si="32"/>
        <v>KW1098RF1113</v>
      </c>
      <c r="D239" s="242" t="s">
        <v>1766</v>
      </c>
      <c r="E239" s="242" t="s">
        <v>1780</v>
      </c>
      <c r="F239" s="180" t="str">
        <f t="shared" si="34"/>
        <v>Sat</v>
      </c>
      <c r="G239" s="233">
        <v>45556</v>
      </c>
      <c r="H239" s="153" t="s">
        <v>2172</v>
      </c>
      <c r="I239" s="183">
        <v>0.4375</v>
      </c>
      <c r="J239" s="155" t="s">
        <v>1828</v>
      </c>
      <c r="K239" s="180" t="str">
        <f>VLOOKUP(D239,'Team Info'!E:H,4,FALSE)</f>
        <v>KW</v>
      </c>
      <c r="L239" s="169" t="str">
        <f>VLOOKUP(D239,'Team Info'!E:K,6,FALSE)</f>
        <v>U-7 KW Rockets</v>
      </c>
      <c r="M239" s="158" t="s">
        <v>849</v>
      </c>
      <c r="N239" s="181" t="str">
        <f>VLOOKUP(E239,'Team Info'!E:H,4,FALSE)</f>
        <v>RF</v>
      </c>
      <c r="O239" s="177" t="str">
        <f>VLOOKUP(E239,'Team Info'!E:J,6,FALSE)</f>
        <v>U-7 RF Rebels</v>
      </c>
      <c r="P239" s="153" t="s">
        <v>1167</v>
      </c>
      <c r="Q239" s="175" t="str">
        <f t="shared" si="33"/>
        <v xml:space="preserve"> </v>
      </c>
      <c r="R239" s="176" t="str">
        <f>IF(ISBLANK((VLOOKUP(D239,'Team Info'!$E:$O,11,FALSE)))=TRUE," ",(VLOOKUP(D239,'Team Info'!$E:$O,11,FALSE)))</f>
        <v xml:space="preserve"> </v>
      </c>
      <c r="S239" s="176" t="str">
        <f>IF(ISBLANK((VLOOKUP(E239,'Team Info'!$E:$O,11,FALSE)))=TRUE," ",(VLOOKUP(E239,'Team Info'!$E:$O,11,FALSE)))</f>
        <v xml:space="preserve"> </v>
      </c>
      <c r="T239" s="145" t="str">
        <f t="shared" si="36"/>
        <v>45556RF 10.4375</v>
      </c>
    </row>
    <row r="240" spans="1:20" ht="28.8" x14ac:dyDescent="0.3">
      <c r="A240" s="170">
        <v>239</v>
      </c>
      <c r="B240" s="170" t="s">
        <v>1161</v>
      </c>
      <c r="C240" s="242" t="str">
        <f t="shared" si="32"/>
        <v>RF1119RF1118</v>
      </c>
      <c r="D240" s="242" t="s">
        <v>1786</v>
      </c>
      <c r="E240" s="242" t="s">
        <v>1785</v>
      </c>
      <c r="F240" s="180" t="str">
        <f t="shared" si="34"/>
        <v>Sat</v>
      </c>
      <c r="G240" s="233">
        <v>45556</v>
      </c>
      <c r="H240" s="153" t="s">
        <v>2171</v>
      </c>
      <c r="I240" s="183">
        <v>0.4375</v>
      </c>
      <c r="J240" s="169" t="s">
        <v>1823</v>
      </c>
      <c r="K240" s="180" t="str">
        <f>VLOOKUP(D240,'Team Info'!E:H,4,FALSE)</f>
        <v>RF</v>
      </c>
      <c r="L240" s="169" t="str">
        <f>VLOOKUP(D240,'Team Info'!E:K,6,FALSE)</f>
        <v>U-8 RF Hornets</v>
      </c>
      <c r="M240" s="158" t="s">
        <v>849</v>
      </c>
      <c r="N240" s="181" t="str">
        <f>VLOOKUP(E240,'Team Info'!E:H,4,FALSE)</f>
        <v>RF</v>
      </c>
      <c r="O240" s="177" t="str">
        <f>VLOOKUP(E240,'Team Info'!E:J,6,FALSE)</f>
        <v>U-8 RF Rich City</v>
      </c>
      <c r="P240" s="153" t="s">
        <v>1167</v>
      </c>
      <c r="Q240" s="175" t="str">
        <f t="shared" si="33"/>
        <v xml:space="preserve"> </v>
      </c>
      <c r="R240" s="176" t="str">
        <f>IF(ISBLANK((VLOOKUP(D240,'Team Info'!$E:$O,11,FALSE)))=TRUE," ",(VLOOKUP(D240,'Team Info'!$E:$O,11,FALSE)))</f>
        <v xml:space="preserve"> </v>
      </c>
      <c r="S240" s="176" t="str">
        <f>IF(ISBLANK((VLOOKUP(E240,'Team Info'!$E:$O,11,FALSE)))=TRUE," ",(VLOOKUP(E240,'Team Info'!$E:$O,11,FALSE)))</f>
        <v xml:space="preserve"> </v>
      </c>
      <c r="T240" s="145" t="str">
        <f t="shared" si="36"/>
        <v>45556RF 30.4375</v>
      </c>
    </row>
    <row r="241" spans="1:20" ht="28.8" x14ac:dyDescent="0.3">
      <c r="A241" s="170">
        <v>435</v>
      </c>
      <c r="B241" s="170" t="s">
        <v>1161</v>
      </c>
      <c r="C241" s="242" t="str">
        <f t="shared" si="32"/>
        <v>KW1106RF1121</v>
      </c>
      <c r="D241" s="242" t="s">
        <v>1774</v>
      </c>
      <c r="E241" s="242" t="s">
        <v>1788</v>
      </c>
      <c r="F241" s="180" t="str">
        <f t="shared" si="34"/>
        <v>Sat</v>
      </c>
      <c r="G241" s="233">
        <v>45556</v>
      </c>
      <c r="H241" s="153" t="s">
        <v>2177</v>
      </c>
      <c r="I241" s="183">
        <v>0.4375</v>
      </c>
      <c r="J241" s="155" t="s">
        <v>1826</v>
      </c>
      <c r="K241" s="180" t="str">
        <f>VLOOKUP(D241,'Team Info'!E:H,4,FALSE)</f>
        <v>KW</v>
      </c>
      <c r="L241" s="169" t="str">
        <f>VLOOKUP(D241,'Team Info'!E:K,6,FALSE)</f>
        <v>U-9 KW Lightning</v>
      </c>
      <c r="M241" s="158" t="s">
        <v>849</v>
      </c>
      <c r="N241" s="181" t="str">
        <f>VLOOKUP(E241,'Team Info'!E:H,4,FALSE)</f>
        <v>RF</v>
      </c>
      <c r="O241" s="177" t="str">
        <f>VLOOKUP(E241,'Team Info'!E:J,6,FALSE)</f>
        <v>U-9 RF Eagles</v>
      </c>
      <c r="P241" s="153" t="s">
        <v>1167</v>
      </c>
      <c r="Q241" s="175" t="str">
        <f t="shared" si="33"/>
        <v xml:space="preserve"> </v>
      </c>
      <c r="R241" s="176" t="str">
        <f>IF(ISBLANK((VLOOKUP(D241,'Team Info'!$E:$O,11,FALSE)))=TRUE," ",(VLOOKUP(D241,'Team Info'!$E:$O,11,FALSE)))</f>
        <v xml:space="preserve"> </v>
      </c>
      <c r="S241" s="176" t="str">
        <f>IF(ISBLANK((VLOOKUP(E241,'Team Info'!$E:$O,11,FALSE)))=TRUE," ",(VLOOKUP(E241,'Team Info'!$E:$O,11,FALSE)))</f>
        <v xml:space="preserve"> </v>
      </c>
      <c r="T241" s="145" t="str">
        <f t="shared" si="36"/>
        <v>45556RF 50.4375</v>
      </c>
    </row>
    <row r="242" spans="1:20" x14ac:dyDescent="0.3">
      <c r="A242" s="170">
        <v>169</v>
      </c>
      <c r="B242" s="170" t="s">
        <v>1162</v>
      </c>
      <c r="C242" s="242" t="str">
        <f t="shared" si="32"/>
        <v>RF1116SL1141</v>
      </c>
      <c r="D242" s="242" t="s">
        <v>1783</v>
      </c>
      <c r="E242" s="242" t="s">
        <v>1805</v>
      </c>
      <c r="F242" s="180" t="str">
        <f t="shared" si="34"/>
        <v>Sat</v>
      </c>
      <c r="G242" s="233">
        <v>45556</v>
      </c>
      <c r="H242" s="153">
        <v>4</v>
      </c>
      <c r="I242" s="183">
        <v>0.45833333333333331</v>
      </c>
      <c r="J242" s="155" t="s">
        <v>1823</v>
      </c>
      <c r="K242" s="180" t="str">
        <f>VLOOKUP(D242,'Team Info'!E:H,4,FALSE)</f>
        <v>RF</v>
      </c>
      <c r="L242" s="240" t="str">
        <f>VLOOKUP(D242,'Team Info'!E:K,6,FALSE)</f>
        <v>U-8 RF Challengers</v>
      </c>
      <c r="M242" s="158" t="s">
        <v>849</v>
      </c>
      <c r="N242" s="181" t="str">
        <f>VLOOKUP(E242,'Team Info'!E:H,4,FALSE)</f>
        <v>SL</v>
      </c>
      <c r="O242" s="238" t="str">
        <f>VLOOKUP(E242,'Team Info'!E:J,6,FALSE)</f>
        <v>U-8 SL Cyclones</v>
      </c>
      <c r="P242" s="153" t="s">
        <v>1167</v>
      </c>
      <c r="Q242" s="175" t="str">
        <f t="shared" si="33"/>
        <v>9/27-9/28 AWAY games - Homecoming</v>
      </c>
      <c r="R242" s="176" t="str">
        <f>IF(ISBLANK((VLOOKUP(D242,'Team Info'!$E:$O,11,FALSE)))=TRUE," ",(VLOOKUP(D242,'Team Info'!$E:$O,11,FALSE)))</f>
        <v xml:space="preserve"> </v>
      </c>
      <c r="S242" s="176" t="str">
        <f>IF(ISBLANK((VLOOKUP(E242,'Team Info'!$E:$O,11,FALSE)))=TRUE," ",(VLOOKUP(E242,'Team Info'!$E:$O,11,FALSE)))</f>
        <v>9/27-9/28 AWAY games - Homecoming</v>
      </c>
      <c r="T242" s="145" t="str">
        <f t="shared" si="36"/>
        <v>4555640.458333333333333</v>
      </c>
    </row>
    <row r="243" spans="1:20" x14ac:dyDescent="0.3">
      <c r="A243" s="153">
        <v>3006</v>
      </c>
      <c r="B243" s="153" t="s">
        <v>1157</v>
      </c>
      <c r="C243" s="169"/>
      <c r="D243" s="169"/>
      <c r="E243" s="169"/>
      <c r="F243" s="180" t="str">
        <f t="shared" si="34"/>
        <v>Sat</v>
      </c>
      <c r="G243" s="233">
        <v>45556</v>
      </c>
      <c r="H243" s="153" t="s">
        <v>1665</v>
      </c>
      <c r="I243" s="183">
        <v>0.45833333333333331</v>
      </c>
      <c r="J243" s="155" t="s">
        <v>2061</v>
      </c>
      <c r="K243" s="153"/>
      <c r="L243" s="240" t="s">
        <v>2084</v>
      </c>
      <c r="M243" s="158" t="s">
        <v>849</v>
      </c>
      <c r="N243" s="257" t="s">
        <v>504</v>
      </c>
      <c r="O243" s="258" t="s">
        <v>2087</v>
      </c>
      <c r="P243" s="153" t="s">
        <v>2057</v>
      </c>
      <c r="Q243" s="259"/>
      <c r="R243" s="260"/>
      <c r="S243" s="260"/>
      <c r="T243" s="145" t="str">
        <f t="shared" si="36"/>
        <v>45556Ehley Field #80.458333333333333</v>
      </c>
    </row>
    <row r="244" spans="1:20" x14ac:dyDescent="0.3">
      <c r="A244" s="170">
        <v>577</v>
      </c>
      <c r="B244" s="170" t="s">
        <v>757</v>
      </c>
      <c r="C244" s="242" t="str">
        <f t="shared" ref="C244:C270" si="37">D244&amp;E244</f>
        <v>HU1047JU1081</v>
      </c>
      <c r="D244" s="242" t="s">
        <v>1730</v>
      </c>
      <c r="E244" s="242" t="s">
        <v>1754</v>
      </c>
      <c r="F244" s="180" t="str">
        <f t="shared" si="34"/>
        <v>Sat</v>
      </c>
      <c r="G244" s="233">
        <v>45556</v>
      </c>
      <c r="H244" s="153" t="s">
        <v>2189</v>
      </c>
      <c r="I244" s="183">
        <v>0.45833333333333331</v>
      </c>
      <c r="J244" s="155" t="s">
        <v>1829</v>
      </c>
      <c r="K244" s="180" t="str">
        <f>VLOOKUP(D244,'Team Info'!E:H,4,FALSE)</f>
        <v>HU</v>
      </c>
      <c r="L244" s="169" t="str">
        <f>VLOOKUP(D244,'Team Info'!E:K,6,FALSE)</f>
        <v>U10 HU Panthers</v>
      </c>
      <c r="M244" s="158" t="s">
        <v>849</v>
      </c>
      <c r="N244" s="181" t="str">
        <f>VLOOKUP(E244,'Team Info'!E:H,4,FALSE)</f>
        <v>JU</v>
      </c>
      <c r="O244" s="177" t="str">
        <f>VLOOKUP(E244,'Team Info'!E:J,6,FALSE)</f>
        <v>U10 JU Juneau Rage U10</v>
      </c>
      <c r="P244" s="153" t="s">
        <v>1167</v>
      </c>
      <c r="Q244" s="175" t="str">
        <f t="shared" ref="Q244:Q270" si="38">IF(R244=" ",S244,R244&amp;" 
"&amp;S244)</f>
        <v xml:space="preserve"> </v>
      </c>
      <c r="R244" s="176" t="str">
        <f>IF(ISBLANK((VLOOKUP(D244,'Team Info'!$E:$O,11,FALSE)))=TRUE," ",(VLOOKUP(D244,'Team Info'!$E:$O,11,FALSE)))</f>
        <v xml:space="preserve"> </v>
      </c>
      <c r="S244" s="176" t="str">
        <f>IF(ISBLANK((VLOOKUP(E244,'Team Info'!$E:$O,11,FALSE)))=TRUE," ",(VLOOKUP(E244,'Team Info'!$E:$O,11,FALSE)))</f>
        <v xml:space="preserve"> </v>
      </c>
      <c r="T244" s="145" t="str">
        <f t="shared" si="36"/>
        <v>45556Field 30.458333333333333</v>
      </c>
    </row>
    <row r="245" spans="1:20" x14ac:dyDescent="0.3">
      <c r="A245" s="266">
        <v>475</v>
      </c>
      <c r="B245" s="266" t="s">
        <v>1159</v>
      </c>
      <c r="C245" s="267" t="str">
        <f t="shared" si="37"/>
        <v>KW1095JK1052</v>
      </c>
      <c r="D245" s="267" t="s">
        <v>1763</v>
      </c>
      <c r="E245" s="267" t="s">
        <v>1385</v>
      </c>
      <c r="F245" s="180" t="str">
        <f t="shared" si="34"/>
        <v>Sat</v>
      </c>
      <c r="G245" s="233">
        <v>45556</v>
      </c>
      <c r="H245" s="153" t="s">
        <v>2144</v>
      </c>
      <c r="I245" s="183">
        <v>0.45833333333333331</v>
      </c>
      <c r="J245" s="155" t="s">
        <v>1828</v>
      </c>
      <c r="K245" s="180" t="str">
        <f>VLOOKUP(D245,'Team Info'!E:H,4,FALSE)</f>
        <v>KW</v>
      </c>
      <c r="L245" s="169" t="str">
        <f>VLOOKUP(D245,'Team Info'!E:K,6,FALSE)</f>
        <v>U-7 KW Astros</v>
      </c>
      <c r="M245" s="158" t="s">
        <v>849</v>
      </c>
      <c r="N245" s="181" t="str">
        <f>VLOOKUP(E245,'Team Info'!E:H,4,FALSE)</f>
        <v>JK</v>
      </c>
      <c r="O245" s="177" t="str">
        <f>VLOOKUP(E245,'Team Info'!E:J,6,FALSE)</f>
        <v>U-7 JK Cheetahs</v>
      </c>
      <c r="P245" s="153" t="s">
        <v>1167</v>
      </c>
      <c r="Q245" s="175" t="str">
        <f t="shared" si="38"/>
        <v>2 Team Coordination: U7 Cheetahs &amp; U9 Adrenaline</v>
      </c>
      <c r="R245" s="176" t="str">
        <f>IF(ISBLANK((VLOOKUP(D245,'Team Info'!$E:$O,11,FALSE)))=TRUE," ",(VLOOKUP(D245,'Team Info'!$E:$O,11,FALSE)))</f>
        <v xml:space="preserve"> </v>
      </c>
      <c r="S245" s="176" t="str">
        <f>IF(ISBLANK((VLOOKUP(E245,'Team Info'!$E:$O,11,FALSE)))=TRUE," ",(VLOOKUP(E245,'Team Info'!$E:$O,11,FALSE)))</f>
        <v>2 Team Coordination: U7 Cheetahs &amp; U9 Adrenaline</v>
      </c>
      <c r="T245" s="145" t="str">
        <f t="shared" si="36"/>
        <v>45556Hickory Lane #20.458333333333333</v>
      </c>
    </row>
    <row r="246" spans="1:20" x14ac:dyDescent="0.3">
      <c r="A246" s="170">
        <v>533</v>
      </c>
      <c r="B246" s="170" t="s">
        <v>1157</v>
      </c>
      <c r="C246" s="242" t="str">
        <f t="shared" si="37"/>
        <v>RF1114HT1018</v>
      </c>
      <c r="D246" s="242" t="s">
        <v>1781</v>
      </c>
      <c r="E246" s="242" t="s">
        <v>1706</v>
      </c>
      <c r="F246" s="180" t="str">
        <f t="shared" si="34"/>
        <v>Sat</v>
      </c>
      <c r="G246" s="233">
        <v>45556</v>
      </c>
      <c r="H246" s="153" t="s">
        <v>1827</v>
      </c>
      <c r="I246" s="183">
        <v>0.45833333333333331</v>
      </c>
      <c r="J246" s="155" t="s">
        <v>1828</v>
      </c>
      <c r="K246" s="180" t="str">
        <f>VLOOKUP(D246,'Team Info'!E:H,4,FALSE)</f>
        <v>RF</v>
      </c>
      <c r="L246" s="169" t="str">
        <f>VLOOKUP(D246,'Team Info'!E:K,6,FALSE)</f>
        <v>U-7 RF Power</v>
      </c>
      <c r="M246" s="158" t="s">
        <v>849</v>
      </c>
      <c r="N246" s="181" t="str">
        <f>VLOOKUP(E246,'Team Info'!E:H,4,FALSE)</f>
        <v>HT</v>
      </c>
      <c r="O246" s="177" t="str">
        <f>VLOOKUP(E246,'Team Info'!E:J,6,FALSE)</f>
        <v>U-7 HT Panthers</v>
      </c>
      <c r="P246" s="153" t="s">
        <v>1167</v>
      </c>
      <c r="Q246" s="175" t="str">
        <f t="shared" si="38"/>
        <v xml:space="preserve"> </v>
      </c>
      <c r="R246" s="176" t="str">
        <f>IF(ISBLANK((VLOOKUP(D246,'Team Info'!$E:$O,11,FALSE)))=TRUE," ",(VLOOKUP(D246,'Team Info'!$E:$O,11,FALSE)))</f>
        <v xml:space="preserve"> </v>
      </c>
      <c r="S246" s="176" t="str">
        <f>IF(ISBLANK((VLOOKUP(E246,'Team Info'!$E:$O,11,FALSE)))=TRUE," ",(VLOOKUP(E246,'Team Info'!$E:$O,11,FALSE)))</f>
        <v xml:space="preserve"> </v>
      </c>
      <c r="T246" s="145" t="str">
        <f t="shared" si="36"/>
        <v>45556HT #3A0.458333333333333</v>
      </c>
    </row>
    <row r="247" spans="1:20" x14ac:dyDescent="0.3">
      <c r="A247" s="262">
        <v>389</v>
      </c>
      <c r="B247" s="170" t="s">
        <v>1267</v>
      </c>
      <c r="C247" s="242" t="str">
        <f t="shared" si="37"/>
        <v>RF1123WB1163</v>
      </c>
      <c r="D247" s="242" t="s">
        <v>1790</v>
      </c>
      <c r="E247" s="242" t="s">
        <v>1820</v>
      </c>
      <c r="F247" s="180" t="str">
        <f t="shared" si="34"/>
        <v>Sat</v>
      </c>
      <c r="G247" s="233">
        <v>45556</v>
      </c>
      <c r="H247" s="153" t="s">
        <v>2149</v>
      </c>
      <c r="I247" s="183">
        <v>0.45833333333333331</v>
      </c>
      <c r="J247" s="155" t="s">
        <v>1826</v>
      </c>
      <c r="K247" s="180" t="str">
        <f>VLOOKUP(D247,'Team Info'!E:H,4,FALSE)</f>
        <v>RF</v>
      </c>
      <c r="L247" s="169" t="str">
        <f>VLOOKUP(D247,'Team Info'!E:K,6,FALSE)</f>
        <v>U-9 RF Timberwolves</v>
      </c>
      <c r="M247" s="158" t="s">
        <v>849</v>
      </c>
      <c r="N247" s="181" t="str">
        <f>VLOOKUP(E247,'Team Info'!E:H,4,FALSE)</f>
        <v>WB</v>
      </c>
      <c r="O247" s="177" t="str">
        <f>VLOOKUP(E247,'Team Info'!E:J,6,FALSE)</f>
        <v>U-9 WB Magic</v>
      </c>
      <c r="P247" s="153" t="s">
        <v>1167</v>
      </c>
      <c r="Q247" s="175" t="str">
        <f t="shared" si="38"/>
        <v xml:space="preserve">2 Team Coordination: U7 Hawks &amp; U9 Timberwolves 
 </v>
      </c>
      <c r="R247" s="176" t="str">
        <f>IF(ISBLANK((VLOOKUP(D247,'Team Info'!$E:$O,11,FALSE)))=TRUE," ",(VLOOKUP(D247,'Team Info'!$E:$O,11,FALSE)))</f>
        <v>2 Team Coordination: U7 Hawks &amp; U9 Timberwolves</v>
      </c>
      <c r="S247" s="176" t="str">
        <f>IF(ISBLANK((VLOOKUP(E247,'Team Info'!$E:$O,11,FALSE)))=TRUE," ",(VLOOKUP(E247,'Team Info'!$E:$O,11,FALSE)))</f>
        <v xml:space="preserve"> </v>
      </c>
    </row>
    <row r="248" spans="1:20" ht="28.8" x14ac:dyDescent="0.3">
      <c r="A248" s="170">
        <v>530</v>
      </c>
      <c r="B248" s="170" t="s">
        <v>1160</v>
      </c>
      <c r="C248" s="242" t="str">
        <f t="shared" si="37"/>
        <v>JK1055KW1097</v>
      </c>
      <c r="D248" s="242" t="s">
        <v>1733</v>
      </c>
      <c r="E248" s="242" t="s">
        <v>1765</v>
      </c>
      <c r="F248" s="180" t="str">
        <f t="shared" si="34"/>
        <v>Sat</v>
      </c>
      <c r="G248" s="233">
        <v>45556</v>
      </c>
      <c r="H248" s="153" t="s">
        <v>879</v>
      </c>
      <c r="I248" s="183">
        <v>0.47916666666666669</v>
      </c>
      <c r="J248" s="155" t="s">
        <v>1828</v>
      </c>
      <c r="K248" s="180" t="str">
        <f>VLOOKUP(D248,'Team Info'!E:H,4,FALSE)</f>
        <v>JK</v>
      </c>
      <c r="L248" s="169" t="str">
        <f>VLOOKUP(D248,'Team Info'!E:K,6,FALSE)</f>
        <v>U-7 JK Cougars</v>
      </c>
      <c r="M248" s="158" t="s">
        <v>849</v>
      </c>
      <c r="N248" s="181" t="str">
        <f>VLOOKUP(E248,'Team Info'!E:H,4,FALSE)</f>
        <v>KW</v>
      </c>
      <c r="O248" s="177" t="str">
        <f>VLOOKUP(E248,'Team Info'!E:J,6,FALSE)</f>
        <v>U-7 KW Pioneers</v>
      </c>
      <c r="P248" s="153" t="s">
        <v>1167</v>
      </c>
      <c r="Q248" s="175" t="str">
        <f t="shared" si="38"/>
        <v xml:space="preserve"> </v>
      </c>
      <c r="R248" s="176" t="str">
        <f>IF(ISBLANK((VLOOKUP(D248,'Team Info'!$E:$O,11,FALSE)))=TRUE," ",(VLOOKUP(D248,'Team Info'!$E:$O,11,FALSE)))</f>
        <v xml:space="preserve"> </v>
      </c>
      <c r="S248" s="176" t="str">
        <f>IF(ISBLANK((VLOOKUP(E248,'Team Info'!$E:$O,11,FALSE)))=TRUE," ",(VLOOKUP(E248,'Team Info'!$E:$O,11,FALSE)))</f>
        <v xml:space="preserve"> </v>
      </c>
      <c r="T248" s="145" t="str">
        <f>G248&amp;H248&amp;I248</f>
        <v>45556KW 10.479166666666667</v>
      </c>
    </row>
    <row r="249" spans="1:20" ht="43.2" x14ac:dyDescent="0.3">
      <c r="A249" s="170">
        <v>207</v>
      </c>
      <c r="B249" s="170" t="s">
        <v>1160</v>
      </c>
      <c r="C249" s="242" t="str">
        <f t="shared" si="37"/>
        <v>KW1103KW1102</v>
      </c>
      <c r="D249" s="242" t="s">
        <v>1771</v>
      </c>
      <c r="E249" s="242" t="s">
        <v>1770</v>
      </c>
      <c r="F249" s="180" t="str">
        <f t="shared" si="34"/>
        <v>Sat</v>
      </c>
      <c r="G249" s="233">
        <v>45556</v>
      </c>
      <c r="H249" s="153" t="s">
        <v>892</v>
      </c>
      <c r="I249" s="183">
        <v>0.47916666666666669</v>
      </c>
      <c r="J249" s="169" t="s">
        <v>1823</v>
      </c>
      <c r="K249" s="180" t="str">
        <f>VLOOKUP(D249,'Team Info'!E:H,4,FALSE)</f>
        <v>KW</v>
      </c>
      <c r="L249" s="169" t="str">
        <f>VLOOKUP(D249,'Team Info'!E:K,6,FALSE)</f>
        <v>U-8 KW Thunderhawks</v>
      </c>
      <c r="M249" s="158" t="s">
        <v>849</v>
      </c>
      <c r="N249" s="181" t="str">
        <f>VLOOKUP(E249,'Team Info'!E:H,4,FALSE)</f>
        <v>KW</v>
      </c>
      <c r="O249" s="177" t="str">
        <f>VLOOKUP(E249,'Team Info'!E:J,6,FALSE)</f>
        <v>U-8 KW Skyhawks</v>
      </c>
      <c r="P249" s="153" t="s">
        <v>1167</v>
      </c>
      <c r="Q249" s="175" t="str">
        <f t="shared" si="38"/>
        <v xml:space="preserve"> </v>
      </c>
      <c r="R249" s="176" t="str">
        <f>IF(ISBLANK((VLOOKUP(D249,'Team Info'!$E:$O,11,FALSE)))=TRUE," ",(VLOOKUP(D249,'Team Info'!$E:$O,11,FALSE)))</f>
        <v xml:space="preserve"> </v>
      </c>
      <c r="S249" s="176" t="str">
        <f>IF(ISBLANK((VLOOKUP(E249,'Team Info'!$E:$O,11,FALSE)))=TRUE," ",(VLOOKUP(E249,'Team Info'!$E:$O,11,FALSE)))</f>
        <v xml:space="preserve"> </v>
      </c>
      <c r="T249" s="145" t="str">
        <f>G249&amp;H249&amp;I249</f>
        <v>45556KW 20.479166666666667</v>
      </c>
    </row>
    <row r="250" spans="1:20" ht="28.8" x14ac:dyDescent="0.3">
      <c r="A250" s="170">
        <v>579</v>
      </c>
      <c r="B250" s="170" t="s">
        <v>1162</v>
      </c>
      <c r="C250" s="242" t="str">
        <f t="shared" si="37"/>
        <v>HT1030SL1148</v>
      </c>
      <c r="D250" s="242" t="s">
        <v>1717</v>
      </c>
      <c r="E250" s="242" t="s">
        <v>1812</v>
      </c>
      <c r="F250" s="180" t="str">
        <f t="shared" si="34"/>
        <v>Sat</v>
      </c>
      <c r="G250" s="233">
        <v>45556</v>
      </c>
      <c r="H250" s="153">
        <v>1</v>
      </c>
      <c r="I250" s="183">
        <v>0.5</v>
      </c>
      <c r="J250" s="155" t="s">
        <v>1829</v>
      </c>
      <c r="K250" s="180" t="str">
        <f>VLOOKUP(D250,'Team Info'!E:H,4,FALSE)</f>
        <v>HT</v>
      </c>
      <c r="L250" s="169" t="str">
        <f>VLOOKUP(D250,'Team Info'!E:K,6,FALSE)</f>
        <v>U10 HT Bolts</v>
      </c>
      <c r="M250" s="158" t="s">
        <v>849</v>
      </c>
      <c r="N250" s="181" t="str">
        <f>VLOOKUP(E250,'Team Info'!E:H,4,FALSE)</f>
        <v>SL</v>
      </c>
      <c r="O250" s="177" t="str">
        <f>VLOOKUP(E250,'Team Info'!E:J,6,FALSE)</f>
        <v>U10 SL Manchester City (Chargers)</v>
      </c>
      <c r="P250" s="153" t="s">
        <v>1167</v>
      </c>
      <c r="Q250" s="175" t="str">
        <f t="shared" si="38"/>
        <v>9/27-9/28 AWAY games - Homecoming</v>
      </c>
      <c r="R250" s="176" t="str">
        <f>IF(ISBLANK((VLOOKUP(D250,'Team Info'!$E:$O,11,FALSE)))=TRUE," ",(VLOOKUP(D250,'Team Info'!$E:$O,11,FALSE)))</f>
        <v xml:space="preserve"> </v>
      </c>
      <c r="S250" s="176" t="str">
        <f>IF(ISBLANK((VLOOKUP(E250,'Team Info'!$E:$O,11,FALSE)))=TRUE," ",(VLOOKUP(E250,'Team Info'!$E:$O,11,FALSE)))</f>
        <v>9/27-9/28 AWAY games - Homecoming</v>
      </c>
    </row>
    <row r="251" spans="1:20" ht="28.8" x14ac:dyDescent="0.3">
      <c r="A251" s="170">
        <v>170</v>
      </c>
      <c r="B251" s="170" t="s">
        <v>1162</v>
      </c>
      <c r="C251" s="242" t="str">
        <f t="shared" si="37"/>
        <v>HT1025SL1140</v>
      </c>
      <c r="D251" s="242" t="s">
        <v>1713</v>
      </c>
      <c r="E251" s="242" t="s">
        <v>1804</v>
      </c>
      <c r="F251" s="180" t="str">
        <f t="shared" si="34"/>
        <v>Sat</v>
      </c>
      <c r="G251" s="233">
        <v>45556</v>
      </c>
      <c r="H251" s="153">
        <v>4</v>
      </c>
      <c r="I251" s="183">
        <v>0.5</v>
      </c>
      <c r="J251" s="155" t="s">
        <v>1823</v>
      </c>
      <c r="K251" s="180" t="str">
        <f>VLOOKUP(D251,'Team Info'!E:H,4,FALSE)</f>
        <v>HT</v>
      </c>
      <c r="L251" s="240" t="str">
        <f>VLOOKUP(D251,'Team Info'!E:K,6,FALSE)</f>
        <v>U-8 HT Baby Sharks</v>
      </c>
      <c r="M251" s="158" t="s">
        <v>849</v>
      </c>
      <c r="N251" s="181" t="str">
        <f>VLOOKUP(E251,'Team Info'!E:H,4,FALSE)</f>
        <v>SL</v>
      </c>
      <c r="O251" s="238" t="str">
        <f>VLOOKUP(E251,'Team Info'!E:J,6,FALSE)</f>
        <v>U-8 SL Volcanoes</v>
      </c>
      <c r="P251" s="153" t="s">
        <v>1167</v>
      </c>
      <c r="Q251" s="175" t="str">
        <f t="shared" si="38"/>
        <v>9/27-9/28 AWAY games - Homecoming</v>
      </c>
      <c r="R251" s="176" t="str">
        <f>IF(ISBLANK((VLOOKUP(D251,'Team Info'!$E:$O,11,FALSE)))=TRUE," ",(VLOOKUP(D251,'Team Info'!$E:$O,11,FALSE)))</f>
        <v xml:space="preserve"> </v>
      </c>
      <c r="S251" s="176" t="str">
        <f>IF(ISBLANK((VLOOKUP(E251,'Team Info'!$E:$O,11,FALSE)))=TRUE," ",(VLOOKUP(E251,'Team Info'!$E:$O,11,FALSE)))</f>
        <v>9/27-9/28 AWAY games - Homecoming</v>
      </c>
      <c r="T251" s="145" t="str">
        <f t="shared" ref="T251:T266" si="39">G251&amp;H251&amp;I251</f>
        <v>4555640.5</v>
      </c>
    </row>
    <row r="252" spans="1:20" ht="28.8" x14ac:dyDescent="0.3">
      <c r="A252" s="170">
        <v>341</v>
      </c>
      <c r="B252" s="170" t="s">
        <v>1228</v>
      </c>
      <c r="C252" s="242" t="str">
        <f t="shared" si="37"/>
        <v>WA1159ER1014</v>
      </c>
      <c r="D252" s="242" t="s">
        <v>1817</v>
      </c>
      <c r="E252" s="242" t="s">
        <v>1702</v>
      </c>
      <c r="F252" s="180" t="str">
        <f t="shared" si="34"/>
        <v>Sat</v>
      </c>
      <c r="G252" s="233">
        <v>45556</v>
      </c>
      <c r="H252" s="153" t="s">
        <v>868</v>
      </c>
      <c r="I252" s="183">
        <v>0.5</v>
      </c>
      <c r="J252" s="155" t="s">
        <v>1825</v>
      </c>
      <c r="K252" s="180" t="str">
        <f>VLOOKUP(D252,'Team Info'!E:H,4,FALSE)</f>
        <v>WA</v>
      </c>
      <c r="L252" s="169" t="str">
        <f>VLOOKUP(D252,'Team Info'!E:K,6,FALSE)</f>
        <v>U14 WA Waubedonia U14 Coed</v>
      </c>
      <c r="M252" s="158" t="s">
        <v>849</v>
      </c>
      <c r="N252" s="181" t="str">
        <f>VLOOKUP(E252,'Team Info'!E:H,4,FALSE)</f>
        <v>ER</v>
      </c>
      <c r="O252" s="177" t="str">
        <f>VLOOKUP(E252,'Team Info'!E:J,6,FALSE)</f>
        <v>U14 ER Wolfhounds</v>
      </c>
      <c r="P252" s="153" t="s">
        <v>1167</v>
      </c>
      <c r="Q252" s="175" t="str">
        <f t="shared" si="38"/>
        <v xml:space="preserve"> </v>
      </c>
      <c r="R252" s="176" t="str">
        <f>IF(ISBLANK((VLOOKUP(D252,'Team Info'!$E:$O,11,FALSE)))=TRUE," ",(VLOOKUP(D252,'Team Info'!$E:$O,11,FALSE)))</f>
        <v xml:space="preserve"> </v>
      </c>
      <c r="S252" s="176" t="str">
        <f>IF(ISBLANK((VLOOKUP(E252,'Team Info'!$E:$O,11,FALSE)))=TRUE," ",(VLOOKUP(E252,'Team Info'!$E:$O,11,FALSE)))</f>
        <v xml:space="preserve"> </v>
      </c>
      <c r="T252" s="145" t="str">
        <f t="shared" si="39"/>
        <v>45556ER #10.5</v>
      </c>
    </row>
    <row r="253" spans="1:20" x14ac:dyDescent="0.3">
      <c r="A253" s="170">
        <v>337</v>
      </c>
      <c r="B253" s="170" t="s">
        <v>1158</v>
      </c>
      <c r="C253" s="242" t="str">
        <f t="shared" si="37"/>
        <v>BR1004HU1051</v>
      </c>
      <c r="D253" s="242" t="s">
        <v>1693</v>
      </c>
      <c r="E253" s="242" t="s">
        <v>1732</v>
      </c>
      <c r="F253" s="180" t="str">
        <f t="shared" si="34"/>
        <v>Sat</v>
      </c>
      <c r="G253" s="233">
        <v>45556</v>
      </c>
      <c r="H253" s="153" t="s">
        <v>2155</v>
      </c>
      <c r="I253" s="183">
        <v>0.5</v>
      </c>
      <c r="J253" s="155" t="s">
        <v>1825</v>
      </c>
      <c r="K253" s="180" t="str">
        <f>VLOOKUP(D253,'Team Info'!E:H,4,FALSE)</f>
        <v>BR</v>
      </c>
      <c r="L253" s="169" t="str">
        <f>VLOOKUP(D253,'Team Info'!E:K,6,FALSE)</f>
        <v>U14 BR Blue Heron</v>
      </c>
      <c r="M253" s="158" t="s">
        <v>849</v>
      </c>
      <c r="N253" s="181" t="str">
        <f>VLOOKUP(E253,'Team Info'!E:H,4,FALSE)</f>
        <v>HU</v>
      </c>
      <c r="O253" s="177" t="str">
        <f>VLOOKUP(E253,'Team Info'!E:J,6,FALSE)</f>
        <v>U14 HU Renegades</v>
      </c>
      <c r="P253" s="153" t="s">
        <v>1167</v>
      </c>
      <c r="Q253" s="175" t="str">
        <f t="shared" si="38"/>
        <v>2 Team Coordination: U12 BR &amp; U14 BR, No Games 9/28, Home games on 9/14 picture day, have Brownsville girls play each other that day?  
2 Team Coordination: U12 Cougars &amp; U14 Renegades; 2 Team Coordination: U8 Lightning &amp; U14 Renegades</v>
      </c>
      <c r="R253" s="176" t="str">
        <f>IF(ISBLANK((VLOOKUP(D253,'Team Info'!$E:$O,11,FALSE)))=TRUE," ",(VLOOKUP(D253,'Team Info'!$E:$O,11,FALSE)))</f>
        <v xml:space="preserve">2 Team Coordination: U12 BR &amp; U14 BR, No Games 9/28, Home games on 9/14 picture day, have Brownsville girls play each other that day? </v>
      </c>
      <c r="S253" s="176" t="str">
        <f>IF(ISBLANK((VLOOKUP(E253,'Team Info'!$E:$O,11,FALSE)))=TRUE," ",(VLOOKUP(E253,'Team Info'!$E:$O,11,FALSE)))</f>
        <v>2 Team Coordination: U12 Cougars &amp; U14 Renegades; 2 Team Coordination: U8 Lightning &amp; U14 Renegades</v>
      </c>
      <c r="T253" s="145" t="str">
        <f t="shared" si="39"/>
        <v>45556Field #30.5</v>
      </c>
    </row>
    <row r="254" spans="1:20" ht="28.8" x14ac:dyDescent="0.3">
      <c r="A254" s="266">
        <v>616</v>
      </c>
      <c r="B254" s="266" t="s">
        <v>1159</v>
      </c>
      <c r="C254" s="267" t="str">
        <f t="shared" si="37"/>
        <v>JK1068JK1069</v>
      </c>
      <c r="D254" s="267" t="s">
        <v>1744</v>
      </c>
      <c r="E254" s="267" t="s">
        <v>1745</v>
      </c>
      <c r="F254" s="180" t="str">
        <f t="shared" si="34"/>
        <v>Sat</v>
      </c>
      <c r="G254" s="233">
        <v>45556</v>
      </c>
      <c r="H254" s="153" t="s">
        <v>2144</v>
      </c>
      <c r="I254" s="183">
        <v>0.5</v>
      </c>
      <c r="J254" s="155" t="s">
        <v>1829</v>
      </c>
      <c r="K254" s="180" t="str">
        <f>VLOOKUP(D254,'Team Info'!E:H,4,FALSE)</f>
        <v>JK</v>
      </c>
      <c r="L254" s="169" t="str">
        <f>VLOOKUP(D254,'Team Info'!E:K,6,FALSE)</f>
        <v>U10 JK Galaxy</v>
      </c>
      <c r="M254" s="158" t="s">
        <v>849</v>
      </c>
      <c r="N254" s="181" t="str">
        <f>VLOOKUP(E254,'Team Info'!E:H,4,FALSE)</f>
        <v>JK</v>
      </c>
      <c r="O254" s="177" t="str">
        <f>VLOOKUP(E254,'Team Info'!E:J,6,FALSE)</f>
        <v>U10 JK Tarantulas</v>
      </c>
      <c r="P254" s="153" t="s">
        <v>1167</v>
      </c>
      <c r="Q254" s="175" t="str">
        <f t="shared" si="38"/>
        <v xml:space="preserve"> </v>
      </c>
      <c r="R254" s="176" t="str">
        <f>IF(ISBLANK((VLOOKUP(D254,'Team Info'!$E:$O,11,FALSE)))=TRUE," ",(VLOOKUP(D254,'Team Info'!$E:$O,11,FALSE)))</f>
        <v xml:space="preserve"> </v>
      </c>
      <c r="S254" s="176" t="str">
        <f>IF(ISBLANK((VLOOKUP(E254,'Team Info'!$E:$O,11,FALSE)))=TRUE," ",(VLOOKUP(E254,'Team Info'!$E:$O,11,FALSE)))</f>
        <v xml:space="preserve"> </v>
      </c>
      <c r="T254" s="145" t="str">
        <f t="shared" si="39"/>
        <v>45556Hickory Lane #20.5</v>
      </c>
    </row>
    <row r="255" spans="1:20" ht="43.2" x14ac:dyDescent="0.3">
      <c r="A255" s="170">
        <v>339</v>
      </c>
      <c r="B255" s="170" t="s">
        <v>1159</v>
      </c>
      <c r="C255" s="242" t="str">
        <f t="shared" si="37"/>
        <v>KW1092JK1075</v>
      </c>
      <c r="D255" s="242" t="s">
        <v>1762</v>
      </c>
      <c r="E255" s="242" t="s">
        <v>1750</v>
      </c>
      <c r="F255" s="180" t="str">
        <f t="shared" si="34"/>
        <v>Sat</v>
      </c>
      <c r="G255" s="233">
        <v>45556</v>
      </c>
      <c r="H255" s="153" t="s">
        <v>2143</v>
      </c>
      <c r="I255" s="183">
        <v>0.5</v>
      </c>
      <c r="J255" s="155" t="s">
        <v>1825</v>
      </c>
      <c r="K255" s="180" t="str">
        <f>VLOOKUP(D255,'Team Info'!E:H,4,FALSE)</f>
        <v>KW</v>
      </c>
      <c r="L255" s="169" t="str">
        <f>VLOOKUP(D255,'Team Info'!E:K,6,FALSE)</f>
        <v>U14 KW Comets</v>
      </c>
      <c r="M255" s="158" t="s">
        <v>849</v>
      </c>
      <c r="N255" s="181" t="str">
        <f>VLOOKUP(E255,'Team Info'!E:H,4,FALSE)</f>
        <v>JK</v>
      </c>
      <c r="O255" s="177" t="str">
        <f>VLOOKUP(E255,'Team Info'!E:J,6,FALSE)</f>
        <v>U14 JK Leopards</v>
      </c>
      <c r="P255" s="153" t="s">
        <v>1167</v>
      </c>
      <c r="Q255" s="175" t="str">
        <f t="shared" si="38"/>
        <v xml:space="preserve">2 Team Coordination: U12G Phoenix &amp; U14 Comets 
 </v>
      </c>
      <c r="R255" s="176" t="str">
        <f>IF(ISBLANK((VLOOKUP(D255,'Team Info'!$E:$O,11,FALSE)))=TRUE," ",(VLOOKUP(D255,'Team Info'!$E:$O,11,FALSE)))</f>
        <v>2 Team Coordination: U12G Phoenix &amp; U14 Comets</v>
      </c>
      <c r="S255" s="176" t="str">
        <f>IF(ISBLANK((VLOOKUP(E255,'Team Info'!$E:$O,11,FALSE)))=TRUE," ",(VLOOKUP(E255,'Team Info'!$E:$O,11,FALSE)))</f>
        <v xml:space="preserve"> </v>
      </c>
      <c r="T255" s="145" t="str">
        <f t="shared" si="39"/>
        <v>45556Hickory Lane #40.5</v>
      </c>
    </row>
    <row r="256" spans="1:20" x14ac:dyDescent="0.3">
      <c r="A256" s="170">
        <v>386</v>
      </c>
      <c r="B256" s="170" t="s">
        <v>1157</v>
      </c>
      <c r="C256" s="242" t="str">
        <f t="shared" si="37"/>
        <v>JU1080HT1027</v>
      </c>
      <c r="D256" s="242" t="s">
        <v>1753</v>
      </c>
      <c r="E256" s="242" t="s">
        <v>1715</v>
      </c>
      <c r="F256" s="180" t="str">
        <f t="shared" si="34"/>
        <v>Sat</v>
      </c>
      <c r="G256" s="233">
        <v>45556</v>
      </c>
      <c r="H256" s="153" t="s">
        <v>881</v>
      </c>
      <c r="I256" s="183">
        <v>0.5</v>
      </c>
      <c r="J256" s="155" t="s">
        <v>1826</v>
      </c>
      <c r="K256" s="180" t="str">
        <f>VLOOKUP(D256,'Team Info'!E:H,4,FALSE)</f>
        <v>JU</v>
      </c>
      <c r="L256" s="169" t="str">
        <f>VLOOKUP(D256,'Team Info'!E:K,6,FALSE)</f>
        <v>U-9 JU Juneau Rage U9</v>
      </c>
      <c r="M256" s="158" t="s">
        <v>849</v>
      </c>
      <c r="N256" s="181" t="str">
        <f>VLOOKUP(E256,'Team Info'!E:H,4,FALSE)</f>
        <v>HT</v>
      </c>
      <c r="O256" s="177" t="str">
        <f>VLOOKUP(E256,'Team Info'!E:J,6,FALSE)</f>
        <v>U-9 HT Lady Orioles (Orange Crush)</v>
      </c>
      <c r="P256" s="153" t="s">
        <v>1167</v>
      </c>
      <c r="Q256" s="175" t="str">
        <f t="shared" si="38"/>
        <v xml:space="preserve">2 Team Coordination: U8 Rage Purple &amp; U9 JU Rage 
 </v>
      </c>
      <c r="R256" s="176" t="str">
        <f>IF(ISBLANK((VLOOKUP(D256,'Team Info'!$E:$O,11,FALSE)))=TRUE," ",(VLOOKUP(D256,'Team Info'!$E:$O,11,FALSE)))</f>
        <v>2 Team Coordination: U8 Rage Purple &amp; U9 JU Rage</v>
      </c>
      <c r="S256" s="176" t="str">
        <f>IF(ISBLANK((VLOOKUP(E256,'Team Info'!$E:$O,11,FALSE)))=TRUE," ",(VLOOKUP(E256,'Team Info'!$E:$O,11,FALSE)))</f>
        <v xml:space="preserve"> </v>
      </c>
      <c r="T256" s="145" t="str">
        <f t="shared" si="39"/>
        <v>45556HT #5A0.5</v>
      </c>
    </row>
    <row r="257" spans="1:20" ht="72" x14ac:dyDescent="0.3">
      <c r="A257" s="170">
        <v>431</v>
      </c>
      <c r="B257" s="170" t="s">
        <v>1160</v>
      </c>
      <c r="C257" s="242" t="str">
        <f t="shared" si="37"/>
        <v>ER1009KW1105</v>
      </c>
      <c r="D257" s="242" t="s">
        <v>1698</v>
      </c>
      <c r="E257" s="242" t="s">
        <v>1773</v>
      </c>
      <c r="F257" s="180" t="str">
        <f t="shared" si="34"/>
        <v>Sat</v>
      </c>
      <c r="G257" s="233">
        <v>45556</v>
      </c>
      <c r="H257" s="153" t="s">
        <v>866</v>
      </c>
      <c r="I257" s="183">
        <v>0.5</v>
      </c>
      <c r="J257" s="155" t="s">
        <v>1826</v>
      </c>
      <c r="K257" s="180" t="str">
        <f>VLOOKUP(D257,'Team Info'!E:H,4,FALSE)</f>
        <v>ER</v>
      </c>
      <c r="L257" s="169" t="str">
        <f>VLOOKUP(D257,'Team Info'!E:K,6,FALSE)</f>
        <v>U-9 ER Cyclones</v>
      </c>
      <c r="M257" s="158" t="s">
        <v>849</v>
      </c>
      <c r="N257" s="181" t="str">
        <f>VLOOKUP(E257,'Team Info'!E:H,4,FALSE)</f>
        <v>KW</v>
      </c>
      <c r="O257" s="177" t="str">
        <f>VLOOKUP(E257,'Team Info'!E:J,6,FALSE)</f>
        <v>U-9 KW Cyclones</v>
      </c>
      <c r="P257" s="153" t="s">
        <v>1167</v>
      </c>
      <c r="Q257" s="175" t="str">
        <f t="shared" si="38"/>
        <v xml:space="preserve">2 Team Coordination: U7 Emeralds &amp; U9 Cyclones 
 </v>
      </c>
      <c r="R257" s="176" t="str">
        <f>IF(ISBLANK((VLOOKUP(D257,'Team Info'!$E:$O,11,FALSE)))=TRUE," ",(VLOOKUP(D257,'Team Info'!$E:$O,11,FALSE)))</f>
        <v>2 Team Coordination: U7 Emeralds &amp; U9 Cyclones</v>
      </c>
      <c r="S257" s="176" t="str">
        <f>IF(ISBLANK((VLOOKUP(E257,'Team Info'!$E:$O,11,FALSE)))=TRUE," ",(VLOOKUP(E257,'Team Info'!$E:$O,11,FALSE)))</f>
        <v xml:space="preserve"> </v>
      </c>
      <c r="T257" s="145" t="str">
        <f t="shared" si="39"/>
        <v>45556KW 30.5</v>
      </c>
    </row>
    <row r="258" spans="1:20" ht="57.6" x14ac:dyDescent="0.3">
      <c r="A258" s="170">
        <v>303</v>
      </c>
      <c r="B258" s="170" t="s">
        <v>1160</v>
      </c>
      <c r="C258" s="242" t="str">
        <f t="shared" si="37"/>
        <v>JK1072KW1089</v>
      </c>
      <c r="D258" s="242" t="s">
        <v>1748</v>
      </c>
      <c r="E258" s="242" t="s">
        <v>1761</v>
      </c>
      <c r="F258" s="180" t="str">
        <f t="shared" si="34"/>
        <v>Sat</v>
      </c>
      <c r="G258" s="233">
        <v>45556</v>
      </c>
      <c r="H258" s="236" t="s">
        <v>858</v>
      </c>
      <c r="I258" s="183">
        <v>0.5</v>
      </c>
      <c r="J258" s="155" t="s">
        <v>1824</v>
      </c>
      <c r="K258" s="180" t="str">
        <f>VLOOKUP(D258,'Team Info'!E:H,4,FALSE)</f>
        <v>JK</v>
      </c>
      <c r="L258" s="169" t="str">
        <f>VLOOKUP(D258,'Team Info'!E:K,6,FALSE)</f>
        <v>U12 JK Stars</v>
      </c>
      <c r="M258" s="158" t="s">
        <v>849</v>
      </c>
      <c r="N258" s="181" t="str">
        <f>VLOOKUP(E258,'Team Info'!E:H,4,FALSE)</f>
        <v>KW</v>
      </c>
      <c r="O258" s="177" t="str">
        <f>VLOOKUP(E258,'Team Info'!E:J,6,FALSE)</f>
        <v>U12 KW Stingrays</v>
      </c>
      <c r="P258" s="153" t="s">
        <v>1167</v>
      </c>
      <c r="Q258" s="175" t="str">
        <f t="shared" si="38"/>
        <v xml:space="preserve"> </v>
      </c>
      <c r="R258" s="176" t="str">
        <f>IF(ISBLANK((VLOOKUP(D258,'Team Info'!$E:$O,11,FALSE)))=TRUE," ",(VLOOKUP(D258,'Team Info'!$E:$O,11,FALSE)))</f>
        <v xml:space="preserve"> </v>
      </c>
      <c r="S258" s="176" t="str">
        <f>IF(ISBLANK((VLOOKUP(E258,'Team Info'!$E:$O,11,FALSE)))=TRUE," ",(VLOOKUP(E258,'Team Info'!$E:$O,11,FALSE)))</f>
        <v xml:space="preserve"> </v>
      </c>
      <c r="T258" s="145" t="str">
        <f t="shared" si="39"/>
        <v>45556KW 40.5</v>
      </c>
    </row>
    <row r="259" spans="1:20" ht="28.8" x14ac:dyDescent="0.3">
      <c r="A259" s="170">
        <v>618</v>
      </c>
      <c r="B259" s="170" t="s">
        <v>1161</v>
      </c>
      <c r="C259" s="242" t="str">
        <f t="shared" si="37"/>
        <v>RF1126RF1127</v>
      </c>
      <c r="D259" s="242" t="s">
        <v>1792</v>
      </c>
      <c r="E259" s="242" t="s">
        <v>1793</v>
      </c>
      <c r="F259" s="180" t="str">
        <f t="shared" si="34"/>
        <v>Sat</v>
      </c>
      <c r="G259" s="233">
        <v>45556</v>
      </c>
      <c r="H259" s="153" t="s">
        <v>2177</v>
      </c>
      <c r="I259" s="183">
        <v>0.5</v>
      </c>
      <c r="J259" s="155" t="s">
        <v>1829</v>
      </c>
      <c r="K259" s="180" t="str">
        <f>VLOOKUP(D259,'Team Info'!E:H,4,FALSE)</f>
        <v>RF</v>
      </c>
      <c r="L259" s="169" t="str">
        <f>VLOOKUP(D259,'Team Info'!E:K,6,FALSE)</f>
        <v>U10 RF Thunder</v>
      </c>
      <c r="M259" s="158" t="s">
        <v>849</v>
      </c>
      <c r="N259" s="181" t="str">
        <f>VLOOKUP(E259,'Team Info'!E:H,4,FALSE)</f>
        <v>RF</v>
      </c>
      <c r="O259" s="177" t="str">
        <f>VLOOKUP(E259,'Team Info'!E:J,6,FALSE)</f>
        <v>U10 RF Avengers</v>
      </c>
      <c r="P259" s="153" t="s">
        <v>1167</v>
      </c>
      <c r="Q259" s="175" t="str">
        <f t="shared" si="38"/>
        <v xml:space="preserve"> </v>
      </c>
      <c r="R259" s="176" t="str">
        <f>IF(ISBLANK((VLOOKUP(D259,'Team Info'!$E:$O,11,FALSE)))=TRUE," ",(VLOOKUP(D259,'Team Info'!$E:$O,11,FALSE)))</f>
        <v xml:space="preserve"> </v>
      </c>
      <c r="S259" s="176" t="str">
        <f>IF(ISBLANK((VLOOKUP(E259,'Team Info'!$E:$O,11,FALSE)))=TRUE," ",(VLOOKUP(E259,'Team Info'!$E:$O,11,FALSE)))</f>
        <v xml:space="preserve"> </v>
      </c>
      <c r="T259" s="145" t="str">
        <f t="shared" si="39"/>
        <v>45556RF 50.5</v>
      </c>
    </row>
    <row r="260" spans="1:20" ht="43.2" x14ac:dyDescent="0.3">
      <c r="A260" s="170">
        <v>617</v>
      </c>
      <c r="B260" s="170" t="s">
        <v>1161</v>
      </c>
      <c r="C260" s="242" t="str">
        <f t="shared" si="37"/>
        <v>KW1086RF1125</v>
      </c>
      <c r="D260" s="242" t="s">
        <v>1759</v>
      </c>
      <c r="E260" s="242" t="s">
        <v>1791</v>
      </c>
      <c r="F260" s="180" t="str">
        <f t="shared" si="34"/>
        <v>Sat</v>
      </c>
      <c r="G260" s="233">
        <v>45556</v>
      </c>
      <c r="H260" s="153" t="s">
        <v>2169</v>
      </c>
      <c r="I260" s="183">
        <v>0.5</v>
      </c>
      <c r="J260" s="155" t="s">
        <v>1829</v>
      </c>
      <c r="K260" s="180" t="str">
        <f>VLOOKUP(D260,'Team Info'!E:H,4,FALSE)</f>
        <v>KW</v>
      </c>
      <c r="L260" s="169" t="str">
        <f>VLOOKUP(D260,'Team Info'!E:K,6,FALSE)</f>
        <v>U10 KW Stars</v>
      </c>
      <c r="M260" s="158" t="s">
        <v>849</v>
      </c>
      <c r="N260" s="181" t="str">
        <f>VLOOKUP(E260,'Team Info'!E:H,4,FALSE)</f>
        <v>RF</v>
      </c>
      <c r="O260" s="177" t="str">
        <f>VLOOKUP(E260,'Team Info'!E:J,6,FALSE)</f>
        <v>U10 RF Storm</v>
      </c>
      <c r="P260" s="153" t="s">
        <v>1167</v>
      </c>
      <c r="Q260" s="175" t="str">
        <f t="shared" si="38"/>
        <v>2 Team Coordination: U10 Stars &amp; U14G Rebels 
2 Team Coordination: U7 Lightning &amp; U10 Storm</v>
      </c>
      <c r="R260" s="176" t="str">
        <f>IF(ISBLANK((VLOOKUP(D260,'Team Info'!$E:$O,11,FALSE)))=TRUE," ",(VLOOKUP(D260,'Team Info'!$E:$O,11,FALSE)))</f>
        <v>2 Team Coordination: U10 Stars &amp; U14G Rebels</v>
      </c>
      <c r="S260" s="176" t="str">
        <f>IF(ISBLANK((VLOOKUP(E260,'Team Info'!$E:$O,11,FALSE)))=TRUE," ",(VLOOKUP(E260,'Team Info'!$E:$O,11,FALSE)))</f>
        <v>2 Team Coordination: U7 Lightning &amp; U10 Storm</v>
      </c>
      <c r="T260" s="145" t="str">
        <f t="shared" si="39"/>
        <v>45556RF 60.5</v>
      </c>
    </row>
    <row r="261" spans="1:20" ht="28.8" x14ac:dyDescent="0.3">
      <c r="A261" s="170">
        <v>338</v>
      </c>
      <c r="B261" s="170" t="s">
        <v>1161</v>
      </c>
      <c r="C261" s="242" t="str">
        <f t="shared" si="37"/>
        <v>JK1074RF1133</v>
      </c>
      <c r="D261" s="242" t="s">
        <v>1749</v>
      </c>
      <c r="E261" s="242" t="s">
        <v>1797</v>
      </c>
      <c r="F261" s="180" t="str">
        <f t="shared" si="34"/>
        <v>Sat</v>
      </c>
      <c r="G261" s="233">
        <v>45556</v>
      </c>
      <c r="H261" s="153" t="s">
        <v>2175</v>
      </c>
      <c r="I261" s="183">
        <v>0.5</v>
      </c>
      <c r="J261" s="155" t="s">
        <v>1825</v>
      </c>
      <c r="K261" s="180" t="str">
        <f>VLOOKUP(D261,'Team Info'!E:H,4,FALSE)</f>
        <v>JK</v>
      </c>
      <c r="L261" s="169" t="str">
        <f>VLOOKUP(D261,'Team Info'!E:K,6,FALSE)</f>
        <v>U14 JK Panthers</v>
      </c>
      <c r="M261" s="158" t="s">
        <v>849</v>
      </c>
      <c r="N261" s="181" t="str">
        <f>VLOOKUP(E261,'Team Info'!E:H,4,FALSE)</f>
        <v>RF</v>
      </c>
      <c r="O261" s="177" t="str">
        <f>VLOOKUP(E261,'Team Info'!E:J,6,FALSE)</f>
        <v>U14 RF Cyclones</v>
      </c>
      <c r="P261" s="153" t="s">
        <v>1167</v>
      </c>
      <c r="Q261" s="175" t="str">
        <f t="shared" si="38"/>
        <v xml:space="preserve">2 Team Coordination: U7 Panthers &amp; U14 Panthers 
 </v>
      </c>
      <c r="R261" s="176" t="str">
        <f>IF(ISBLANK((VLOOKUP(D261,'Team Info'!$E:$O,11,FALSE)))=TRUE," ",(VLOOKUP(D261,'Team Info'!$E:$O,11,FALSE)))</f>
        <v>2 Team Coordination: U7 Panthers &amp; U14 Panthers</v>
      </c>
      <c r="S261" s="176" t="str">
        <f>IF(ISBLANK((VLOOKUP(E261,'Team Info'!$E:$O,11,FALSE)))=TRUE," ",(VLOOKUP(E261,'Team Info'!$E:$O,11,FALSE)))</f>
        <v xml:space="preserve"> </v>
      </c>
      <c r="T261" s="145" t="str">
        <f t="shared" si="39"/>
        <v>45556RF 70.5</v>
      </c>
    </row>
    <row r="262" spans="1:20" x14ac:dyDescent="0.3">
      <c r="A262" s="170">
        <v>304</v>
      </c>
      <c r="B262" s="170" t="s">
        <v>1161</v>
      </c>
      <c r="C262" s="242" t="str">
        <f t="shared" si="37"/>
        <v>RF1130RF1131</v>
      </c>
      <c r="D262" s="242" t="s">
        <v>1795</v>
      </c>
      <c r="E262" s="242" t="s">
        <v>1796</v>
      </c>
      <c r="F262" s="180" t="str">
        <f t="shared" si="34"/>
        <v>Sat</v>
      </c>
      <c r="G262" s="233">
        <v>45556</v>
      </c>
      <c r="H262" s="236" t="s">
        <v>2170</v>
      </c>
      <c r="I262" s="183">
        <v>0.5</v>
      </c>
      <c r="J262" s="155" t="s">
        <v>1824</v>
      </c>
      <c r="K262" s="180" t="str">
        <f>VLOOKUP(D262,'Team Info'!E:H,4,FALSE)</f>
        <v>RF</v>
      </c>
      <c r="L262" s="169" t="str">
        <f>VLOOKUP(D262,'Team Info'!E:K,6,FALSE)</f>
        <v>U12 RF Lightning</v>
      </c>
      <c r="M262" s="158" t="s">
        <v>849</v>
      </c>
      <c r="N262" s="181" t="str">
        <f>VLOOKUP(E262,'Team Info'!E:H,4,FALSE)</f>
        <v>RF</v>
      </c>
      <c r="O262" s="177" t="str">
        <f>VLOOKUP(E262,'Team Info'!E:J,6,FALSE)</f>
        <v>U12 RF Red Foxes</v>
      </c>
      <c r="P262" s="153" t="s">
        <v>1167</v>
      </c>
      <c r="Q262" s="175" t="str">
        <f t="shared" si="38"/>
        <v>2 Team Coordination: U12 Lightning &amp; U12G Gunners 
2 Team Coordination: U9 Gladiators &amp; U12 Red Foxes</v>
      </c>
      <c r="R262" s="176" t="str">
        <f>IF(ISBLANK((VLOOKUP(D262,'Team Info'!$E:$O,11,FALSE)))=TRUE," ",(VLOOKUP(D262,'Team Info'!$E:$O,11,FALSE)))</f>
        <v>2 Team Coordination: U12 Lightning &amp; U12G Gunners</v>
      </c>
      <c r="S262" s="176" t="str">
        <f>IF(ISBLANK((VLOOKUP(E262,'Team Info'!$E:$O,11,FALSE)))=TRUE," ",(VLOOKUP(E262,'Team Info'!$E:$O,11,FALSE)))</f>
        <v>2 Team Coordination: U9 Gladiators &amp; U12 Red Foxes</v>
      </c>
      <c r="T262" s="145" t="str">
        <f t="shared" si="39"/>
        <v>45556RF 90.5</v>
      </c>
    </row>
    <row r="263" spans="1:20" ht="28.8" x14ac:dyDescent="0.3">
      <c r="A263" s="170">
        <v>473</v>
      </c>
      <c r="B263" s="170" t="s">
        <v>1160</v>
      </c>
      <c r="C263" s="242" t="str">
        <f t="shared" si="37"/>
        <v>HT1016KW1096</v>
      </c>
      <c r="D263" s="242" t="s">
        <v>1704</v>
      </c>
      <c r="E263" s="242" t="s">
        <v>1764</v>
      </c>
      <c r="F263" s="180" t="str">
        <f t="shared" si="34"/>
        <v>Sat</v>
      </c>
      <c r="G263" s="233">
        <v>45556</v>
      </c>
      <c r="H263" s="153" t="s">
        <v>879</v>
      </c>
      <c r="I263" s="183">
        <v>0.52083333333333337</v>
      </c>
      <c r="J263" s="155" t="s">
        <v>1828</v>
      </c>
      <c r="K263" s="180" t="str">
        <f>VLOOKUP(D263,'Team Info'!E:H,4,FALSE)</f>
        <v>HT</v>
      </c>
      <c r="L263" s="169" t="str">
        <f>VLOOKUP(D263,'Team Info'!E:K,6,FALSE)</f>
        <v>U-7 HT Honey Badgers</v>
      </c>
      <c r="M263" s="158" t="s">
        <v>849</v>
      </c>
      <c r="N263" s="181" t="str">
        <f>VLOOKUP(E263,'Team Info'!E:H,4,FALSE)</f>
        <v>KW</v>
      </c>
      <c r="O263" s="177" t="str">
        <f>VLOOKUP(E263,'Team Info'!E:J,6,FALSE)</f>
        <v>U-7 KW Blazers</v>
      </c>
      <c r="P263" s="153" t="s">
        <v>1167</v>
      </c>
      <c r="Q263" s="175" t="str">
        <f t="shared" si="38"/>
        <v>2 Team Coordination: U10 Rays &amp; U7 Blazers</v>
      </c>
      <c r="R263" s="176" t="str">
        <f>IF(ISBLANK((VLOOKUP(D263,'Team Info'!$E:$O,11,FALSE)))=TRUE," ",(VLOOKUP(D263,'Team Info'!$E:$O,11,FALSE)))</f>
        <v xml:space="preserve"> </v>
      </c>
      <c r="S263" s="176" t="str">
        <f>IF(ISBLANK((VLOOKUP(E263,'Team Info'!$E:$O,11,FALSE)))=TRUE," ",(VLOOKUP(E263,'Team Info'!$E:$O,11,FALSE)))</f>
        <v>2 Team Coordination: U10 Rays &amp; U7 Blazers</v>
      </c>
      <c r="T263" s="145" t="str">
        <f t="shared" si="39"/>
        <v>45556KW 10.520833333333333</v>
      </c>
    </row>
    <row r="264" spans="1:20" ht="43.2" x14ac:dyDescent="0.3">
      <c r="A264" s="170">
        <v>131</v>
      </c>
      <c r="B264" s="170" t="s">
        <v>1160</v>
      </c>
      <c r="C264" s="242" t="str">
        <f t="shared" si="37"/>
        <v>RF1115KW1100</v>
      </c>
      <c r="D264" s="242" t="s">
        <v>1782</v>
      </c>
      <c r="E264" s="242" t="s">
        <v>1768</v>
      </c>
      <c r="F264" s="180" t="str">
        <f t="shared" si="34"/>
        <v>Sat</v>
      </c>
      <c r="G264" s="233">
        <v>45556</v>
      </c>
      <c r="H264" s="153" t="s">
        <v>892</v>
      </c>
      <c r="I264" s="183">
        <v>0.52083333333333337</v>
      </c>
      <c r="J264" s="155" t="s">
        <v>1823</v>
      </c>
      <c r="K264" s="180" t="str">
        <f>VLOOKUP(D264,'Team Info'!E:H,4,FALSE)</f>
        <v>RF</v>
      </c>
      <c r="L264" s="240" t="str">
        <f>VLOOKUP(D264,'Team Info'!E:K,6,FALSE)</f>
        <v>U-8 RF Bullseyes</v>
      </c>
      <c r="M264" s="158" t="s">
        <v>849</v>
      </c>
      <c r="N264" s="181" t="str">
        <f>VLOOKUP(E264,'Team Info'!E:H,4,FALSE)</f>
        <v>KW</v>
      </c>
      <c r="O264" s="238" t="str">
        <f>VLOOKUP(E264,'Team Info'!E:J,6,FALSE)</f>
        <v>U-8 KW Avalanche</v>
      </c>
      <c r="P264" s="153" t="s">
        <v>1167</v>
      </c>
      <c r="Q264" s="175" t="str">
        <f t="shared" si="38"/>
        <v xml:space="preserve"> </v>
      </c>
      <c r="R264" s="176" t="str">
        <f>IF(ISBLANK((VLOOKUP(D264,'Team Info'!$E:$O,11,FALSE)))=TRUE," ",(VLOOKUP(D264,'Team Info'!$E:$O,11,FALSE)))</f>
        <v xml:space="preserve"> </v>
      </c>
      <c r="S264" s="176" t="str">
        <f>IF(ISBLANK((VLOOKUP(E264,'Team Info'!$E:$O,11,FALSE)))=TRUE," ",(VLOOKUP(E264,'Team Info'!$E:$O,11,FALSE)))</f>
        <v xml:space="preserve"> </v>
      </c>
      <c r="T264" s="145" t="str">
        <f t="shared" si="39"/>
        <v>45556KW 20.520833333333333</v>
      </c>
    </row>
    <row r="265" spans="1:20" ht="28.8" x14ac:dyDescent="0.3">
      <c r="A265" s="170">
        <v>208</v>
      </c>
      <c r="B265" s="170" t="s">
        <v>1162</v>
      </c>
      <c r="C265" s="242" t="str">
        <f t="shared" si="37"/>
        <v>RF1117SL1137</v>
      </c>
      <c r="D265" s="242" t="s">
        <v>1784</v>
      </c>
      <c r="E265" s="242" t="s">
        <v>1801</v>
      </c>
      <c r="F265" s="180" t="str">
        <f t="shared" si="34"/>
        <v>Sat</v>
      </c>
      <c r="G265" s="233">
        <v>45556</v>
      </c>
      <c r="H265" s="153">
        <v>4</v>
      </c>
      <c r="I265" s="183">
        <v>0.54166666666666663</v>
      </c>
      <c r="J265" s="169" t="s">
        <v>1823</v>
      </c>
      <c r="K265" s="180" t="str">
        <f>VLOOKUP(D265,'Team Info'!E:H,4,FALSE)</f>
        <v>RF</v>
      </c>
      <c r="L265" s="169" t="str">
        <f>VLOOKUP(D265,'Team Info'!E:K,6,FALSE)</f>
        <v>U-8 RF Dynamite</v>
      </c>
      <c r="M265" s="158" t="s">
        <v>849</v>
      </c>
      <c r="N265" s="181" t="str">
        <f>VLOOKUP(E265,'Team Info'!E:H,4,FALSE)</f>
        <v>SL</v>
      </c>
      <c r="O265" s="177" t="str">
        <f>VLOOKUP(E265,'Team Info'!E:J,6,FALSE)</f>
        <v>U-8 SL Valencia (Bolts)</v>
      </c>
      <c r="P265" s="153" t="s">
        <v>1167</v>
      </c>
      <c r="Q265" s="175" t="str">
        <f t="shared" si="38"/>
        <v>9/27-9/28 AWAY games - Homecoming</v>
      </c>
      <c r="R265" s="176" t="str">
        <f>IF(ISBLANK((VLOOKUP(D265,'Team Info'!$E:$O,11,FALSE)))=TRUE," ",(VLOOKUP(D265,'Team Info'!$E:$O,11,FALSE)))</f>
        <v xml:space="preserve"> </v>
      </c>
      <c r="S265" s="176" t="str">
        <f>IF(ISBLANK((VLOOKUP(E265,'Team Info'!$E:$O,11,FALSE)))=TRUE," ",(VLOOKUP(E265,'Team Info'!$E:$O,11,FALSE)))</f>
        <v>9/27-9/28 AWAY games - Homecoming</v>
      </c>
      <c r="T265" s="145" t="str">
        <f t="shared" si="39"/>
        <v>4555640.541666666666667</v>
      </c>
    </row>
    <row r="266" spans="1:20" x14ac:dyDescent="0.3">
      <c r="A266" s="266">
        <v>38</v>
      </c>
      <c r="B266" s="266" t="s">
        <v>1159</v>
      </c>
      <c r="C266" s="267" t="str">
        <f t="shared" si="37"/>
        <v>JK1066JK1065</v>
      </c>
      <c r="D266" s="267" t="s">
        <v>1673</v>
      </c>
      <c r="E266" s="267" t="s">
        <v>1671</v>
      </c>
      <c r="F266" s="180" t="str">
        <f t="shared" si="34"/>
        <v>Sat</v>
      </c>
      <c r="G266" s="233">
        <v>45556</v>
      </c>
      <c r="H266" s="153" t="s">
        <v>2144</v>
      </c>
      <c r="I266" s="183">
        <v>0.54166666666666663</v>
      </c>
      <c r="J266" s="155" t="s">
        <v>96</v>
      </c>
      <c r="K266" s="180" t="str">
        <f>VLOOKUP(D266,'Team Info'!E:H,4,FALSE)</f>
        <v>JK</v>
      </c>
      <c r="L266" s="169" t="str">
        <f>VLOOKUP(D266,'Team Info'!E:K,6,FALSE)</f>
        <v>U10G JK Magic</v>
      </c>
      <c r="M266" s="158" t="s">
        <v>849</v>
      </c>
      <c r="N266" s="181" t="str">
        <f>VLOOKUP(E266,'Team Info'!E:H,4,FALSE)</f>
        <v>JK</v>
      </c>
      <c r="O266" s="177" t="str">
        <f>VLOOKUP(E266,'Team Info'!E:J,6,FALSE)</f>
        <v>U10G JK Power</v>
      </c>
      <c r="P266" s="153" t="s">
        <v>1167</v>
      </c>
      <c r="Q266" s="175" t="str">
        <f t="shared" si="38"/>
        <v xml:space="preserve"> </v>
      </c>
      <c r="R266" s="176" t="str">
        <f>IF(ISBLANK((VLOOKUP(D266,'Team Info'!$E:$O,11,FALSE)))=TRUE," ",(VLOOKUP(D266,'Team Info'!$E:$O,11,FALSE)))</f>
        <v xml:space="preserve"> </v>
      </c>
      <c r="S266" s="176" t="str">
        <f>IF(ISBLANK((VLOOKUP(E266,'Team Info'!$E:$O,11,FALSE)))=TRUE," ",(VLOOKUP(E266,'Team Info'!$E:$O,11,FALSE)))</f>
        <v xml:space="preserve"> </v>
      </c>
      <c r="T266" s="145" t="str">
        <f t="shared" si="39"/>
        <v>45556Hickory Lane #20.541666666666667</v>
      </c>
    </row>
    <row r="267" spans="1:20" x14ac:dyDescent="0.3">
      <c r="A267" s="170">
        <v>390</v>
      </c>
      <c r="B267" s="170" t="s">
        <v>1162</v>
      </c>
      <c r="C267" s="242" t="str">
        <f t="shared" si="37"/>
        <v>HT1028SL1146</v>
      </c>
      <c r="D267" s="242" t="s">
        <v>1716</v>
      </c>
      <c r="E267" s="242" t="s">
        <v>1810</v>
      </c>
      <c r="F267" s="180" t="str">
        <f t="shared" si="34"/>
        <v>Sat</v>
      </c>
      <c r="G267" s="233">
        <v>45556</v>
      </c>
      <c r="H267" s="153">
        <v>2</v>
      </c>
      <c r="I267" s="183">
        <v>0.5625</v>
      </c>
      <c r="J267" s="155" t="s">
        <v>1826</v>
      </c>
      <c r="K267" s="180" t="str">
        <f>VLOOKUP(D267,'Team Info'!E:H,4,FALSE)</f>
        <v>HT</v>
      </c>
      <c r="L267" s="169" t="str">
        <f>VLOOKUP(D267,'Team Info'!E:K,6,FALSE)</f>
        <v>U-9 HT Tigers</v>
      </c>
      <c r="M267" s="158" t="s">
        <v>849</v>
      </c>
      <c r="N267" s="181" t="str">
        <f>VLOOKUP(E267,'Team Info'!E:H,4,FALSE)</f>
        <v>SL</v>
      </c>
      <c r="O267" s="177" t="str">
        <f>VLOOKUP(E267,'Team Info'!E:J,6,FALSE)</f>
        <v>U-9 SL Chelsea (Anacondas)</v>
      </c>
      <c r="P267" s="153" t="s">
        <v>1167</v>
      </c>
      <c r="Q267" s="175" t="str">
        <f t="shared" si="38"/>
        <v>2 Team Coordination: U9 Tigers &amp; U7 Wolves 
9/27-9/28 AWAY games - Homecoming</v>
      </c>
      <c r="R267" s="176" t="str">
        <f>IF(ISBLANK((VLOOKUP(D267,'Team Info'!$E:$O,11,FALSE)))=TRUE," ",(VLOOKUP(D267,'Team Info'!$E:$O,11,FALSE)))</f>
        <v>2 Team Coordination: U9 Tigers &amp; U7 Wolves</v>
      </c>
      <c r="S267" s="176" t="str">
        <f>IF(ISBLANK((VLOOKUP(E267,'Team Info'!$E:$O,11,FALSE)))=TRUE," ",(VLOOKUP(E267,'Team Info'!$E:$O,11,FALSE)))</f>
        <v>9/27-9/28 AWAY games - Homecoming</v>
      </c>
    </row>
    <row r="268" spans="1:20" ht="28.8" x14ac:dyDescent="0.3">
      <c r="A268" s="170">
        <v>340</v>
      </c>
      <c r="B268" s="170" t="s">
        <v>1161</v>
      </c>
      <c r="C268" s="242" t="str">
        <f t="shared" si="37"/>
        <v>JU1083RF1134</v>
      </c>
      <c r="D268" s="242" t="s">
        <v>1756</v>
      </c>
      <c r="E268" s="242" t="s">
        <v>1798</v>
      </c>
      <c r="F268" s="180" t="str">
        <f t="shared" si="34"/>
        <v>Sat</v>
      </c>
      <c r="G268" s="233">
        <v>45556</v>
      </c>
      <c r="H268" s="153" t="s">
        <v>2175</v>
      </c>
      <c r="I268" s="183">
        <v>0.5625</v>
      </c>
      <c r="J268" s="155" t="s">
        <v>1825</v>
      </c>
      <c r="K268" s="180" t="str">
        <f>VLOOKUP(D268,'Team Info'!E:H,4,FALSE)</f>
        <v>JU</v>
      </c>
      <c r="L268" s="169" t="str">
        <f>VLOOKUP(D268,'Team Info'!E:K,6,FALSE)</f>
        <v>U14 JU Juneau Rage U14</v>
      </c>
      <c r="M268" s="158" t="s">
        <v>849</v>
      </c>
      <c r="N268" s="181" t="str">
        <f>VLOOKUP(E268,'Team Info'!E:H,4,FALSE)</f>
        <v>RF</v>
      </c>
      <c r="O268" s="177" t="str">
        <f>VLOOKUP(E268,'Team Info'!E:J,6,FALSE)</f>
        <v>U14 RF Raptors</v>
      </c>
      <c r="P268" s="153" t="s">
        <v>1167</v>
      </c>
      <c r="Q268" s="175" t="str">
        <f t="shared" si="38"/>
        <v xml:space="preserve">2 Team Coordination: U8 Rage Purple &amp; U14 Rage 
 </v>
      </c>
      <c r="R268" s="176" t="str">
        <f>IF(ISBLANK((VLOOKUP(D268,'Team Info'!$E:$O,11,FALSE)))=TRUE," ",(VLOOKUP(D268,'Team Info'!$E:$O,11,FALSE)))</f>
        <v>2 Team Coordination: U8 Rage Purple &amp; U14 Rage</v>
      </c>
      <c r="S268" s="176" t="str">
        <f>IF(ISBLANK((VLOOKUP(E268,'Team Info'!$E:$O,11,FALSE)))=TRUE," ",(VLOOKUP(E268,'Team Info'!$E:$O,11,FALSE)))</f>
        <v xml:space="preserve"> </v>
      </c>
      <c r="T268" s="145" t="str">
        <f t="shared" ref="T268:T315" si="40">G268&amp;H268&amp;I268</f>
        <v>45556RF 70.5625</v>
      </c>
    </row>
    <row r="269" spans="1:20" x14ac:dyDescent="0.3">
      <c r="A269" s="170">
        <v>272</v>
      </c>
      <c r="B269" s="170" t="s">
        <v>1161</v>
      </c>
      <c r="C269" s="242" t="str">
        <f t="shared" si="37"/>
        <v>SL1152RF1129</v>
      </c>
      <c r="D269" s="242" t="s">
        <v>1814</v>
      </c>
      <c r="E269" s="242" t="s">
        <v>1794</v>
      </c>
      <c r="F269" s="180" t="str">
        <f t="shared" si="34"/>
        <v>Sat</v>
      </c>
      <c r="G269" s="233">
        <v>45556</v>
      </c>
      <c r="H269" s="153" t="s">
        <v>2170</v>
      </c>
      <c r="I269" s="183">
        <v>0.5625</v>
      </c>
      <c r="J269" s="155" t="s">
        <v>1824</v>
      </c>
      <c r="K269" s="180" t="str">
        <f>VLOOKUP(D269,'Team Info'!E:H,4,FALSE)</f>
        <v>SL</v>
      </c>
      <c r="L269" s="169" t="str">
        <f>VLOOKUP(D269,'Team Info'!E:K,6,FALSE)</f>
        <v>U12 SL Union</v>
      </c>
      <c r="M269" s="158" t="s">
        <v>849</v>
      </c>
      <c r="N269" s="181" t="str">
        <f>VLOOKUP(E269,'Team Info'!E:H,4,FALSE)</f>
        <v>RF</v>
      </c>
      <c r="O269" s="177" t="str">
        <f>VLOOKUP(E269,'Team Info'!E:J,6,FALSE)</f>
        <v>U12 RF Comets</v>
      </c>
      <c r="P269" s="153" t="s">
        <v>1167</v>
      </c>
      <c r="Q269" s="175" t="str">
        <f t="shared" si="38"/>
        <v>2 Team Coordination: U12 Union &amp; U10G Arsenal, 9/27-9/28 AWAY games - Homecoming 
2 Team Coordination: U12 Comets &amp; U12G Gunners</v>
      </c>
      <c r="R269" s="176" t="str">
        <f>IF(ISBLANK((VLOOKUP(D269,'Team Info'!$E:$O,11,FALSE)))=TRUE," ",(VLOOKUP(D269,'Team Info'!$E:$O,11,FALSE)))</f>
        <v>2 Team Coordination: U12 Union &amp; U10G Arsenal, 9/27-9/28 AWAY games - Homecoming</v>
      </c>
      <c r="S269" s="176" t="str">
        <f>IF(ISBLANK((VLOOKUP(E269,'Team Info'!$E:$O,11,FALSE)))=TRUE," ",(VLOOKUP(E269,'Team Info'!$E:$O,11,FALSE)))</f>
        <v>2 Team Coordination: U12 Comets &amp; U12G Gunners</v>
      </c>
      <c r="T269" s="145" t="str">
        <f t="shared" si="40"/>
        <v>45556RF 90.5625</v>
      </c>
    </row>
    <row r="270" spans="1:20" ht="28.8" x14ac:dyDescent="0.3">
      <c r="A270" s="170">
        <v>240</v>
      </c>
      <c r="B270" s="170" t="s">
        <v>1162</v>
      </c>
      <c r="C270" s="242" t="str">
        <f t="shared" si="37"/>
        <v>SL1138SL1139</v>
      </c>
      <c r="D270" s="242" t="s">
        <v>1802</v>
      </c>
      <c r="E270" s="242" t="s">
        <v>1803</v>
      </c>
      <c r="F270" s="180" t="str">
        <f t="shared" si="34"/>
        <v>Sat</v>
      </c>
      <c r="G270" s="233">
        <v>45556</v>
      </c>
      <c r="H270" s="153">
        <v>4</v>
      </c>
      <c r="I270" s="183">
        <v>0.41666666666666669</v>
      </c>
      <c r="J270" s="169" t="s">
        <v>1823</v>
      </c>
      <c r="K270" s="180" t="str">
        <f>VLOOKUP(D270,'Team Info'!E:H,4,FALSE)</f>
        <v>SL</v>
      </c>
      <c r="L270" s="169" t="str">
        <f>VLOOKUP(D270,'Team Info'!E:K,6,FALSE)</f>
        <v>U-8 SL Blizzards</v>
      </c>
      <c r="M270" s="158" t="s">
        <v>849</v>
      </c>
      <c r="N270" s="181" t="str">
        <f>VLOOKUP(E270,'Team Info'!E:H,4,FALSE)</f>
        <v>SL</v>
      </c>
      <c r="O270" s="177" t="str">
        <f>VLOOKUP(E270,'Team Info'!E:J,6,FALSE)</f>
        <v>U-8 SL Hurricanes</v>
      </c>
      <c r="P270" s="153" t="s">
        <v>1167</v>
      </c>
      <c r="Q270" s="175" t="str">
        <f t="shared" si="38"/>
        <v>9/27-9/28 AWAY games - Homecoming 
9/27-9/28 AWAY games - Homecoming</v>
      </c>
      <c r="R270" s="176" t="str">
        <f>IF(ISBLANK((VLOOKUP(D270,'Team Info'!$E:$O,11,FALSE)))=TRUE," ",(VLOOKUP(D270,'Team Info'!$E:$O,11,FALSE)))</f>
        <v>9/27-9/28 AWAY games - Homecoming</v>
      </c>
      <c r="S270" s="176" t="str">
        <f>IF(ISBLANK((VLOOKUP(E270,'Team Info'!$E:$O,11,FALSE)))=TRUE," ",(VLOOKUP(E270,'Team Info'!$E:$O,11,FALSE)))</f>
        <v>9/27-9/28 AWAY games - Homecoming</v>
      </c>
      <c r="T270" s="145" t="str">
        <f t="shared" si="40"/>
        <v>4555640.416666666666667</v>
      </c>
    </row>
    <row r="271" spans="1:20" ht="72" x14ac:dyDescent="0.3">
      <c r="A271" s="153">
        <v>3007</v>
      </c>
      <c r="B271" s="153" t="s">
        <v>1157</v>
      </c>
      <c r="C271" s="169"/>
      <c r="D271" s="169"/>
      <c r="E271" s="169"/>
      <c r="F271" s="180" t="str">
        <f t="shared" si="34"/>
        <v>Sat</v>
      </c>
      <c r="G271" s="233">
        <v>45556</v>
      </c>
      <c r="H271" s="153" t="s">
        <v>896</v>
      </c>
      <c r="I271" s="153"/>
      <c r="J271" s="155" t="s">
        <v>2062</v>
      </c>
      <c r="K271" s="153"/>
      <c r="L271" s="240"/>
      <c r="M271" s="158" t="s">
        <v>849</v>
      </c>
      <c r="N271" s="158" t="s">
        <v>504</v>
      </c>
      <c r="O271" s="238" t="s">
        <v>2089</v>
      </c>
      <c r="P271" s="153" t="s">
        <v>2057</v>
      </c>
      <c r="Q271" s="259"/>
      <c r="R271" s="260"/>
      <c r="S271" s="260"/>
      <c r="T271" s="145" t="str">
        <f t="shared" si="40"/>
        <v>45556HT #6</v>
      </c>
    </row>
    <row r="272" spans="1:20" ht="28.8" x14ac:dyDescent="0.3">
      <c r="A272" s="153">
        <v>3007</v>
      </c>
      <c r="B272" s="153" t="s">
        <v>1157</v>
      </c>
      <c r="C272" s="169"/>
      <c r="D272" s="169"/>
      <c r="E272" s="169"/>
      <c r="F272" s="180" t="str">
        <f t="shared" si="34"/>
        <v>Sun</v>
      </c>
      <c r="G272" s="233">
        <v>45557</v>
      </c>
      <c r="H272" s="153" t="s">
        <v>1665</v>
      </c>
      <c r="I272" s="153" t="s">
        <v>2058</v>
      </c>
      <c r="J272" s="155" t="s">
        <v>2068</v>
      </c>
      <c r="K272" s="153"/>
      <c r="L272" s="240" t="s">
        <v>2096</v>
      </c>
      <c r="M272" s="158" t="s">
        <v>849</v>
      </c>
      <c r="N272" s="158" t="s">
        <v>504</v>
      </c>
      <c r="O272" s="238" t="s">
        <v>2076</v>
      </c>
      <c r="P272" s="153" t="s">
        <v>2057</v>
      </c>
      <c r="Q272" s="259"/>
      <c r="R272" s="260"/>
      <c r="S272" s="260"/>
      <c r="T272" s="145" t="str">
        <f t="shared" si="40"/>
        <v>45557Ehley Field #8??</v>
      </c>
    </row>
    <row r="273" spans="1:20" x14ac:dyDescent="0.3">
      <c r="A273" s="170">
        <v>25</v>
      </c>
      <c r="B273" s="170" t="s">
        <v>1162</v>
      </c>
      <c r="C273" s="242" t="str">
        <f t="shared" ref="C273:C304" si="41">D273&amp;E273</f>
        <v>KW1093SL1157</v>
      </c>
      <c r="D273" s="242" t="s">
        <v>1662</v>
      </c>
      <c r="E273" s="242" t="s">
        <v>1661</v>
      </c>
      <c r="F273" s="180" t="str">
        <f t="shared" si="34"/>
        <v>Mon</v>
      </c>
      <c r="G273" s="233">
        <v>45558</v>
      </c>
      <c r="H273" s="153">
        <v>8</v>
      </c>
      <c r="I273" s="183">
        <v>0.73958333333333337</v>
      </c>
      <c r="J273" s="155" t="s">
        <v>46</v>
      </c>
      <c r="K273" s="180" t="str">
        <f>VLOOKUP(D273,'Team Info'!E:H,4,FALSE)</f>
        <v>KW</v>
      </c>
      <c r="L273" s="169" t="str">
        <f>VLOOKUP(D273,'Team Info'!E:K,6,FALSE)</f>
        <v>U14G KW Rebels</v>
      </c>
      <c r="M273" s="158" t="s">
        <v>849</v>
      </c>
      <c r="N273" s="181" t="str">
        <f>VLOOKUP(E273,'Team Info'!E:H,4,FALSE)</f>
        <v>SL</v>
      </c>
      <c r="O273" s="177" t="str">
        <f>VLOOKUP(E273,'Team Info'!E:J,6,FALSE)</f>
        <v>U14G SL Reign (Breeze)</v>
      </c>
      <c r="P273" s="153" t="s">
        <v>1167</v>
      </c>
      <c r="Q273" s="175" t="str">
        <f t="shared" ref="Q273:Q304" si="42">IF(R273=" ",S273,R273&amp;" 
"&amp;S273)</f>
        <v>2 Team Coordination: U10 Stars &amp; U14G Rebels 
9/27-9/28 AWAY games - Homecoming</v>
      </c>
      <c r="R273" s="176" t="str">
        <f>IF(ISBLANK((VLOOKUP(D273,'Team Info'!$E:$O,11,FALSE)))=TRUE," ",(VLOOKUP(D273,'Team Info'!$E:$O,11,FALSE)))</f>
        <v>2 Team Coordination: U10 Stars &amp; U14G Rebels</v>
      </c>
      <c r="S273" s="176" t="str">
        <f>IF(ISBLANK((VLOOKUP(E273,'Team Info'!$E:$O,11,FALSE)))=TRUE," ",(VLOOKUP(E273,'Team Info'!$E:$O,11,FALSE)))</f>
        <v>9/27-9/28 AWAY games - Homecoming</v>
      </c>
      <c r="T273" s="145" t="str">
        <f t="shared" si="40"/>
        <v>4555880.739583333333333</v>
      </c>
    </row>
    <row r="274" spans="1:20" x14ac:dyDescent="0.3">
      <c r="A274" s="170">
        <v>615</v>
      </c>
      <c r="B274" s="170" t="s">
        <v>1157</v>
      </c>
      <c r="C274" s="242" t="str">
        <f t="shared" si="41"/>
        <v>HT1031HT1032</v>
      </c>
      <c r="D274" s="242" t="s">
        <v>1718</v>
      </c>
      <c r="E274" s="242" t="s">
        <v>1719</v>
      </c>
      <c r="F274" s="180" t="str">
        <f t="shared" si="34"/>
        <v>Mon</v>
      </c>
      <c r="G274" s="233">
        <v>45558</v>
      </c>
      <c r="H274" s="153" t="s">
        <v>881</v>
      </c>
      <c r="I274" s="183">
        <v>0.75</v>
      </c>
      <c r="J274" s="155" t="s">
        <v>1829</v>
      </c>
      <c r="K274" s="180" t="str">
        <f>VLOOKUP(D274,'Team Info'!E:H,4,FALSE)</f>
        <v>HT</v>
      </c>
      <c r="L274" s="169" t="str">
        <f>VLOOKUP(D274,'Team Info'!E:K,6,FALSE)</f>
        <v>U10 HT Dragons</v>
      </c>
      <c r="M274" s="158" t="s">
        <v>849</v>
      </c>
      <c r="N274" s="181" t="str">
        <f>VLOOKUP(E274,'Team Info'!E:H,4,FALSE)</f>
        <v>HT</v>
      </c>
      <c r="O274" s="177" t="str">
        <f>VLOOKUP(E274,'Team Info'!E:J,6,FALSE)</f>
        <v>U10 HT Firehawks</v>
      </c>
      <c r="P274" s="153" t="s">
        <v>1167</v>
      </c>
      <c r="Q274" s="175" t="str">
        <f t="shared" si="42"/>
        <v>No Game 10/11-10/13 - Uihlein</v>
      </c>
      <c r="R274" s="176" t="str">
        <f>IF(ISBLANK((VLOOKUP(D274,'Team Info'!$E:$O,11,FALSE)))=TRUE," ",(VLOOKUP(D274,'Team Info'!$E:$O,11,FALSE)))</f>
        <v xml:space="preserve"> </v>
      </c>
      <c r="S274" s="176" t="str">
        <f>IF(ISBLANK((VLOOKUP(E274,'Team Info'!$E:$O,11,FALSE)))=TRUE," ",(VLOOKUP(E274,'Team Info'!$E:$O,11,FALSE)))</f>
        <v>No Game 10/11-10/13 - Uihlein</v>
      </c>
      <c r="T274" s="145" t="str">
        <f t="shared" si="40"/>
        <v>45558HT #5A0.75</v>
      </c>
    </row>
    <row r="275" spans="1:20" x14ac:dyDescent="0.3">
      <c r="A275" s="262">
        <v>273</v>
      </c>
      <c r="B275" s="170" t="s">
        <v>757</v>
      </c>
      <c r="C275" s="242" t="str">
        <f t="shared" si="41"/>
        <v>BR1003JU1082</v>
      </c>
      <c r="D275" s="242" t="s">
        <v>1692</v>
      </c>
      <c r="E275" s="242" t="s">
        <v>1755</v>
      </c>
      <c r="F275" s="180" t="str">
        <f t="shared" si="34"/>
        <v>Tue</v>
      </c>
      <c r="G275" s="233">
        <v>45559</v>
      </c>
      <c r="H275" s="153" t="s">
        <v>2190</v>
      </c>
      <c r="I275" s="183">
        <v>0.73958333333333337</v>
      </c>
      <c r="J275" s="155" t="s">
        <v>1824</v>
      </c>
      <c r="K275" s="180" t="str">
        <f>VLOOKUP(D275,'Team Info'!E:H,4,FALSE)</f>
        <v>BR</v>
      </c>
      <c r="L275" s="169" t="str">
        <f>VLOOKUP(D275,'Team Info'!E:K,6,FALSE)</f>
        <v>U12 BR Blue Heron</v>
      </c>
      <c r="M275" s="158" t="s">
        <v>849</v>
      </c>
      <c r="N275" s="181" t="str">
        <f>VLOOKUP(E275,'Team Info'!E:H,4,FALSE)</f>
        <v>JU</v>
      </c>
      <c r="O275" s="177" t="str">
        <f>VLOOKUP(E275,'Team Info'!E:J,6,FALSE)</f>
        <v>U12 JU Juneau Rage U12</v>
      </c>
      <c r="P275" s="153" t="s">
        <v>1167</v>
      </c>
      <c r="Q275" s="175" t="str">
        <f t="shared" si="42"/>
        <v xml:space="preserve">2 Team Coordination: U12 BR &amp; U14 BR, No Games 9/28, Home games on 9/14 picture day, have Brownsville girls play each other that day?  
 </v>
      </c>
      <c r="R275" s="176" t="str">
        <f>IF(ISBLANK((VLOOKUP(D275,'Team Info'!$E:$O,11,FALSE)))=TRUE," ",(VLOOKUP(D275,'Team Info'!$E:$O,11,FALSE)))</f>
        <v xml:space="preserve">2 Team Coordination: U12 BR &amp; U14 BR, No Games 9/28, Home games on 9/14 picture day, have Brownsville girls play each other that day? </v>
      </c>
      <c r="S275" s="176" t="str">
        <f>IF(ISBLANK((VLOOKUP(E275,'Team Info'!$E:$O,11,FALSE)))=TRUE," ",(VLOOKUP(E275,'Team Info'!$E:$O,11,FALSE)))</f>
        <v xml:space="preserve"> </v>
      </c>
      <c r="T275" s="145" t="str">
        <f t="shared" si="40"/>
        <v>45559Field 20.739583333333333</v>
      </c>
    </row>
    <row r="276" spans="1:20" x14ac:dyDescent="0.3">
      <c r="A276" s="170">
        <v>80</v>
      </c>
      <c r="B276" s="170" t="s">
        <v>1157</v>
      </c>
      <c r="C276" s="242" t="str">
        <f t="shared" si="41"/>
        <v>HU1050HT1036</v>
      </c>
      <c r="D276" s="242" t="s">
        <v>1678</v>
      </c>
      <c r="E276" s="242" t="s">
        <v>1679</v>
      </c>
      <c r="F276" s="180" t="str">
        <f t="shared" si="34"/>
        <v>Tue</v>
      </c>
      <c r="G276" s="233">
        <v>45559</v>
      </c>
      <c r="H276" s="153" t="s">
        <v>896</v>
      </c>
      <c r="I276" s="183">
        <v>0.73958333333333337</v>
      </c>
      <c r="J276" s="155" t="s">
        <v>63</v>
      </c>
      <c r="K276" s="180" t="str">
        <f>VLOOKUP(D276,'Team Info'!E:H,4,FALSE)</f>
        <v>HU</v>
      </c>
      <c r="L276" s="240" t="str">
        <f>VLOOKUP(D276,'Team Info'!E:K,6,FALSE)</f>
        <v>U12G HU Avengers</v>
      </c>
      <c r="M276" s="158" t="s">
        <v>849</v>
      </c>
      <c r="N276" s="181" t="str">
        <f>VLOOKUP(E276,'Team Info'!E:H,4,FALSE)</f>
        <v>HT</v>
      </c>
      <c r="O276" s="238" t="str">
        <f>VLOOKUP(E276,'Team Info'!E:J,6,FALSE)</f>
        <v>U12G HT Pumas</v>
      </c>
      <c r="P276" s="153" t="s">
        <v>1167</v>
      </c>
      <c r="Q276" s="175" t="str">
        <f t="shared" si="42"/>
        <v>2 Team Coordination: U10G Thunder &amp; U12G Avengers 
No Game 10/11-10/13 - Uihlein</v>
      </c>
      <c r="R276" s="176" t="str">
        <f>IF(ISBLANK((VLOOKUP(D276,'Team Info'!$E:$O,11,FALSE)))=TRUE," ",(VLOOKUP(D276,'Team Info'!$E:$O,11,FALSE)))</f>
        <v>2 Team Coordination: U10G Thunder &amp; U12G Avengers</v>
      </c>
      <c r="S276" s="176" t="str">
        <f>IF(ISBLANK((VLOOKUP(E276,'Team Info'!$E:$O,11,FALSE)))=TRUE," ",(VLOOKUP(E276,'Team Info'!$E:$O,11,FALSE)))</f>
        <v>No Game 10/11-10/13 - Uihlein</v>
      </c>
      <c r="T276" s="145" t="str">
        <f t="shared" si="40"/>
        <v>45559HT #60.739583333333333</v>
      </c>
    </row>
    <row r="277" spans="1:20" ht="43.2" x14ac:dyDescent="0.3">
      <c r="A277" s="170">
        <v>276</v>
      </c>
      <c r="B277" s="170" t="s">
        <v>1162</v>
      </c>
      <c r="C277" s="242" t="str">
        <f t="shared" si="41"/>
        <v>JK1070SL1152</v>
      </c>
      <c r="D277" s="242" t="s">
        <v>1746</v>
      </c>
      <c r="E277" s="242" t="s">
        <v>1814</v>
      </c>
      <c r="F277" s="180" t="str">
        <f t="shared" si="34"/>
        <v>Wed</v>
      </c>
      <c r="G277" s="233">
        <v>45560</v>
      </c>
      <c r="H277" s="153">
        <v>5</v>
      </c>
      <c r="I277" s="183">
        <v>0.73958333333333337</v>
      </c>
      <c r="J277" s="155" t="s">
        <v>1824</v>
      </c>
      <c r="K277" s="180" t="str">
        <f>VLOOKUP(D277,'Team Info'!E:H,4,FALSE)</f>
        <v>JK</v>
      </c>
      <c r="L277" s="169" t="str">
        <f>VLOOKUP(D277,'Team Info'!E:K,6,FALSE)</f>
        <v>U12 JK Eliminators</v>
      </c>
      <c r="M277" s="158" t="s">
        <v>849</v>
      </c>
      <c r="N277" s="181" t="str">
        <f>VLOOKUP(E277,'Team Info'!E:H,4,FALSE)</f>
        <v>SL</v>
      </c>
      <c r="O277" s="177" t="str">
        <f>VLOOKUP(E277,'Team Info'!E:J,6,FALSE)</f>
        <v>U12 SL Union</v>
      </c>
      <c r="P277" s="153" t="s">
        <v>1167</v>
      </c>
      <c r="Q277" s="175" t="str">
        <f t="shared" si="42"/>
        <v>2 Team Coordination: U12 Union &amp; U10G Arsenal, 9/27-9/28 AWAY games - Homecoming</v>
      </c>
      <c r="R277" s="176" t="str">
        <f>IF(ISBLANK((VLOOKUP(D277,'Team Info'!$E:$O,11,FALSE)))=TRUE," ",(VLOOKUP(D277,'Team Info'!$E:$O,11,FALSE)))</f>
        <v xml:space="preserve"> </v>
      </c>
      <c r="S277" s="176" t="str">
        <f>IF(ISBLANK((VLOOKUP(E277,'Team Info'!$E:$O,11,FALSE)))=TRUE," ",(VLOOKUP(E277,'Team Info'!$E:$O,11,FALSE)))</f>
        <v>2 Team Coordination: U12 Union &amp; U10G Arsenal, 9/27-9/28 AWAY games - Homecoming</v>
      </c>
      <c r="T277" s="145" t="str">
        <f t="shared" si="40"/>
        <v>4556050.739583333333333</v>
      </c>
    </row>
    <row r="278" spans="1:20" x14ac:dyDescent="0.3">
      <c r="A278" s="170">
        <v>352</v>
      </c>
      <c r="B278" s="170" t="s">
        <v>1157</v>
      </c>
      <c r="C278" s="242" t="str">
        <f t="shared" si="41"/>
        <v>JK1075HT1039</v>
      </c>
      <c r="D278" s="242" t="s">
        <v>1750</v>
      </c>
      <c r="E278" s="242" t="s">
        <v>1723</v>
      </c>
      <c r="F278" s="180" t="str">
        <f t="shared" ref="F278:F341" si="43">IF(WEEKDAY(G278)=7,"Sat",IF(WEEKDAY(G278)=6,"Fri",IF(WEEKDAY(G278)=5,"Thu",IF(WEEKDAY(G278)=4,"Wed",IF(WEEKDAY(G278)=3,"Tue",IF(WEEKDAY(G278)=2,"Mon",IF(WEEKDAY(G278)=1,"Sun")))))))</f>
        <v>Wed</v>
      </c>
      <c r="G278" s="233">
        <v>45560</v>
      </c>
      <c r="H278" s="153" t="s">
        <v>1665</v>
      </c>
      <c r="I278" s="183">
        <v>0.73958333333333337</v>
      </c>
      <c r="J278" s="155" t="s">
        <v>1825</v>
      </c>
      <c r="K278" s="180" t="str">
        <f>VLOOKUP(D278,'Team Info'!E:H,4,FALSE)</f>
        <v>JK</v>
      </c>
      <c r="L278" s="169" t="str">
        <f>VLOOKUP(D278,'Team Info'!E:K,6,FALSE)</f>
        <v>U14 JK Leopards</v>
      </c>
      <c r="M278" s="158" t="s">
        <v>849</v>
      </c>
      <c r="N278" s="181" t="str">
        <f>VLOOKUP(E278,'Team Info'!E:H,4,FALSE)</f>
        <v>HT</v>
      </c>
      <c r="O278" s="177" t="str">
        <f>VLOOKUP(E278,'Team Info'!E:J,6,FALSE)</f>
        <v>U14 HT Lightning</v>
      </c>
      <c r="P278" s="153" t="s">
        <v>1167</v>
      </c>
      <c r="Q278" s="175" t="str">
        <f t="shared" si="42"/>
        <v>No Game 10/11-10/13 - Uihlein, 10/5 no game</v>
      </c>
      <c r="R278" s="176" t="str">
        <f>IF(ISBLANK((VLOOKUP(D278,'Team Info'!$E:$O,11,FALSE)))=TRUE," ",(VLOOKUP(D278,'Team Info'!$E:$O,11,FALSE)))</f>
        <v xml:space="preserve"> </v>
      </c>
      <c r="S278" s="176" t="str">
        <f>IF(ISBLANK((VLOOKUP(E278,'Team Info'!$E:$O,11,FALSE)))=TRUE," ",(VLOOKUP(E278,'Team Info'!$E:$O,11,FALSE)))</f>
        <v>No Game 10/11-10/13 - Uihlein, 10/5 no game</v>
      </c>
      <c r="T278" s="145" t="str">
        <f t="shared" si="40"/>
        <v>45560Ehley Field #80.739583333333333</v>
      </c>
    </row>
    <row r="279" spans="1:20" x14ac:dyDescent="0.3">
      <c r="A279" s="266">
        <v>1006</v>
      </c>
      <c r="B279" s="266" t="s">
        <v>2213</v>
      </c>
      <c r="C279" s="267" t="str">
        <f t="shared" si="41"/>
        <v>JK1062ER1010</v>
      </c>
      <c r="D279" s="267" t="s">
        <v>1740</v>
      </c>
      <c r="E279" s="267" t="s">
        <v>1699</v>
      </c>
      <c r="F279" s="180" t="str">
        <f t="shared" si="43"/>
        <v>Wed</v>
      </c>
      <c r="G279" s="233">
        <v>45560</v>
      </c>
      <c r="H279" s="180" t="s">
        <v>2046</v>
      </c>
      <c r="I279" s="183">
        <v>0.73958333333333337</v>
      </c>
      <c r="J279" s="155" t="s">
        <v>1826</v>
      </c>
      <c r="K279" s="180" t="str">
        <f>VLOOKUP(D279,'Team Info'!E:H,4,FALSE)</f>
        <v>JK</v>
      </c>
      <c r="L279" s="169" t="str">
        <f>VLOOKUP(D279,'Team Info'!E:K,6,FALSE)</f>
        <v>U-9 JK Adrenaline</v>
      </c>
      <c r="M279" s="158" t="s">
        <v>849</v>
      </c>
      <c r="N279" s="181" t="str">
        <f>VLOOKUP(E279,'Team Info'!E:H,4,FALSE)</f>
        <v>ER</v>
      </c>
      <c r="O279" s="177" t="str">
        <f>VLOOKUP(E279,'Team Info'!E:J,6,FALSE)</f>
        <v>U-9 ER Lucky Charms</v>
      </c>
      <c r="P279" s="153" t="s">
        <v>1167</v>
      </c>
      <c r="Q279" s="175" t="str">
        <f t="shared" si="42"/>
        <v xml:space="preserve">2 Team Coordination: U7 Cheetahs &amp; U9 Adrenaline 
 </v>
      </c>
      <c r="R279" s="176" t="str">
        <f>IF(ISBLANK((VLOOKUP(D279,'Team Info'!$E:$O,11,FALSE)))=TRUE," ",(VLOOKUP(D279,'Team Info'!$E:$O,11,FALSE)))</f>
        <v>2 Team Coordination: U7 Cheetahs &amp; U9 Adrenaline</v>
      </c>
      <c r="S279" s="176" t="str">
        <f>IF(ISBLANK((VLOOKUP(E279,'Team Info'!$E:$O,11,FALSE)))=TRUE," ",(VLOOKUP(E279,'Team Info'!$E:$O,11,FALSE)))</f>
        <v xml:space="preserve"> </v>
      </c>
      <c r="T279" s="145" t="str">
        <f t="shared" si="40"/>
        <v>45560ER #80.739583333333333</v>
      </c>
    </row>
    <row r="280" spans="1:20" x14ac:dyDescent="0.3">
      <c r="A280" s="262">
        <v>84</v>
      </c>
      <c r="B280" s="170" t="s">
        <v>1228</v>
      </c>
      <c r="C280" s="242" t="str">
        <f t="shared" si="41"/>
        <v>BR1002ER1013</v>
      </c>
      <c r="D280" s="242" t="s">
        <v>1684</v>
      </c>
      <c r="E280" s="242" t="s">
        <v>1682</v>
      </c>
      <c r="F280" s="180" t="str">
        <f t="shared" si="43"/>
        <v>Wed</v>
      </c>
      <c r="G280" s="233">
        <v>45560</v>
      </c>
      <c r="H280" s="153" t="s">
        <v>2047</v>
      </c>
      <c r="I280" s="183">
        <v>0.73958333333333337</v>
      </c>
      <c r="J280" s="155" t="s">
        <v>63</v>
      </c>
      <c r="K280" s="180" t="str">
        <f>VLOOKUP(D280,'Team Info'!E:H,4,FALSE)</f>
        <v>BR</v>
      </c>
      <c r="L280" s="240" t="str">
        <f>VLOOKUP(D280,'Team Info'!E:K,6,FALSE)</f>
        <v>U12G BR Blue Heron Blue</v>
      </c>
      <c r="M280" s="158" t="s">
        <v>849</v>
      </c>
      <c r="N280" s="181" t="str">
        <f>VLOOKUP(E280,'Team Info'!E:H,4,FALSE)</f>
        <v>ER</v>
      </c>
      <c r="O280" s="238" t="str">
        <f>VLOOKUP(E280,'Team Info'!E:J,6,FALSE)</f>
        <v>U12G ER Unicorns</v>
      </c>
      <c r="P280" s="153" t="s">
        <v>1167</v>
      </c>
      <c r="Q280" s="175" t="str">
        <f t="shared" si="42"/>
        <v xml:space="preserve">2 Team Coordination: U12 BR Yellow &amp; U12 BR Blue, No Games 10/11-10/13, No Games 9/28, Home games on 9/14 picture day, have Brownsville girls play each other that day?  
 </v>
      </c>
      <c r="R280" s="176" t="str">
        <f>IF(ISBLANK((VLOOKUP(D280,'Team Info'!$E:$O,11,FALSE)))=TRUE," ",(VLOOKUP(D280,'Team Info'!$E:$O,11,FALSE)))</f>
        <v xml:space="preserve">2 Team Coordination: U12 BR Yellow &amp; U12 BR Blue, No Games 10/11-10/13, No Games 9/28, Home games on 9/14 picture day, have Brownsville girls play each other that day? </v>
      </c>
      <c r="S280" s="176" t="str">
        <f>IF(ISBLANK((VLOOKUP(E280,'Team Info'!$E:$O,11,FALSE)))=TRUE," ",(VLOOKUP(E280,'Team Info'!$E:$O,11,FALSE)))</f>
        <v xml:space="preserve"> </v>
      </c>
      <c r="T280" s="145" t="str">
        <f t="shared" si="40"/>
        <v>45560ER #90.739583333333333</v>
      </c>
    </row>
    <row r="281" spans="1:20" ht="43.2" x14ac:dyDescent="0.3">
      <c r="A281" s="262">
        <v>599</v>
      </c>
      <c r="B281" s="170" t="s">
        <v>757</v>
      </c>
      <c r="C281" s="242" t="str">
        <f t="shared" si="41"/>
        <v>ER1011JU1081</v>
      </c>
      <c r="D281" s="242" t="s">
        <v>1700</v>
      </c>
      <c r="E281" s="242" t="s">
        <v>1754</v>
      </c>
      <c r="F281" s="180" t="str">
        <f t="shared" si="43"/>
        <v>Wed</v>
      </c>
      <c r="G281" s="233">
        <v>45560</v>
      </c>
      <c r="H281" s="153" t="s">
        <v>2189</v>
      </c>
      <c r="I281" s="183">
        <v>0.73958333333333337</v>
      </c>
      <c r="J281" s="155" t="s">
        <v>1829</v>
      </c>
      <c r="K281" s="180" t="str">
        <f>VLOOKUP(D281,'Team Info'!E:H,4,FALSE)</f>
        <v>ER</v>
      </c>
      <c r="L281" s="169" t="str">
        <f>VLOOKUP(D281,'Team Info'!E:K,6,FALSE)</f>
        <v>U10 ER Clovers</v>
      </c>
      <c r="M281" s="158" t="s">
        <v>849</v>
      </c>
      <c r="N281" s="181" t="str">
        <f>VLOOKUP(E281,'Team Info'!E:H,4,FALSE)</f>
        <v>JU</v>
      </c>
      <c r="O281" s="177" t="str">
        <f>VLOOKUP(E281,'Team Info'!E:J,6,FALSE)</f>
        <v>U10 JU Juneau Rage U10</v>
      </c>
      <c r="P281" s="153" t="s">
        <v>1167</v>
      </c>
      <c r="Q281" s="175" t="str">
        <f t="shared" si="42"/>
        <v xml:space="preserve"> </v>
      </c>
      <c r="R281" s="176" t="str">
        <f>IF(ISBLANK((VLOOKUP(D281,'Team Info'!$E:$O,11,FALSE)))=TRUE," ",(VLOOKUP(D281,'Team Info'!$E:$O,11,FALSE)))</f>
        <v xml:space="preserve"> </v>
      </c>
      <c r="S281" s="176" t="str">
        <f>IF(ISBLANK((VLOOKUP(E281,'Team Info'!$E:$O,11,FALSE)))=TRUE," ",(VLOOKUP(E281,'Team Info'!$E:$O,11,FALSE)))</f>
        <v xml:space="preserve"> </v>
      </c>
      <c r="T281" s="145" t="str">
        <f t="shared" si="40"/>
        <v>45560Field 30.739583333333333</v>
      </c>
    </row>
    <row r="282" spans="1:20" x14ac:dyDescent="0.3">
      <c r="A282" s="170">
        <v>438</v>
      </c>
      <c r="B282" s="170" t="s">
        <v>1157</v>
      </c>
      <c r="C282" s="242" t="str">
        <f t="shared" si="41"/>
        <v>RF1120HT1026</v>
      </c>
      <c r="D282" s="242" t="s">
        <v>1787</v>
      </c>
      <c r="E282" s="242" t="s">
        <v>1714</v>
      </c>
      <c r="F282" s="180" t="str">
        <f t="shared" si="43"/>
        <v>Wed</v>
      </c>
      <c r="G282" s="233">
        <v>45560</v>
      </c>
      <c r="H282" s="153" t="s">
        <v>881</v>
      </c>
      <c r="I282" s="183">
        <v>0.73958333333333337</v>
      </c>
      <c r="J282" s="155" t="s">
        <v>1826</v>
      </c>
      <c r="K282" s="180" t="str">
        <f>VLOOKUP(D282,'Team Info'!E:H,4,FALSE)</f>
        <v>RF</v>
      </c>
      <c r="L282" s="169" t="str">
        <f>VLOOKUP(D282,'Team Info'!E:K,6,FALSE)</f>
        <v>U-9 RF Cheetahs</v>
      </c>
      <c r="M282" s="158" t="s">
        <v>849</v>
      </c>
      <c r="N282" s="181" t="str">
        <f>VLOOKUP(E282,'Team Info'!E:H,4,FALSE)</f>
        <v>HT</v>
      </c>
      <c r="O282" s="177" t="str">
        <f>VLOOKUP(E282,'Team Info'!E:J,6,FALSE)</f>
        <v>U-9 HT Warriors</v>
      </c>
      <c r="P282" s="153" t="s">
        <v>1167</v>
      </c>
      <c r="Q282" s="175" t="str">
        <f t="shared" si="42"/>
        <v>2 Team Coordination: U9 Warriors &amp; U10G Wildcats, No Game 10/11-10/13 - Uihlein</v>
      </c>
      <c r="R282" s="176" t="str">
        <f>IF(ISBLANK((VLOOKUP(D282,'Team Info'!$E:$O,11,FALSE)))=TRUE," ",(VLOOKUP(D282,'Team Info'!$E:$O,11,FALSE)))</f>
        <v xml:space="preserve"> </v>
      </c>
      <c r="S282" s="176" t="str">
        <f>IF(ISBLANK((VLOOKUP(E282,'Team Info'!$E:$O,11,FALSE)))=TRUE," ",(VLOOKUP(E282,'Team Info'!$E:$O,11,FALSE)))</f>
        <v>2 Team Coordination: U9 Warriors &amp; U10G Wildcats, No Game 10/11-10/13 - Uihlein</v>
      </c>
      <c r="T282" s="145" t="str">
        <f t="shared" si="40"/>
        <v>45560HT #5A0.739583333333333</v>
      </c>
    </row>
    <row r="283" spans="1:20" ht="28.8" x14ac:dyDescent="0.3">
      <c r="A283" s="262">
        <v>505</v>
      </c>
      <c r="B283" s="170" t="s">
        <v>1158</v>
      </c>
      <c r="C283" s="242" t="str">
        <f t="shared" si="41"/>
        <v>HT1015HU1041</v>
      </c>
      <c r="D283" s="242" t="s">
        <v>1703</v>
      </c>
      <c r="E283" s="242" t="s">
        <v>1724</v>
      </c>
      <c r="F283" s="180" t="str">
        <f t="shared" si="43"/>
        <v>Wed</v>
      </c>
      <c r="G283" s="233">
        <v>45560</v>
      </c>
      <c r="H283" s="153" t="s">
        <v>2155</v>
      </c>
      <c r="I283" s="183">
        <v>0.75</v>
      </c>
      <c r="J283" s="155" t="s">
        <v>1828</v>
      </c>
      <c r="K283" s="180" t="str">
        <f>VLOOKUP(D283,'Team Info'!E:H,4,FALSE)</f>
        <v>HT</v>
      </c>
      <c r="L283" s="169" t="str">
        <f>VLOOKUP(D283,'Team Info'!E:K,6,FALSE)</f>
        <v>U-7 HT Spicey Meatball Boys</v>
      </c>
      <c r="M283" s="158" t="s">
        <v>849</v>
      </c>
      <c r="N283" s="181" t="str">
        <f>VLOOKUP(E283,'Team Info'!E:H,4,FALSE)</f>
        <v>HU</v>
      </c>
      <c r="O283" s="177" t="str">
        <f>VLOOKUP(E283,'Team Info'!E:J,6,FALSE)</f>
        <v>U-7 HU Cobras</v>
      </c>
      <c r="P283" s="153" t="s">
        <v>1167</v>
      </c>
      <c r="Q283" s="175" t="str">
        <f t="shared" si="42"/>
        <v xml:space="preserve">2 Team Coordination: U12 Cobras &amp; U7 Spicey Meatballs 
 </v>
      </c>
      <c r="R283" s="176" t="str">
        <f>IF(ISBLANK((VLOOKUP(D283,'Team Info'!$E:$O,11,FALSE)))=TRUE," ",(VLOOKUP(D283,'Team Info'!$E:$O,11,FALSE)))</f>
        <v>2 Team Coordination: U12 Cobras &amp; U7 Spicey Meatballs</v>
      </c>
      <c r="S283" s="176" t="str">
        <f>IF(ISBLANK((VLOOKUP(E283,'Team Info'!$E:$O,11,FALSE)))=TRUE," ",(VLOOKUP(E283,'Team Info'!$E:$O,11,FALSE)))</f>
        <v xml:space="preserve"> </v>
      </c>
      <c r="T283" s="145" t="str">
        <f t="shared" si="40"/>
        <v>45560Field #30.75</v>
      </c>
    </row>
    <row r="284" spans="1:20" ht="43.2" x14ac:dyDescent="0.3">
      <c r="A284" s="170">
        <v>270</v>
      </c>
      <c r="B284" s="170" t="s">
        <v>1159</v>
      </c>
      <c r="C284" s="242" t="str">
        <f t="shared" si="41"/>
        <v>HT1034JK1070</v>
      </c>
      <c r="D284" s="242" t="s">
        <v>1721</v>
      </c>
      <c r="E284" s="242" t="s">
        <v>1746</v>
      </c>
      <c r="F284" s="180" t="str">
        <f t="shared" si="43"/>
        <v>Thu</v>
      </c>
      <c r="G284" s="233">
        <v>45561</v>
      </c>
      <c r="H284" s="153" t="s">
        <v>2145</v>
      </c>
      <c r="I284" s="183">
        <v>0.73958333333333337</v>
      </c>
      <c r="J284" s="155" t="s">
        <v>1824</v>
      </c>
      <c r="K284" s="180" t="str">
        <f>VLOOKUP(D284,'Team Info'!E:H,4,FALSE)</f>
        <v>HT</v>
      </c>
      <c r="L284" s="169" t="str">
        <f>VLOOKUP(D284,'Team Info'!E:K,6,FALSE)</f>
        <v>U12 HT Cobra Crush</v>
      </c>
      <c r="M284" s="158" t="s">
        <v>849</v>
      </c>
      <c r="N284" s="181" t="str">
        <f>VLOOKUP(E284,'Team Info'!E:H,4,FALSE)</f>
        <v>JK</v>
      </c>
      <c r="O284" s="177" t="str">
        <f>VLOOKUP(E284,'Team Info'!E:J,6,FALSE)</f>
        <v>U12 JK Eliminators</v>
      </c>
      <c r="P284" s="153" t="s">
        <v>1167</v>
      </c>
      <c r="Q284" s="175" t="str">
        <f t="shared" si="42"/>
        <v xml:space="preserve">2 Team Coordination: U12 Cobras &amp; U7 Spicey Meatballs, No Game 10/11-10/13 - Uihlein 
 </v>
      </c>
      <c r="R284" s="176" t="str">
        <f>IF(ISBLANK((VLOOKUP(D284,'Team Info'!$E:$O,11,FALSE)))=TRUE," ",(VLOOKUP(D284,'Team Info'!$E:$O,11,FALSE)))</f>
        <v>2 Team Coordination: U12 Cobras &amp; U7 Spicey Meatballs, No Game 10/11-10/13 - Uihlein</v>
      </c>
      <c r="S284" s="176" t="str">
        <f>IF(ISBLANK((VLOOKUP(E284,'Team Info'!$E:$O,11,FALSE)))=TRUE," ",(VLOOKUP(E284,'Team Info'!$E:$O,11,FALSE)))</f>
        <v xml:space="preserve"> </v>
      </c>
      <c r="T284" s="145" t="str">
        <f t="shared" si="40"/>
        <v>45561Hickory Lane #30.739583333333333</v>
      </c>
    </row>
    <row r="285" spans="1:20" ht="28.8" x14ac:dyDescent="0.3">
      <c r="A285" s="170">
        <v>479</v>
      </c>
      <c r="B285" s="170" t="s">
        <v>1157</v>
      </c>
      <c r="C285" s="242" t="str">
        <f t="shared" si="41"/>
        <v>JK1052HT1015</v>
      </c>
      <c r="D285" s="242" t="s">
        <v>1385</v>
      </c>
      <c r="E285" s="242" t="s">
        <v>1703</v>
      </c>
      <c r="F285" s="180" t="str">
        <f t="shared" si="43"/>
        <v>Sat</v>
      </c>
      <c r="G285" s="233">
        <v>45563</v>
      </c>
      <c r="H285" s="153" t="s">
        <v>1827</v>
      </c>
      <c r="I285" s="183">
        <v>0.33333333333333331</v>
      </c>
      <c r="J285" s="155" t="s">
        <v>1828</v>
      </c>
      <c r="K285" s="180" t="str">
        <f>VLOOKUP(D285,'Team Info'!E:H,4,FALSE)</f>
        <v>JK</v>
      </c>
      <c r="L285" s="169" t="str">
        <f>VLOOKUP(D285,'Team Info'!E:K,6,FALSE)</f>
        <v>U-7 JK Cheetahs</v>
      </c>
      <c r="M285" s="158" t="s">
        <v>849</v>
      </c>
      <c r="N285" s="181" t="str">
        <f>VLOOKUP(E285,'Team Info'!E:H,4,FALSE)</f>
        <v>HT</v>
      </c>
      <c r="O285" s="177" t="str">
        <f>VLOOKUP(E285,'Team Info'!E:J,6,FALSE)</f>
        <v>U-7 HT Spicey Meatball Boys</v>
      </c>
      <c r="P285" s="153" t="s">
        <v>1167</v>
      </c>
      <c r="Q285" s="175" t="str">
        <f t="shared" si="42"/>
        <v>2 Team Coordination: U7 Cheetahs &amp; U9 Adrenaline 
2 Team Coordination: U12 Cobras &amp; U7 Spicey Meatballs</v>
      </c>
      <c r="R285" s="176" t="str">
        <f>IF(ISBLANK((VLOOKUP(D285,'Team Info'!$E:$O,11,FALSE)))=TRUE," ",(VLOOKUP(D285,'Team Info'!$E:$O,11,FALSE)))</f>
        <v>2 Team Coordination: U7 Cheetahs &amp; U9 Adrenaline</v>
      </c>
      <c r="S285" s="176" t="str">
        <f>IF(ISBLANK((VLOOKUP(E285,'Team Info'!$E:$O,11,FALSE)))=TRUE," ",(VLOOKUP(E285,'Team Info'!$E:$O,11,FALSE)))</f>
        <v>2 Team Coordination: U12 Cobras &amp; U7 Spicey Meatballs</v>
      </c>
      <c r="T285" s="145" t="str">
        <f t="shared" si="40"/>
        <v>45563HT #3A0.333333333333333</v>
      </c>
    </row>
    <row r="286" spans="1:20" ht="28.8" x14ac:dyDescent="0.3">
      <c r="A286" s="170">
        <v>9</v>
      </c>
      <c r="B286" s="170" t="s">
        <v>1157</v>
      </c>
      <c r="C286" s="242" t="str">
        <f t="shared" si="41"/>
        <v>SL1157HT1040</v>
      </c>
      <c r="D286" s="242" t="s">
        <v>1661</v>
      </c>
      <c r="E286" s="242" t="s">
        <v>1659</v>
      </c>
      <c r="F286" s="180" t="str">
        <f t="shared" si="43"/>
        <v>Sat</v>
      </c>
      <c r="G286" s="233">
        <v>45563</v>
      </c>
      <c r="H286" s="153" t="s">
        <v>1665</v>
      </c>
      <c r="I286" s="183">
        <v>0.375</v>
      </c>
      <c r="J286" s="155" t="s">
        <v>46</v>
      </c>
      <c r="K286" s="180" t="str">
        <f>VLOOKUP(D286,'Team Info'!E:H,4,FALSE)</f>
        <v>SL</v>
      </c>
      <c r="L286" s="169" t="str">
        <f>VLOOKUP(D286,'Team Info'!E:K,6,FALSE)</f>
        <v>U14G SL Reign (Breeze)</v>
      </c>
      <c r="M286" s="158" t="s">
        <v>849</v>
      </c>
      <c r="N286" s="181" t="str">
        <f>VLOOKUP(E286,'Team Info'!E:H,4,FALSE)</f>
        <v>HT</v>
      </c>
      <c r="O286" s="177" t="str">
        <f>VLOOKUP(E286,'Team Info'!E:J,6,FALSE)</f>
        <v>U14G HT Orioles</v>
      </c>
      <c r="P286" s="153" t="s">
        <v>1167</v>
      </c>
      <c r="Q286" s="175" t="str">
        <f t="shared" si="42"/>
        <v xml:space="preserve">9/27-9/28 AWAY games - Homecoming 
 </v>
      </c>
      <c r="R286" s="176" t="str">
        <f>IF(ISBLANK((VLOOKUP(D286,'Team Info'!$E:$O,11,FALSE)))=TRUE," ",(VLOOKUP(D286,'Team Info'!$E:$O,11,FALSE)))</f>
        <v>9/27-9/28 AWAY games - Homecoming</v>
      </c>
      <c r="S286" s="176" t="str">
        <f>IF(ISBLANK((VLOOKUP(E286,'Team Info'!$E:$O,11,FALSE)))=TRUE," ",(VLOOKUP(E286,'Team Info'!$E:$O,11,FALSE)))</f>
        <v xml:space="preserve"> </v>
      </c>
      <c r="T286" s="145" t="str">
        <f t="shared" si="40"/>
        <v>45563Ehley Field #80.375</v>
      </c>
    </row>
    <row r="287" spans="1:20" x14ac:dyDescent="0.3">
      <c r="A287" s="170">
        <v>136</v>
      </c>
      <c r="B287" s="170" t="s">
        <v>1228</v>
      </c>
      <c r="C287" s="242" t="str">
        <f t="shared" si="41"/>
        <v>JU1078ER1008</v>
      </c>
      <c r="D287" s="242" t="s">
        <v>1751</v>
      </c>
      <c r="E287" s="242" t="s">
        <v>1697</v>
      </c>
      <c r="F287" s="180" t="str">
        <f t="shared" si="43"/>
        <v>Sat</v>
      </c>
      <c r="G287" s="233">
        <v>45563</v>
      </c>
      <c r="H287" s="153" t="s">
        <v>2048</v>
      </c>
      <c r="I287" s="183">
        <v>0.375</v>
      </c>
      <c r="J287" s="155" t="s">
        <v>1823</v>
      </c>
      <c r="K287" s="180" t="str">
        <f>VLOOKUP(D287,'Team Info'!E:H,4,FALSE)</f>
        <v>JU</v>
      </c>
      <c r="L287" s="240" t="str">
        <f>VLOOKUP(D287,'Team Info'!E:K,6,FALSE)</f>
        <v>U-8 JU Juneau Rage U8</v>
      </c>
      <c r="M287" s="158" t="s">
        <v>849</v>
      </c>
      <c r="N287" s="181" t="str">
        <f>VLOOKUP(E287,'Team Info'!E:H,4,FALSE)</f>
        <v>ER</v>
      </c>
      <c r="O287" s="238" t="str">
        <f>VLOOKUP(E287,'Team Info'!E:J,6,FALSE)</f>
        <v>U-8 ER Shamrocks</v>
      </c>
      <c r="P287" s="153" t="s">
        <v>1167</v>
      </c>
      <c r="Q287" s="175" t="str">
        <f t="shared" si="42"/>
        <v xml:space="preserve"> </v>
      </c>
      <c r="R287" s="176" t="str">
        <f>IF(ISBLANK((VLOOKUP(D287,'Team Info'!$E:$O,11,FALSE)))=TRUE," ",(VLOOKUP(D287,'Team Info'!$E:$O,11,FALSE)))</f>
        <v xml:space="preserve"> </v>
      </c>
      <c r="S287" s="176" t="str">
        <f>IF(ISBLANK((VLOOKUP(E287,'Team Info'!$E:$O,11,FALSE)))=TRUE," ",(VLOOKUP(E287,'Team Info'!$E:$O,11,FALSE)))</f>
        <v xml:space="preserve"> </v>
      </c>
      <c r="T287" s="145" t="str">
        <f t="shared" si="40"/>
        <v>45563ER #70.375</v>
      </c>
    </row>
    <row r="288" spans="1:20" x14ac:dyDescent="0.3">
      <c r="A288" s="170">
        <v>439</v>
      </c>
      <c r="B288" s="170" t="s">
        <v>1228</v>
      </c>
      <c r="C288" s="242" t="str">
        <f t="shared" si="41"/>
        <v>SL1143ER1009</v>
      </c>
      <c r="D288" s="242" t="s">
        <v>1807</v>
      </c>
      <c r="E288" s="242" t="s">
        <v>1698</v>
      </c>
      <c r="F288" s="180" t="str">
        <f t="shared" si="43"/>
        <v>Sat</v>
      </c>
      <c r="G288" s="233">
        <v>45563</v>
      </c>
      <c r="H288" s="153" t="s">
        <v>2046</v>
      </c>
      <c r="I288" s="183">
        <v>0.375</v>
      </c>
      <c r="J288" s="155" t="s">
        <v>1826</v>
      </c>
      <c r="K288" s="180" t="str">
        <f>VLOOKUP(D288,'Team Info'!E:H,4,FALSE)</f>
        <v>SL</v>
      </c>
      <c r="L288" s="169" t="str">
        <f>VLOOKUP(D288,'Team Info'!E:K,6,FALSE)</f>
        <v>U-9 SL Cowboys (Bulldogs)</v>
      </c>
      <c r="M288" s="158" t="s">
        <v>849</v>
      </c>
      <c r="N288" s="181" t="str">
        <f>VLOOKUP(E288,'Team Info'!E:H,4,FALSE)</f>
        <v>ER</v>
      </c>
      <c r="O288" s="177" t="str">
        <f>VLOOKUP(E288,'Team Info'!E:J,6,FALSE)</f>
        <v>U-9 ER Cyclones</v>
      </c>
      <c r="P288" s="153" t="s">
        <v>1167</v>
      </c>
      <c r="Q288" s="175" t="str">
        <f t="shared" si="42"/>
        <v>9/27-9/28 AWAY games - Homecoming 
2 Team Coordination: U7 Emeralds &amp; U9 Cyclones</v>
      </c>
      <c r="R288" s="176" t="str">
        <f>IF(ISBLANK((VLOOKUP(D288,'Team Info'!$E:$O,11,FALSE)))=TRUE," ",(VLOOKUP(D288,'Team Info'!$E:$O,11,FALSE)))</f>
        <v>9/27-9/28 AWAY games - Homecoming</v>
      </c>
      <c r="S288" s="176" t="str">
        <f>IF(ISBLANK((VLOOKUP(E288,'Team Info'!$E:$O,11,FALSE)))=TRUE," ",(VLOOKUP(E288,'Team Info'!$E:$O,11,FALSE)))</f>
        <v>2 Team Coordination: U7 Emeralds &amp; U9 Cyclones</v>
      </c>
      <c r="T288" s="145" t="str">
        <f t="shared" si="40"/>
        <v>45563ER #80.375</v>
      </c>
    </row>
    <row r="289" spans="1:20" x14ac:dyDescent="0.3">
      <c r="A289" s="170">
        <v>274</v>
      </c>
      <c r="B289" s="170" t="s">
        <v>1228</v>
      </c>
      <c r="C289" s="242" t="str">
        <f t="shared" si="41"/>
        <v>KW1088ER1012</v>
      </c>
      <c r="D289" s="242" t="s">
        <v>1760</v>
      </c>
      <c r="E289" s="242" t="s">
        <v>1701</v>
      </c>
      <c r="F289" s="180" t="str">
        <f t="shared" si="43"/>
        <v>Sat</v>
      </c>
      <c r="G289" s="233">
        <v>45563</v>
      </c>
      <c r="H289" s="153" t="s">
        <v>2047</v>
      </c>
      <c r="I289" s="183">
        <v>0.375</v>
      </c>
      <c r="J289" s="155" t="s">
        <v>1824</v>
      </c>
      <c r="K289" s="180" t="str">
        <f>VLOOKUP(D289,'Team Info'!E:H,4,FALSE)</f>
        <v>KW</v>
      </c>
      <c r="L289" s="169" t="str">
        <f>VLOOKUP(D289,'Team Info'!E:K,6,FALSE)</f>
        <v>U12 KW Jaguars</v>
      </c>
      <c r="M289" s="158" t="s">
        <v>849</v>
      </c>
      <c r="N289" s="181" t="str">
        <f>VLOOKUP(E289,'Team Info'!E:H,4,FALSE)</f>
        <v>ER</v>
      </c>
      <c r="O289" s="177" t="str">
        <f>VLOOKUP(E289,'Team Info'!E:J,6,FALSE)</f>
        <v>U12 ER Hooligans</v>
      </c>
      <c r="P289" s="153" t="s">
        <v>1167</v>
      </c>
      <c r="Q289" s="175" t="str">
        <f t="shared" si="42"/>
        <v xml:space="preserve"> </v>
      </c>
      <c r="R289" s="176" t="str">
        <f>IF(ISBLANK((VLOOKUP(D289,'Team Info'!$E:$O,11,FALSE)))=TRUE," ",(VLOOKUP(D289,'Team Info'!$E:$O,11,FALSE)))</f>
        <v xml:space="preserve"> </v>
      </c>
      <c r="S289" s="176" t="str">
        <f>IF(ISBLANK((VLOOKUP(E289,'Team Info'!$E:$O,11,FALSE)))=TRUE," ",(VLOOKUP(E289,'Team Info'!$E:$O,11,FALSE)))</f>
        <v xml:space="preserve"> </v>
      </c>
      <c r="T289" s="145" t="str">
        <f t="shared" si="40"/>
        <v>45563ER #90.375</v>
      </c>
    </row>
    <row r="290" spans="1:20" x14ac:dyDescent="0.3">
      <c r="A290" s="170">
        <v>437</v>
      </c>
      <c r="B290" s="170" t="s">
        <v>1158</v>
      </c>
      <c r="C290" s="242" t="str">
        <f t="shared" si="41"/>
        <v>RF1121HU1046</v>
      </c>
      <c r="D290" s="242" t="s">
        <v>1788</v>
      </c>
      <c r="E290" s="242" t="s">
        <v>1729</v>
      </c>
      <c r="F290" s="180" t="str">
        <f t="shared" si="43"/>
        <v>Sat</v>
      </c>
      <c r="G290" s="233">
        <v>45563</v>
      </c>
      <c r="H290" s="153" t="s">
        <v>2153</v>
      </c>
      <c r="I290" s="183">
        <v>0.375</v>
      </c>
      <c r="J290" s="155" t="s">
        <v>1826</v>
      </c>
      <c r="K290" s="180" t="str">
        <f>VLOOKUP(D290,'Team Info'!E:H,4,FALSE)</f>
        <v>RF</v>
      </c>
      <c r="L290" s="169" t="str">
        <f>VLOOKUP(D290,'Team Info'!E:K,6,FALSE)</f>
        <v>U-9 RF Eagles</v>
      </c>
      <c r="M290" s="158" t="s">
        <v>849</v>
      </c>
      <c r="N290" s="181" t="str">
        <f>VLOOKUP(E290,'Team Info'!E:H,4,FALSE)</f>
        <v>HU</v>
      </c>
      <c r="O290" s="177" t="str">
        <f>VLOOKUP(E290,'Team Info'!E:J,6,FALSE)</f>
        <v>U-9 HU Cyclones</v>
      </c>
      <c r="P290" s="153" t="s">
        <v>1167</v>
      </c>
      <c r="Q290" s="175" t="str">
        <f t="shared" si="42"/>
        <v xml:space="preserve"> </v>
      </c>
      <c r="R290" s="176" t="str">
        <f>IF(ISBLANK((VLOOKUP(D290,'Team Info'!$E:$O,11,FALSE)))=TRUE," ",(VLOOKUP(D290,'Team Info'!$E:$O,11,FALSE)))</f>
        <v xml:space="preserve"> </v>
      </c>
      <c r="S290" s="176" t="str">
        <f>IF(ISBLANK((VLOOKUP(E290,'Team Info'!$E:$O,11,FALSE)))=TRUE," ",(VLOOKUP(E290,'Team Info'!$E:$O,11,FALSE)))</f>
        <v xml:space="preserve"> </v>
      </c>
      <c r="T290" s="145" t="str">
        <f t="shared" si="40"/>
        <v>45563Field #10.375</v>
      </c>
    </row>
    <row r="291" spans="1:20" x14ac:dyDescent="0.3">
      <c r="A291" s="262">
        <v>86</v>
      </c>
      <c r="B291" s="170" t="s">
        <v>1158</v>
      </c>
      <c r="C291" s="242" t="str">
        <f t="shared" si="41"/>
        <v>KW1090HU1050</v>
      </c>
      <c r="D291" s="242" t="s">
        <v>1687</v>
      </c>
      <c r="E291" s="242" t="s">
        <v>1678</v>
      </c>
      <c r="F291" s="180" t="str">
        <f t="shared" si="43"/>
        <v>Sat</v>
      </c>
      <c r="G291" s="233">
        <v>45563</v>
      </c>
      <c r="H291" s="153" t="s">
        <v>2154</v>
      </c>
      <c r="I291" s="183">
        <v>0.375</v>
      </c>
      <c r="J291" s="155" t="s">
        <v>63</v>
      </c>
      <c r="K291" s="180" t="str">
        <f>VLOOKUP(D291,'Team Info'!E:H,4,FALSE)</f>
        <v>KW</v>
      </c>
      <c r="L291" s="240" t="str">
        <f>VLOOKUP(D291,'Team Info'!E:K,6,FALSE)</f>
        <v>U12G KW Phoenix</v>
      </c>
      <c r="M291" s="158" t="s">
        <v>849</v>
      </c>
      <c r="N291" s="181" t="str">
        <f>VLOOKUP(E291,'Team Info'!E:H,4,FALSE)</f>
        <v>HU</v>
      </c>
      <c r="O291" s="238" t="str">
        <f>VLOOKUP(E291,'Team Info'!E:J,6,FALSE)</f>
        <v>U12G HU Avengers</v>
      </c>
      <c r="P291" s="153" t="s">
        <v>1167</v>
      </c>
      <c r="Q291" s="175" t="str">
        <f t="shared" si="42"/>
        <v>2 Team Coordination: U12G Phoenix &amp; U14 Comets 
2 Team Coordination: U10G Thunder &amp; U12G Avengers</v>
      </c>
      <c r="R291" s="176" t="str">
        <f>IF(ISBLANK((VLOOKUP(D291,'Team Info'!$E:$O,11,FALSE)))=TRUE," ",(VLOOKUP(D291,'Team Info'!$E:$O,11,FALSE)))</f>
        <v>2 Team Coordination: U12G Phoenix &amp; U14 Comets</v>
      </c>
      <c r="S291" s="176" t="str">
        <f>IF(ISBLANK((VLOOKUP(E291,'Team Info'!$E:$O,11,FALSE)))=TRUE," ",(VLOOKUP(E291,'Team Info'!$E:$O,11,FALSE)))</f>
        <v>2 Team Coordination: U10G Thunder &amp; U12G Avengers</v>
      </c>
      <c r="T291" s="145" t="str">
        <f t="shared" si="40"/>
        <v>45563Field #20.375</v>
      </c>
    </row>
    <row r="292" spans="1:20" x14ac:dyDescent="0.3">
      <c r="A292" s="170">
        <v>242</v>
      </c>
      <c r="B292" s="170" t="s">
        <v>1158</v>
      </c>
      <c r="C292" s="242" t="str">
        <f t="shared" si="41"/>
        <v>RF1119HU1045</v>
      </c>
      <c r="D292" s="242" t="s">
        <v>1786</v>
      </c>
      <c r="E292" s="242" t="s">
        <v>1728</v>
      </c>
      <c r="F292" s="180" t="str">
        <f t="shared" si="43"/>
        <v>Sat</v>
      </c>
      <c r="G292" s="233">
        <v>45563</v>
      </c>
      <c r="H292" s="153" t="s">
        <v>2155</v>
      </c>
      <c r="I292" s="183">
        <v>0.375</v>
      </c>
      <c r="J292" s="169" t="s">
        <v>1823</v>
      </c>
      <c r="K292" s="180" t="str">
        <f>VLOOKUP(D292,'Team Info'!E:H,4,FALSE)</f>
        <v>RF</v>
      </c>
      <c r="L292" s="169" t="str">
        <f>VLOOKUP(D292,'Team Info'!E:K,6,FALSE)</f>
        <v>U-8 RF Hornets</v>
      </c>
      <c r="M292" s="158" t="s">
        <v>849</v>
      </c>
      <c r="N292" s="181" t="str">
        <f>VLOOKUP(E292,'Team Info'!E:H,4,FALSE)</f>
        <v>HU</v>
      </c>
      <c r="O292" s="177" t="str">
        <f>VLOOKUP(E292,'Team Info'!E:J,6,FALSE)</f>
        <v>U-8 HU Lightning</v>
      </c>
      <c r="P292" s="153" t="s">
        <v>1167</v>
      </c>
      <c r="Q292" s="175" t="str">
        <f t="shared" si="42"/>
        <v>2 Team Coordination: U8 Lightning &amp; U14 Renegades</v>
      </c>
      <c r="R292" s="176" t="str">
        <f>IF(ISBLANK((VLOOKUP(D292,'Team Info'!$E:$O,11,FALSE)))=TRUE," ",(VLOOKUP(D292,'Team Info'!$E:$O,11,FALSE)))</f>
        <v xml:space="preserve"> </v>
      </c>
      <c r="S292" s="176" t="str">
        <f>IF(ISBLANK((VLOOKUP(E292,'Team Info'!$E:$O,11,FALSE)))=TRUE," ",(VLOOKUP(E292,'Team Info'!$E:$O,11,FALSE)))</f>
        <v>2 Team Coordination: U8 Lightning &amp; U14 Renegades</v>
      </c>
      <c r="T292" s="145" t="str">
        <f t="shared" si="40"/>
        <v>45563Field #30.375</v>
      </c>
    </row>
    <row r="293" spans="1:20" x14ac:dyDescent="0.3">
      <c r="A293" s="170">
        <v>176</v>
      </c>
      <c r="B293" s="170" t="s">
        <v>757</v>
      </c>
      <c r="C293" s="242" t="str">
        <f t="shared" si="41"/>
        <v>SL1141JU1079</v>
      </c>
      <c r="D293" s="242" t="s">
        <v>1805</v>
      </c>
      <c r="E293" s="242" t="s">
        <v>1752</v>
      </c>
      <c r="F293" s="180" t="str">
        <f t="shared" si="43"/>
        <v>Sat</v>
      </c>
      <c r="G293" s="233">
        <v>45563</v>
      </c>
      <c r="H293" s="153" t="s">
        <v>2188</v>
      </c>
      <c r="I293" s="183">
        <v>0.375</v>
      </c>
      <c r="J293" s="155" t="s">
        <v>1823</v>
      </c>
      <c r="K293" s="180" t="str">
        <f>VLOOKUP(D293,'Team Info'!E:H,4,FALSE)</f>
        <v>SL</v>
      </c>
      <c r="L293" s="169" t="str">
        <f>VLOOKUP(D293,'Team Info'!E:K,6,FALSE)</f>
        <v>U-8 SL Cyclones</v>
      </c>
      <c r="M293" s="158" t="s">
        <v>849</v>
      </c>
      <c r="N293" s="181" t="str">
        <f>VLOOKUP(E293,'Team Info'!E:H,4,FALSE)</f>
        <v>JU</v>
      </c>
      <c r="O293" s="177" t="str">
        <f>VLOOKUP(E293,'Team Info'!E:J,6,FALSE)</f>
        <v>U-8 JU Juneau Rage U8 Purple</v>
      </c>
      <c r="P293" s="153" t="s">
        <v>1167</v>
      </c>
      <c r="Q293" s="175" t="str">
        <f t="shared" si="42"/>
        <v>9/27-9/28 AWAY games - Homecoming 
2 Team Coordination: U8 Rage Purple &amp; U14 Rage; 2 Team Coordination: U8 Rage Purple &amp; U9 JU Rage</v>
      </c>
      <c r="R293" s="176" t="str">
        <f>IF(ISBLANK((VLOOKUP(D293,'Team Info'!$E:$O,11,FALSE)))=TRUE," ",(VLOOKUP(D293,'Team Info'!$E:$O,11,FALSE)))</f>
        <v>9/27-9/28 AWAY games - Homecoming</v>
      </c>
      <c r="S293" s="176" t="str">
        <f>IF(ISBLANK((VLOOKUP(E293,'Team Info'!$E:$O,11,FALSE)))=TRUE," ",(VLOOKUP(E293,'Team Info'!$E:$O,11,FALSE)))</f>
        <v>2 Team Coordination: U8 Rage Purple &amp; U14 Rage; 2 Team Coordination: U8 Rage Purple &amp; U9 JU Rage</v>
      </c>
      <c r="T293" s="145" t="str">
        <f t="shared" si="40"/>
        <v>45563Field 10.375</v>
      </c>
    </row>
    <row r="294" spans="1:20" ht="28.8" x14ac:dyDescent="0.3">
      <c r="A294" s="170">
        <v>481</v>
      </c>
      <c r="B294" s="170" t="s">
        <v>1159</v>
      </c>
      <c r="C294" s="242" t="str">
        <f t="shared" si="41"/>
        <v>ER1005JK1053</v>
      </c>
      <c r="D294" s="242" t="s">
        <v>1694</v>
      </c>
      <c r="E294" s="242" t="s">
        <v>1386</v>
      </c>
      <c r="F294" s="180" t="str">
        <f t="shared" si="43"/>
        <v>Sat</v>
      </c>
      <c r="G294" s="233">
        <v>45563</v>
      </c>
      <c r="H294" s="153" t="s">
        <v>2146</v>
      </c>
      <c r="I294" s="183">
        <v>0.375</v>
      </c>
      <c r="J294" s="155" t="s">
        <v>1828</v>
      </c>
      <c r="K294" s="180" t="str">
        <f>VLOOKUP(D294,'Team Info'!E:H,4,FALSE)</f>
        <v>ER</v>
      </c>
      <c r="L294" s="169" t="str">
        <f>VLOOKUP(D294,'Team Info'!E:K,6,FALSE)</f>
        <v>U-7 ER Celtics</v>
      </c>
      <c r="M294" s="158" t="s">
        <v>849</v>
      </c>
      <c r="N294" s="181" t="str">
        <f>VLOOKUP(E294,'Team Info'!E:H,4,FALSE)</f>
        <v>JK</v>
      </c>
      <c r="O294" s="177" t="str">
        <f>VLOOKUP(E294,'Team Info'!E:J,6,FALSE)</f>
        <v>U-7 JK Pumas</v>
      </c>
      <c r="P294" s="153" t="s">
        <v>1167</v>
      </c>
      <c r="Q294" s="175" t="str">
        <f t="shared" si="42"/>
        <v xml:space="preserve"> </v>
      </c>
      <c r="R294" s="176" t="str">
        <f>IF(ISBLANK((VLOOKUP(D294,'Team Info'!$E:$O,11,FALSE)))=TRUE," ",(VLOOKUP(D294,'Team Info'!$E:$O,11,FALSE)))</f>
        <v xml:space="preserve"> </v>
      </c>
      <c r="S294" s="176" t="str">
        <f>IF(ISBLANK((VLOOKUP(E294,'Team Info'!$E:$O,11,FALSE)))=TRUE," ",(VLOOKUP(E294,'Team Info'!$E:$O,11,FALSE)))</f>
        <v xml:space="preserve"> </v>
      </c>
      <c r="T294" s="145" t="str">
        <f t="shared" si="40"/>
        <v>45563Hickory Lane #1A0.375</v>
      </c>
    </row>
    <row r="295" spans="1:20" x14ac:dyDescent="0.3">
      <c r="A295" s="170">
        <v>536</v>
      </c>
      <c r="B295" s="170" t="s">
        <v>1159</v>
      </c>
      <c r="C295" s="242" t="str">
        <f t="shared" si="41"/>
        <v>JK1055JK1057</v>
      </c>
      <c r="D295" s="242" t="s">
        <v>1733</v>
      </c>
      <c r="E295" s="242" t="s">
        <v>1735</v>
      </c>
      <c r="F295" s="180" t="str">
        <f t="shared" si="43"/>
        <v>Sat</v>
      </c>
      <c r="G295" s="233">
        <v>45563</v>
      </c>
      <c r="H295" s="153" t="s">
        <v>2147</v>
      </c>
      <c r="I295" s="183">
        <v>0.375</v>
      </c>
      <c r="J295" s="155" t="s">
        <v>1828</v>
      </c>
      <c r="K295" s="180" t="str">
        <f>VLOOKUP(D295,'Team Info'!E:H,4,FALSE)</f>
        <v>JK</v>
      </c>
      <c r="L295" s="169" t="str">
        <f>VLOOKUP(D295,'Team Info'!E:K,6,FALSE)</f>
        <v>U-7 JK Cougars</v>
      </c>
      <c r="M295" s="158" t="s">
        <v>849</v>
      </c>
      <c r="N295" s="181" t="str">
        <f>VLOOKUP(E295,'Team Info'!E:H,4,FALSE)</f>
        <v>JK</v>
      </c>
      <c r="O295" s="177" t="str">
        <f>VLOOKUP(E295,'Team Info'!E:J,6,FALSE)</f>
        <v>U-7 JK Panthers</v>
      </c>
      <c r="P295" s="153" t="s">
        <v>1167</v>
      </c>
      <c r="Q295" s="175" t="str">
        <f t="shared" si="42"/>
        <v>2 Team Coordination: U7 Panthers &amp; U14 Panthers</v>
      </c>
      <c r="R295" s="176" t="str">
        <f>IF(ISBLANK((VLOOKUP(D295,'Team Info'!$E:$O,11,FALSE)))=TRUE," ",(VLOOKUP(D295,'Team Info'!$E:$O,11,FALSE)))</f>
        <v xml:space="preserve"> </v>
      </c>
      <c r="S295" s="176" t="str">
        <f>IF(ISBLANK((VLOOKUP(E295,'Team Info'!$E:$O,11,FALSE)))=TRUE," ",(VLOOKUP(E295,'Team Info'!$E:$O,11,FALSE)))</f>
        <v>2 Team Coordination: U7 Panthers &amp; U14 Panthers</v>
      </c>
      <c r="T295" s="145" t="str">
        <f t="shared" si="40"/>
        <v>45563Hickory Lane #1B0.375</v>
      </c>
    </row>
    <row r="296" spans="1:20" x14ac:dyDescent="0.3">
      <c r="A296" s="170">
        <v>43</v>
      </c>
      <c r="B296" s="170" t="s">
        <v>1159</v>
      </c>
      <c r="C296" s="242" t="str">
        <f t="shared" si="41"/>
        <v>SL1150JK1065</v>
      </c>
      <c r="D296" s="242" t="s">
        <v>1668</v>
      </c>
      <c r="E296" s="242" t="s">
        <v>1671</v>
      </c>
      <c r="F296" s="180" t="str">
        <f t="shared" si="43"/>
        <v>Sat</v>
      </c>
      <c r="G296" s="233">
        <v>45563</v>
      </c>
      <c r="H296" s="153" t="s">
        <v>2144</v>
      </c>
      <c r="I296" s="183">
        <v>0.375</v>
      </c>
      <c r="J296" s="155" t="s">
        <v>96</v>
      </c>
      <c r="K296" s="180" t="str">
        <f>VLOOKUP(D296,'Team Info'!E:H,4,FALSE)</f>
        <v>SL</v>
      </c>
      <c r="L296" s="169" t="str">
        <f>VLOOKUP(D296,'Team Info'!E:K,6,FALSE)</f>
        <v>U10G SL Lady Owlets (Tigers)</v>
      </c>
      <c r="M296" s="158" t="s">
        <v>849</v>
      </c>
      <c r="N296" s="181" t="str">
        <f>VLOOKUP(E296,'Team Info'!E:H,4,FALSE)</f>
        <v>JK</v>
      </c>
      <c r="O296" s="177" t="str">
        <f>VLOOKUP(E296,'Team Info'!E:J,6,FALSE)</f>
        <v>U10G JK Power</v>
      </c>
      <c r="P296" s="153" t="s">
        <v>1167</v>
      </c>
      <c r="Q296" s="175" t="str">
        <f t="shared" si="42"/>
        <v xml:space="preserve">2 Team Coordination: U12G Lady Owls &amp; U10G Tigers; 2 Team Coordination: U10G Tigers &amp; U8 Asteroids, 9/27-9/28 AWAY games - Homecoming 
 </v>
      </c>
      <c r="R296" s="176" t="str">
        <f>IF(ISBLANK((VLOOKUP(D296,'Team Info'!$E:$O,11,FALSE)))=TRUE," ",(VLOOKUP(D296,'Team Info'!$E:$O,11,FALSE)))</f>
        <v>2 Team Coordination: U12G Lady Owls &amp; U10G Tigers; 2 Team Coordination: U10G Tigers &amp; U8 Asteroids, 9/27-9/28 AWAY games - Homecoming</v>
      </c>
      <c r="S296" s="176" t="str">
        <f>IF(ISBLANK((VLOOKUP(E296,'Team Info'!$E:$O,11,FALSE)))=TRUE," ",(VLOOKUP(E296,'Team Info'!$E:$O,11,FALSE)))</f>
        <v xml:space="preserve"> </v>
      </c>
      <c r="T296" s="145" t="str">
        <f t="shared" si="40"/>
        <v>45563Hickory Lane #20.375</v>
      </c>
    </row>
    <row r="297" spans="1:20" ht="28.8" x14ac:dyDescent="0.3">
      <c r="A297" s="170">
        <v>480</v>
      </c>
      <c r="B297" s="170" t="s">
        <v>1157</v>
      </c>
      <c r="C297" s="242" t="str">
        <f t="shared" si="41"/>
        <v>RF1111HT1016</v>
      </c>
      <c r="D297" s="242" t="s">
        <v>1778</v>
      </c>
      <c r="E297" s="242" t="s">
        <v>1704</v>
      </c>
      <c r="F297" s="180" t="str">
        <f t="shared" si="43"/>
        <v>Sat</v>
      </c>
      <c r="G297" s="233">
        <v>45563</v>
      </c>
      <c r="H297" s="153" t="s">
        <v>1827</v>
      </c>
      <c r="I297" s="183">
        <v>0.375</v>
      </c>
      <c r="J297" s="155" t="s">
        <v>1828</v>
      </c>
      <c r="K297" s="180" t="str">
        <f>VLOOKUP(D297,'Team Info'!E:H,4,FALSE)</f>
        <v>RF</v>
      </c>
      <c r="L297" s="169" t="str">
        <f>VLOOKUP(D297,'Team Info'!E:K,6,FALSE)</f>
        <v>U-7 RF Lightning U7</v>
      </c>
      <c r="M297" s="158" t="s">
        <v>849</v>
      </c>
      <c r="N297" s="181" t="str">
        <f>VLOOKUP(E297,'Team Info'!E:H,4,FALSE)</f>
        <v>HT</v>
      </c>
      <c r="O297" s="177" t="str">
        <f>VLOOKUP(E297,'Team Info'!E:J,6,FALSE)</f>
        <v>U-7 HT Honey Badgers</v>
      </c>
      <c r="P297" s="153" t="s">
        <v>1167</v>
      </c>
      <c r="Q297" s="175" t="str">
        <f t="shared" si="42"/>
        <v xml:space="preserve">2 Team Coordination: U7 Lightning &amp; U10 Storm 
 </v>
      </c>
      <c r="R297" s="176" t="str">
        <f>IF(ISBLANK((VLOOKUP(D297,'Team Info'!$E:$O,11,FALSE)))=TRUE," ",(VLOOKUP(D297,'Team Info'!$E:$O,11,FALSE)))</f>
        <v>2 Team Coordination: U7 Lightning &amp; U10 Storm</v>
      </c>
      <c r="S297" s="176" t="str">
        <f>IF(ISBLANK((VLOOKUP(E297,'Team Info'!$E:$O,11,FALSE)))=TRUE," ",(VLOOKUP(E297,'Team Info'!$E:$O,11,FALSE)))</f>
        <v xml:space="preserve"> </v>
      </c>
      <c r="T297" s="145" t="str">
        <f t="shared" si="40"/>
        <v>45563HT #3A0.375</v>
      </c>
    </row>
    <row r="298" spans="1:20" ht="43.2" x14ac:dyDescent="0.3">
      <c r="A298" s="170">
        <v>173</v>
      </c>
      <c r="B298" s="170" t="s">
        <v>1157</v>
      </c>
      <c r="C298" s="242" t="str">
        <f t="shared" si="41"/>
        <v>SL1136HT1021</v>
      </c>
      <c r="D298" s="242" t="s">
        <v>1800</v>
      </c>
      <c r="E298" s="242" t="s">
        <v>1709</v>
      </c>
      <c r="F298" s="180" t="str">
        <f t="shared" si="43"/>
        <v>Sat</v>
      </c>
      <c r="G298" s="233">
        <v>45563</v>
      </c>
      <c r="H298" s="153" t="s">
        <v>1830</v>
      </c>
      <c r="I298" s="183">
        <v>0.375</v>
      </c>
      <c r="J298" s="155" t="s">
        <v>1823</v>
      </c>
      <c r="K298" s="180" t="str">
        <f>VLOOKUP(D298,'Team Info'!E:H,4,FALSE)</f>
        <v>SL</v>
      </c>
      <c r="L298" s="169" t="str">
        <f>VLOOKUP(D298,'Team Info'!E:K,6,FALSE)</f>
        <v>U-8 SL Wrexham</v>
      </c>
      <c r="M298" s="158" t="s">
        <v>849</v>
      </c>
      <c r="N298" s="181" t="str">
        <f>VLOOKUP(E298,'Team Info'!E:H,4,FALSE)</f>
        <v>HT</v>
      </c>
      <c r="O298" s="177" t="str">
        <f>VLOOKUP(E298,'Team Info'!E:J,6,FALSE)</f>
        <v>U-8 HT Goal Diggers</v>
      </c>
      <c r="P298" s="153" t="s">
        <v>1167</v>
      </c>
      <c r="Q298" s="175" t="str">
        <f t="shared" si="42"/>
        <v xml:space="preserve">9/27-9/28 AWAY games - Homecoming 
 </v>
      </c>
      <c r="R298" s="176" t="str">
        <f>IF(ISBLANK((VLOOKUP(D298,'Team Info'!$E:$O,11,FALSE)))=TRUE," ",(VLOOKUP(D298,'Team Info'!$E:$O,11,FALSE)))</f>
        <v>9/27-9/28 AWAY games - Homecoming</v>
      </c>
      <c r="S298" s="176" t="str">
        <f>IF(ISBLANK((VLOOKUP(E298,'Team Info'!$E:$O,11,FALSE)))=TRUE," ",(VLOOKUP(E298,'Team Info'!$E:$O,11,FALSE)))</f>
        <v xml:space="preserve"> </v>
      </c>
      <c r="T298" s="145" t="str">
        <f t="shared" si="40"/>
        <v>45563HT #3B0.375</v>
      </c>
    </row>
    <row r="299" spans="1:20" ht="28.8" x14ac:dyDescent="0.3">
      <c r="A299" s="170">
        <v>305</v>
      </c>
      <c r="B299" s="170" t="s">
        <v>1157</v>
      </c>
      <c r="C299" s="242" t="str">
        <f t="shared" si="41"/>
        <v>JK1072HT1033</v>
      </c>
      <c r="D299" s="242" t="s">
        <v>1748</v>
      </c>
      <c r="E299" s="242" t="s">
        <v>1720</v>
      </c>
      <c r="F299" s="180" t="str">
        <f t="shared" si="43"/>
        <v>Sat</v>
      </c>
      <c r="G299" s="233">
        <v>45563</v>
      </c>
      <c r="H299" s="153" t="s">
        <v>896</v>
      </c>
      <c r="I299" s="183">
        <v>0.375</v>
      </c>
      <c r="J299" s="155" t="s">
        <v>1824</v>
      </c>
      <c r="K299" s="180" t="str">
        <f>VLOOKUP(D299,'Team Info'!E:H,4,FALSE)</f>
        <v>JK</v>
      </c>
      <c r="L299" s="169" t="str">
        <f>VLOOKUP(D299,'Team Info'!E:K,6,FALSE)</f>
        <v>U12 JK Stars</v>
      </c>
      <c r="M299" s="158" t="s">
        <v>849</v>
      </c>
      <c r="N299" s="181" t="str">
        <f>VLOOKUP(E299,'Team Info'!E:H,4,FALSE)</f>
        <v>HT</v>
      </c>
      <c r="O299" s="177" t="str">
        <f>VLOOKUP(E299,'Team Info'!E:J,6,FALSE)</f>
        <v>U12 HT SC Hartford</v>
      </c>
      <c r="P299" s="153" t="s">
        <v>1167</v>
      </c>
      <c r="Q299" s="175" t="str">
        <f t="shared" si="42"/>
        <v>No Game 10/11-10/13 - Uihlein</v>
      </c>
      <c r="R299" s="176" t="str">
        <f>IF(ISBLANK((VLOOKUP(D299,'Team Info'!$E:$O,11,FALSE)))=TRUE," ",(VLOOKUP(D299,'Team Info'!$E:$O,11,FALSE)))</f>
        <v xml:space="preserve"> </v>
      </c>
      <c r="S299" s="176" t="str">
        <f>IF(ISBLANK((VLOOKUP(E299,'Team Info'!$E:$O,11,FALSE)))=TRUE," ",(VLOOKUP(E299,'Team Info'!$E:$O,11,FALSE)))</f>
        <v>No Game 10/11-10/13 - Uihlein</v>
      </c>
      <c r="T299" s="145" t="str">
        <f t="shared" si="40"/>
        <v>45563HT #60.375</v>
      </c>
    </row>
    <row r="300" spans="1:20" x14ac:dyDescent="0.3">
      <c r="A300" s="170">
        <v>482</v>
      </c>
      <c r="B300" s="170" t="s">
        <v>1160</v>
      </c>
      <c r="C300" s="242" t="str">
        <f t="shared" si="41"/>
        <v>RF1112KW1095</v>
      </c>
      <c r="D300" s="242" t="s">
        <v>1779</v>
      </c>
      <c r="E300" s="242" t="s">
        <v>1763</v>
      </c>
      <c r="F300" s="180" t="str">
        <f t="shared" si="43"/>
        <v>Sat</v>
      </c>
      <c r="G300" s="233">
        <v>45563</v>
      </c>
      <c r="H300" s="153" t="s">
        <v>879</v>
      </c>
      <c r="I300" s="183">
        <v>0.375</v>
      </c>
      <c r="J300" s="155" t="s">
        <v>1828</v>
      </c>
      <c r="K300" s="180" t="str">
        <f>VLOOKUP(D300,'Team Info'!E:H,4,FALSE)</f>
        <v>RF</v>
      </c>
      <c r="L300" s="169" t="str">
        <f>VLOOKUP(D300,'Team Info'!E:K,6,FALSE)</f>
        <v>U-7 RF Kickers</v>
      </c>
      <c r="M300" s="158" t="s">
        <v>849</v>
      </c>
      <c r="N300" s="181" t="str">
        <f>VLOOKUP(E300,'Team Info'!E:H,4,FALSE)</f>
        <v>KW</v>
      </c>
      <c r="O300" s="177" t="str">
        <f>VLOOKUP(E300,'Team Info'!E:J,6,FALSE)</f>
        <v>U-7 KW Astros</v>
      </c>
      <c r="P300" s="153" t="s">
        <v>1167</v>
      </c>
      <c r="Q300" s="175" t="str">
        <f t="shared" si="42"/>
        <v xml:space="preserve"> </v>
      </c>
      <c r="R300" s="176" t="str">
        <f>IF(ISBLANK((VLOOKUP(D300,'Team Info'!$E:$O,11,FALSE)))=TRUE," ",(VLOOKUP(D300,'Team Info'!$E:$O,11,FALSE)))</f>
        <v xml:space="preserve"> </v>
      </c>
      <c r="S300" s="176" t="str">
        <f>IF(ISBLANK((VLOOKUP(E300,'Team Info'!$E:$O,11,FALSE)))=TRUE," ",(VLOOKUP(E300,'Team Info'!$E:$O,11,FALSE)))</f>
        <v xml:space="preserve"> </v>
      </c>
      <c r="T300" s="145" t="str">
        <f t="shared" si="40"/>
        <v>45563KW 10.375</v>
      </c>
    </row>
    <row r="301" spans="1:20" x14ac:dyDescent="0.3">
      <c r="A301" s="170">
        <v>483</v>
      </c>
      <c r="B301" s="170" t="s">
        <v>1160</v>
      </c>
      <c r="C301" s="242" t="str">
        <f t="shared" si="41"/>
        <v>HU1041KW1096</v>
      </c>
      <c r="D301" s="242" t="s">
        <v>1724</v>
      </c>
      <c r="E301" s="242" t="s">
        <v>1764</v>
      </c>
      <c r="F301" s="180" t="str">
        <f t="shared" si="43"/>
        <v>Sat</v>
      </c>
      <c r="G301" s="233">
        <v>45563</v>
      </c>
      <c r="H301" s="153" t="s">
        <v>892</v>
      </c>
      <c r="I301" s="183">
        <v>0.375</v>
      </c>
      <c r="J301" s="155" t="s">
        <v>1828</v>
      </c>
      <c r="K301" s="180" t="str">
        <f>VLOOKUP(D301,'Team Info'!E:H,4,FALSE)</f>
        <v>HU</v>
      </c>
      <c r="L301" s="169" t="str">
        <f>VLOOKUP(D301,'Team Info'!E:K,6,FALSE)</f>
        <v>U-7 HU Cobras</v>
      </c>
      <c r="M301" s="158" t="s">
        <v>849</v>
      </c>
      <c r="N301" s="181" t="str">
        <f>VLOOKUP(E301,'Team Info'!E:H,4,FALSE)</f>
        <v>KW</v>
      </c>
      <c r="O301" s="177" t="str">
        <f>VLOOKUP(E301,'Team Info'!E:J,6,FALSE)</f>
        <v>U-7 KW Blazers</v>
      </c>
      <c r="P301" s="153" t="s">
        <v>1167</v>
      </c>
      <c r="Q301" s="175" t="str">
        <f t="shared" si="42"/>
        <v>2 Team Coordination: U10 Rays &amp; U7 Blazers</v>
      </c>
      <c r="R301" s="176" t="str">
        <f>IF(ISBLANK((VLOOKUP(D301,'Team Info'!$E:$O,11,FALSE)))=TRUE," ",(VLOOKUP(D301,'Team Info'!$E:$O,11,FALSE)))</f>
        <v xml:space="preserve"> </v>
      </c>
      <c r="S301" s="176" t="str">
        <f>IF(ISBLANK((VLOOKUP(E301,'Team Info'!$E:$O,11,FALSE)))=TRUE," ",(VLOOKUP(E301,'Team Info'!$E:$O,11,FALSE)))</f>
        <v>2 Team Coordination: U10 Rays &amp; U7 Blazers</v>
      </c>
      <c r="T301" s="145" t="str">
        <f t="shared" si="40"/>
        <v>45563KW 20.375</v>
      </c>
    </row>
    <row r="302" spans="1:20" x14ac:dyDescent="0.3">
      <c r="A302" s="170">
        <v>624</v>
      </c>
      <c r="B302" s="170" t="s">
        <v>1160</v>
      </c>
      <c r="C302" s="242" t="str">
        <f t="shared" si="41"/>
        <v>WCHSA1158KW1086</v>
      </c>
      <c r="D302" s="242" t="s">
        <v>1816</v>
      </c>
      <c r="E302" s="242" t="s">
        <v>1759</v>
      </c>
      <c r="F302" s="180" t="str">
        <f t="shared" si="43"/>
        <v>Sat</v>
      </c>
      <c r="G302" s="233">
        <v>45563</v>
      </c>
      <c r="H302" s="153" t="s">
        <v>866</v>
      </c>
      <c r="I302" s="183">
        <v>0.375</v>
      </c>
      <c r="J302" s="155" t="s">
        <v>1829</v>
      </c>
      <c r="K302" s="180" t="str">
        <f>VLOOKUP(D302,'Team Info'!E:H,4,FALSE)</f>
        <v>WCHSA</v>
      </c>
      <c r="L302" s="169" t="str">
        <f>VLOOKUP(D302,'Team Info'!E:K,6,FALSE)</f>
        <v>U10 WCHSA Royal Eagles</v>
      </c>
      <c r="M302" s="158" t="s">
        <v>849</v>
      </c>
      <c r="N302" s="181" t="str">
        <f>VLOOKUP(E302,'Team Info'!E:H,4,FALSE)</f>
        <v>KW</v>
      </c>
      <c r="O302" s="177" t="str">
        <f>VLOOKUP(E302,'Team Info'!E:J,6,FALSE)</f>
        <v>U10 KW Stars</v>
      </c>
      <c r="P302" s="153" t="s">
        <v>1167</v>
      </c>
      <c r="Q302" s="175" t="str">
        <f t="shared" si="42"/>
        <v>2 Team Coordination: U10 Stars &amp; U14G Rebels</v>
      </c>
      <c r="R302" s="176" t="str">
        <f>IF(ISBLANK((VLOOKUP(D302,'Team Info'!$E:$O,11,FALSE)))=TRUE," ",(VLOOKUP(D302,'Team Info'!$E:$O,11,FALSE)))</f>
        <v xml:space="preserve"> </v>
      </c>
      <c r="S302" s="176" t="str">
        <f>IF(ISBLANK((VLOOKUP(E302,'Team Info'!$E:$O,11,FALSE)))=TRUE," ",(VLOOKUP(E302,'Team Info'!$E:$O,11,FALSE)))</f>
        <v>2 Team Coordination: U10 Stars &amp; U14G Rebels</v>
      </c>
      <c r="T302" s="145" t="str">
        <f t="shared" si="40"/>
        <v>45563KW 30.375</v>
      </c>
    </row>
    <row r="303" spans="1:20" ht="28.8" x14ac:dyDescent="0.3">
      <c r="A303" s="170">
        <v>394</v>
      </c>
      <c r="B303" s="170" t="s">
        <v>1161</v>
      </c>
      <c r="C303" s="242" t="str">
        <f t="shared" si="41"/>
        <v>SL1146RF1122</v>
      </c>
      <c r="D303" s="242" t="s">
        <v>1810</v>
      </c>
      <c r="E303" s="242" t="s">
        <v>1789</v>
      </c>
      <c r="F303" s="180" t="str">
        <f t="shared" si="43"/>
        <v>Sat</v>
      </c>
      <c r="G303" s="233">
        <v>45563</v>
      </c>
      <c r="H303" s="153" t="s">
        <v>2169</v>
      </c>
      <c r="I303" s="183">
        <v>0.375</v>
      </c>
      <c r="J303" s="155" t="s">
        <v>1826</v>
      </c>
      <c r="K303" s="180" t="str">
        <f>VLOOKUP(D303,'Team Info'!E:H,4,FALSE)</f>
        <v>SL</v>
      </c>
      <c r="L303" s="169" t="str">
        <f>VLOOKUP(D303,'Team Info'!E:K,6,FALSE)</f>
        <v>U-9 SL Chelsea (Anacondas)</v>
      </c>
      <c r="M303" s="158" t="s">
        <v>849</v>
      </c>
      <c r="N303" s="181" t="str">
        <f>VLOOKUP(E303,'Team Info'!E:H,4,FALSE)</f>
        <v>RF</v>
      </c>
      <c r="O303" s="177" t="str">
        <f>VLOOKUP(E303,'Team Info'!E:J,6,FALSE)</f>
        <v>U-9 RF Gladiators</v>
      </c>
      <c r="P303" s="153" t="s">
        <v>1167</v>
      </c>
      <c r="Q303" s="175" t="str">
        <f t="shared" si="42"/>
        <v>9/27-9/28 AWAY games - Homecoming 
2 Team Coordination: U9 Gladiators &amp; U12 Red Foxes</v>
      </c>
      <c r="R303" s="176" t="str">
        <f>IF(ISBLANK((VLOOKUP(D303,'Team Info'!$E:$O,11,FALSE)))=TRUE," ",(VLOOKUP(D303,'Team Info'!$E:$O,11,FALSE)))</f>
        <v>9/27-9/28 AWAY games - Homecoming</v>
      </c>
      <c r="S303" s="176" t="str">
        <f>IF(ISBLANK((VLOOKUP(E303,'Team Info'!$E:$O,11,FALSE)))=TRUE," ",(VLOOKUP(E303,'Team Info'!$E:$O,11,FALSE)))</f>
        <v>2 Team Coordination: U9 Gladiators &amp; U12 Red Foxes</v>
      </c>
      <c r="T303" s="145" t="str">
        <f t="shared" si="40"/>
        <v>45563RF 60.375</v>
      </c>
    </row>
    <row r="304" spans="1:20" ht="28.8" x14ac:dyDescent="0.3">
      <c r="A304" s="170">
        <v>348</v>
      </c>
      <c r="B304" s="170" t="s">
        <v>1161</v>
      </c>
      <c r="C304" s="242" t="str">
        <f t="shared" si="41"/>
        <v>RF1134RF1133</v>
      </c>
      <c r="D304" s="242" t="s">
        <v>1798</v>
      </c>
      <c r="E304" s="242" t="s">
        <v>1797</v>
      </c>
      <c r="F304" s="180" t="str">
        <f t="shared" si="43"/>
        <v>Sat</v>
      </c>
      <c r="G304" s="233">
        <v>45563</v>
      </c>
      <c r="H304" s="153" t="s">
        <v>2175</v>
      </c>
      <c r="I304" s="183">
        <v>0.375</v>
      </c>
      <c r="J304" s="155" t="s">
        <v>1825</v>
      </c>
      <c r="K304" s="180" t="str">
        <f>VLOOKUP(D304,'Team Info'!E:H,4,FALSE)</f>
        <v>RF</v>
      </c>
      <c r="L304" s="169" t="str">
        <f>VLOOKUP(D304,'Team Info'!E:K,6,FALSE)</f>
        <v>U14 RF Raptors</v>
      </c>
      <c r="M304" s="158" t="s">
        <v>849</v>
      </c>
      <c r="N304" s="181" t="str">
        <f>VLOOKUP(E304,'Team Info'!E:H,4,FALSE)</f>
        <v>RF</v>
      </c>
      <c r="O304" s="177" t="str">
        <f>VLOOKUP(E304,'Team Info'!E:J,6,FALSE)</f>
        <v>U14 RF Cyclones</v>
      </c>
      <c r="P304" s="153" t="s">
        <v>1167</v>
      </c>
      <c r="Q304" s="175" t="str">
        <f t="shared" si="42"/>
        <v xml:space="preserve"> </v>
      </c>
      <c r="R304" s="176" t="str">
        <f>IF(ISBLANK((VLOOKUP(D304,'Team Info'!$E:$O,11,FALSE)))=TRUE," ",(VLOOKUP(D304,'Team Info'!$E:$O,11,FALSE)))</f>
        <v xml:space="preserve"> </v>
      </c>
      <c r="S304" s="176" t="str">
        <f>IF(ISBLANK((VLOOKUP(E304,'Team Info'!$E:$O,11,FALSE)))=TRUE," ",(VLOOKUP(E304,'Team Info'!$E:$O,11,FALSE)))</f>
        <v xml:space="preserve"> </v>
      </c>
      <c r="T304" s="145" t="str">
        <f t="shared" si="40"/>
        <v>45563RF 70.375</v>
      </c>
    </row>
    <row r="305" spans="1:20" x14ac:dyDescent="0.3">
      <c r="A305" s="170">
        <v>82</v>
      </c>
      <c r="B305" s="170" t="s">
        <v>1161</v>
      </c>
      <c r="C305" s="242" t="str">
        <f t="shared" ref="C305:C336" si="44">D305&amp;E305</f>
        <v>HT1037RF1132</v>
      </c>
      <c r="D305" s="242" t="s">
        <v>1676</v>
      </c>
      <c r="E305" s="242" t="s">
        <v>1681</v>
      </c>
      <c r="F305" s="180" t="str">
        <f t="shared" si="43"/>
        <v>Sat</v>
      </c>
      <c r="G305" s="233">
        <v>45563</v>
      </c>
      <c r="H305" s="153" t="s">
        <v>2170</v>
      </c>
      <c r="I305" s="183">
        <v>0.375</v>
      </c>
      <c r="J305" s="155" t="s">
        <v>63</v>
      </c>
      <c r="K305" s="180" t="str">
        <f>VLOOKUP(D305,'Team Info'!E:H,4,FALSE)</f>
        <v>HT</v>
      </c>
      <c r="L305" s="240" t="str">
        <f>VLOOKUP(D305,'Team Info'!E:K,6,FALSE)</f>
        <v>U12G HT Crazy Lady Lightning Leopards</v>
      </c>
      <c r="M305" s="158" t="s">
        <v>849</v>
      </c>
      <c r="N305" s="181" t="str">
        <f>VLOOKUP(E305,'Team Info'!E:H,4,FALSE)</f>
        <v>RF</v>
      </c>
      <c r="O305" s="238" t="str">
        <f>VLOOKUP(E305,'Team Info'!E:J,6,FALSE)</f>
        <v>U12G RF Gunners</v>
      </c>
      <c r="P305" s="153" t="s">
        <v>1167</v>
      </c>
      <c r="Q305" s="175" t="str">
        <f t="shared" ref="Q305:Q336" si="45">IF(R305=" ",S305,R305&amp;" 
"&amp;S305)</f>
        <v>2 Team Coordination: U8 Goal Getters &amp; U12G Lightning Leopards
2 Team Coordination: U8 HU Vipers &amp; U12G Lightning Leopards 
2 Team Coordination: U12 Red Foxes &amp; U12G Gunners, 2 Team Coordination: U12 Lightning &amp; U12G Gunners,  2 Team Coordination: U12 Comets &amp; U12G Gunners</v>
      </c>
      <c r="R305" s="176" t="str">
        <f>IF(ISBLANK((VLOOKUP(D305,'Team Info'!$E:$O,11,FALSE)))=TRUE," ",(VLOOKUP(D305,'Team Info'!$E:$O,11,FALSE)))</f>
        <v>2 Team Coordination: U8 Goal Getters &amp; U12G Lightning Leopards
2 Team Coordination: U8 HU Vipers &amp; U12G Lightning Leopards</v>
      </c>
      <c r="S305" s="176" t="str">
        <f>IF(ISBLANK((VLOOKUP(E305,'Team Info'!$E:$O,11,FALSE)))=TRUE," ",(VLOOKUP(E305,'Team Info'!$E:$O,11,FALSE)))</f>
        <v>2 Team Coordination: U12 Red Foxes &amp; U12G Gunners, 2 Team Coordination: U12 Lightning &amp; U12G Gunners,  2 Team Coordination: U12 Comets &amp; U12G Gunners</v>
      </c>
      <c r="T305" s="145" t="str">
        <f t="shared" si="40"/>
        <v>45563RF 90.375</v>
      </c>
    </row>
    <row r="306" spans="1:20" ht="28.8" x14ac:dyDescent="0.3">
      <c r="A306" s="170">
        <v>10</v>
      </c>
      <c r="B306" s="170" t="s">
        <v>1307</v>
      </c>
      <c r="C306" s="242" t="str">
        <f t="shared" si="44"/>
        <v>JK1077RL1109</v>
      </c>
      <c r="D306" s="242" t="s">
        <v>1652</v>
      </c>
      <c r="E306" s="242" t="s">
        <v>1663</v>
      </c>
      <c r="F306" s="180" t="str">
        <f t="shared" si="43"/>
        <v>Sat</v>
      </c>
      <c r="G306" s="233">
        <v>45563</v>
      </c>
      <c r="H306" s="236" t="s">
        <v>2045</v>
      </c>
      <c r="I306" s="183">
        <v>0.375</v>
      </c>
      <c r="J306" s="155" t="s">
        <v>46</v>
      </c>
      <c r="K306" s="180" t="str">
        <f>VLOOKUP(D306,'Team Info'!E:H,4,FALSE)</f>
        <v>JK</v>
      </c>
      <c r="L306" s="169" t="str">
        <f>VLOOKUP(D306,'Team Info'!E:K,6,FALSE)</f>
        <v>U14G JK Phoenix</v>
      </c>
      <c r="M306" s="158" t="s">
        <v>849</v>
      </c>
      <c r="N306" s="181" t="str">
        <f>VLOOKUP(E306,'Team Info'!E:H,4,FALSE)</f>
        <v>RL</v>
      </c>
      <c r="O306" s="177" t="str">
        <f>VLOOKUP(E306,'Team Info'!E:J,6,FALSE)</f>
        <v>U14G RL Random Lake U14 Girls</v>
      </c>
      <c r="P306" s="153" t="s">
        <v>1167</v>
      </c>
      <c r="Q306" s="175" t="str">
        <f t="shared" si="45"/>
        <v xml:space="preserve">2 Team Coordination: U14 Girls teams for Waubedonia &amp; Random Lake are sharing a coach and players. Need to avoid conflicts and account for travel time. </v>
      </c>
      <c r="R306" s="176" t="str">
        <f>IF(ISBLANK((VLOOKUP(D306,'Team Info'!$E:$O,11,FALSE)))=TRUE," ",(VLOOKUP(D306,'Team Info'!$E:$O,11,FALSE)))</f>
        <v xml:space="preserve"> </v>
      </c>
      <c r="S306" s="176" t="str">
        <f>IF(ISBLANK((VLOOKUP(E306,'Team Info'!$E:$O,11,FALSE)))=TRUE," ",(VLOOKUP(E306,'Team Info'!$E:$O,11,FALSE)))</f>
        <v xml:space="preserve">2 Team Coordination: U14 Girls teams for Waubedonia &amp; Random Lake are sharing a coach and players. Need to avoid conflicts and account for travel time. </v>
      </c>
      <c r="T306" s="145" t="str">
        <f t="shared" si="40"/>
        <v>45563RL High School - 605 Random Lake Rd.0.375</v>
      </c>
    </row>
    <row r="307" spans="1:20" x14ac:dyDescent="0.3">
      <c r="A307" s="170">
        <v>539</v>
      </c>
      <c r="B307" s="170" t="s">
        <v>1228</v>
      </c>
      <c r="C307" s="242" t="str">
        <f t="shared" si="44"/>
        <v>KW1099ER1007</v>
      </c>
      <c r="D307" s="242" t="s">
        <v>1767</v>
      </c>
      <c r="E307" s="242" t="s">
        <v>1696</v>
      </c>
      <c r="F307" s="180" t="str">
        <f t="shared" si="43"/>
        <v>Sat</v>
      </c>
      <c r="G307" s="233">
        <v>45563</v>
      </c>
      <c r="H307" s="153" t="s">
        <v>2050</v>
      </c>
      <c r="I307" s="183">
        <v>0.41666666666666669</v>
      </c>
      <c r="J307" s="155" t="s">
        <v>1828</v>
      </c>
      <c r="K307" s="180" t="str">
        <f>VLOOKUP(D307,'Team Info'!E:H,4,FALSE)</f>
        <v>KW</v>
      </c>
      <c r="L307" s="169" t="str">
        <f>VLOOKUP(D307,'Team Info'!E:K,6,FALSE)</f>
        <v>U-7 KW Starbursts</v>
      </c>
      <c r="M307" s="158" t="s">
        <v>849</v>
      </c>
      <c r="N307" s="181" t="str">
        <f>VLOOKUP(E307,'Team Info'!E:H,4,FALSE)</f>
        <v>ER</v>
      </c>
      <c r="O307" s="177" t="str">
        <f>VLOOKUP(E307,'Team Info'!E:J,6,FALSE)</f>
        <v>U-7 ER Leprechauns</v>
      </c>
      <c r="P307" s="153" t="s">
        <v>1167</v>
      </c>
      <c r="Q307" s="175" t="str">
        <f t="shared" si="45"/>
        <v xml:space="preserve"> </v>
      </c>
      <c r="R307" s="176" t="str">
        <f>IF(ISBLANK((VLOOKUP(D307,'Team Info'!$E:$O,11,FALSE)))=TRUE," ",(VLOOKUP(D307,'Team Info'!$E:$O,11,FALSE)))</f>
        <v xml:space="preserve"> </v>
      </c>
      <c r="S307" s="176" t="str">
        <f>IF(ISBLANK((VLOOKUP(E307,'Team Info'!$E:$O,11,FALSE)))=TRUE," ",(VLOOKUP(E307,'Team Info'!$E:$O,11,FALSE)))</f>
        <v xml:space="preserve"> </v>
      </c>
      <c r="T307" s="145" t="str">
        <f t="shared" si="40"/>
        <v>45563ER #60.416666666666667</v>
      </c>
    </row>
    <row r="308" spans="1:20" ht="28.8" x14ac:dyDescent="0.3">
      <c r="A308" s="170">
        <v>395</v>
      </c>
      <c r="B308" s="170" t="s">
        <v>757</v>
      </c>
      <c r="C308" s="242" t="str">
        <f t="shared" si="44"/>
        <v>ER1010JU1080</v>
      </c>
      <c r="D308" s="242" t="s">
        <v>1699</v>
      </c>
      <c r="E308" s="242" t="s">
        <v>1753</v>
      </c>
      <c r="F308" s="180" t="str">
        <f t="shared" si="43"/>
        <v>Sat</v>
      </c>
      <c r="G308" s="233">
        <v>45563</v>
      </c>
      <c r="H308" s="153" t="s">
        <v>2189</v>
      </c>
      <c r="I308" s="183">
        <v>0.41666666666666669</v>
      </c>
      <c r="J308" s="155" t="s">
        <v>1826</v>
      </c>
      <c r="K308" s="180" t="str">
        <f>VLOOKUP(D308,'Team Info'!E:H,4,FALSE)</f>
        <v>ER</v>
      </c>
      <c r="L308" s="169" t="str">
        <f>VLOOKUP(D308,'Team Info'!E:K,6,FALSE)</f>
        <v>U-9 ER Lucky Charms</v>
      </c>
      <c r="M308" s="158" t="s">
        <v>849</v>
      </c>
      <c r="N308" s="181" t="str">
        <f>VLOOKUP(E308,'Team Info'!E:H,4,FALSE)</f>
        <v>JU</v>
      </c>
      <c r="O308" s="177" t="str">
        <f>VLOOKUP(E308,'Team Info'!E:J,6,FALSE)</f>
        <v>U-9 JU Juneau Rage U9</v>
      </c>
      <c r="P308" s="153" t="s">
        <v>1167</v>
      </c>
      <c r="Q308" s="175" t="str">
        <f t="shared" si="45"/>
        <v>2 Team Coordination: U8 Rage Purple &amp; U9 JU Rage</v>
      </c>
      <c r="R308" s="176" t="str">
        <f>IF(ISBLANK((VLOOKUP(D308,'Team Info'!$E:$O,11,FALSE)))=TRUE," ",(VLOOKUP(D308,'Team Info'!$E:$O,11,FALSE)))</f>
        <v xml:space="preserve"> </v>
      </c>
      <c r="S308" s="176" t="str">
        <f>IF(ISBLANK((VLOOKUP(E308,'Team Info'!$E:$O,11,FALSE)))=TRUE," ",(VLOOKUP(E308,'Team Info'!$E:$O,11,FALSE)))</f>
        <v>2 Team Coordination: U8 Rage Purple &amp; U9 JU Rage</v>
      </c>
      <c r="T308" s="145" t="str">
        <f t="shared" si="40"/>
        <v>45563Field 30.416666666666667</v>
      </c>
    </row>
    <row r="309" spans="1:20" x14ac:dyDescent="0.3">
      <c r="A309" s="170">
        <v>132</v>
      </c>
      <c r="B309" s="170" t="s">
        <v>1159</v>
      </c>
      <c r="C309" s="242" t="str">
        <f t="shared" si="44"/>
        <v>KW1100JK1058</v>
      </c>
      <c r="D309" s="242" t="s">
        <v>1768</v>
      </c>
      <c r="E309" s="242" t="s">
        <v>1736</v>
      </c>
      <c r="F309" s="180" t="str">
        <f t="shared" si="43"/>
        <v>Sat</v>
      </c>
      <c r="G309" s="233">
        <v>45563</v>
      </c>
      <c r="H309" s="153" t="s">
        <v>2146</v>
      </c>
      <c r="I309" s="183">
        <v>0.41666666666666669</v>
      </c>
      <c r="J309" s="155" t="s">
        <v>1823</v>
      </c>
      <c r="K309" s="180" t="str">
        <f>VLOOKUP(D309,'Team Info'!E:H,4,FALSE)</f>
        <v>KW</v>
      </c>
      <c r="L309" s="240" t="str">
        <f>VLOOKUP(D309,'Team Info'!E:K,6,FALSE)</f>
        <v>U-8 KW Avalanche</v>
      </c>
      <c r="M309" s="158" t="s">
        <v>849</v>
      </c>
      <c r="N309" s="181" t="str">
        <f>VLOOKUP(E309,'Team Info'!E:H,4,FALSE)</f>
        <v>JK</v>
      </c>
      <c r="O309" s="238" t="str">
        <f>VLOOKUP(E309,'Team Info'!E:J,6,FALSE)</f>
        <v>U-8 JK Gunners</v>
      </c>
      <c r="P309" s="153" t="s">
        <v>1167</v>
      </c>
      <c r="Q309" s="175" t="str">
        <f t="shared" si="45"/>
        <v xml:space="preserve"> </v>
      </c>
      <c r="R309" s="176" t="str">
        <f>IF(ISBLANK((VLOOKUP(D309,'Team Info'!$E:$O,11,FALSE)))=TRUE," ",(VLOOKUP(D309,'Team Info'!$E:$O,11,FALSE)))</f>
        <v xml:space="preserve"> </v>
      </c>
      <c r="S309" s="176" t="str">
        <f>IF(ISBLANK((VLOOKUP(E309,'Team Info'!$E:$O,11,FALSE)))=TRUE," ",(VLOOKUP(E309,'Team Info'!$E:$O,11,FALSE)))</f>
        <v xml:space="preserve"> </v>
      </c>
      <c r="T309" s="145" t="str">
        <f t="shared" si="40"/>
        <v>45563Hickory Lane #1A0.416666666666667</v>
      </c>
    </row>
    <row r="310" spans="1:20" x14ac:dyDescent="0.3">
      <c r="A310" s="170">
        <v>211</v>
      </c>
      <c r="B310" s="170" t="s">
        <v>1159</v>
      </c>
      <c r="C310" s="242" t="str">
        <f t="shared" si="44"/>
        <v>RF1117JK1060</v>
      </c>
      <c r="D310" s="242" t="s">
        <v>1784</v>
      </c>
      <c r="E310" s="242" t="s">
        <v>1738</v>
      </c>
      <c r="F310" s="180" t="str">
        <f t="shared" si="43"/>
        <v>Sat</v>
      </c>
      <c r="G310" s="233">
        <v>45563</v>
      </c>
      <c r="H310" s="153" t="s">
        <v>2147</v>
      </c>
      <c r="I310" s="183">
        <v>0.41666666666666669</v>
      </c>
      <c r="J310" s="169" t="s">
        <v>1823</v>
      </c>
      <c r="K310" s="180" t="str">
        <f>VLOOKUP(D310,'Team Info'!E:H,4,FALSE)</f>
        <v>RF</v>
      </c>
      <c r="L310" s="169" t="str">
        <f>VLOOKUP(D310,'Team Info'!E:K,6,FALSE)</f>
        <v>U-8 RF Dynamite</v>
      </c>
      <c r="M310" s="158" t="s">
        <v>849</v>
      </c>
      <c r="N310" s="181" t="str">
        <f>VLOOKUP(E310,'Team Info'!E:H,4,FALSE)</f>
        <v>JK</v>
      </c>
      <c r="O310" s="177" t="str">
        <f>VLOOKUP(E310,'Team Info'!E:J,6,FALSE)</f>
        <v>U-8 JK The Reds</v>
      </c>
      <c r="P310" s="153" t="s">
        <v>1167</v>
      </c>
      <c r="Q310" s="175" t="str">
        <f t="shared" si="45"/>
        <v xml:space="preserve"> </v>
      </c>
      <c r="R310" s="176" t="str">
        <f>IF(ISBLANK((VLOOKUP(D310,'Team Info'!$E:$O,11,FALSE)))=TRUE," ",(VLOOKUP(D310,'Team Info'!$E:$O,11,FALSE)))</f>
        <v xml:space="preserve"> </v>
      </c>
      <c r="S310" s="176" t="str">
        <f>IF(ISBLANK((VLOOKUP(E310,'Team Info'!$E:$O,11,FALSE)))=TRUE," ",(VLOOKUP(E310,'Team Info'!$E:$O,11,FALSE)))</f>
        <v xml:space="preserve"> </v>
      </c>
      <c r="T310" s="145" t="str">
        <f t="shared" si="40"/>
        <v>45563Hickory Lane #1B0.416666666666667</v>
      </c>
    </row>
    <row r="311" spans="1:20" x14ac:dyDescent="0.3">
      <c r="A311" s="170">
        <v>392</v>
      </c>
      <c r="B311" s="170" t="s">
        <v>1159</v>
      </c>
      <c r="C311" s="242" t="str">
        <f t="shared" si="44"/>
        <v>KW1107JK1064</v>
      </c>
      <c r="D311" s="242" t="s">
        <v>1775</v>
      </c>
      <c r="E311" s="242" t="s">
        <v>1742</v>
      </c>
      <c r="F311" s="180" t="str">
        <f t="shared" si="43"/>
        <v>Sat</v>
      </c>
      <c r="G311" s="233">
        <v>45563</v>
      </c>
      <c r="H311" s="153" t="s">
        <v>2144</v>
      </c>
      <c r="I311" s="183">
        <v>0.41666666666666669</v>
      </c>
      <c r="J311" s="155" t="s">
        <v>1826</v>
      </c>
      <c r="K311" s="180" t="str">
        <f>VLOOKUP(D311,'Team Info'!E:H,4,FALSE)</f>
        <v>KW</v>
      </c>
      <c r="L311" s="169" t="str">
        <f>VLOOKUP(D311,'Team Info'!E:K,6,FALSE)</f>
        <v>U-9 KW Thunder</v>
      </c>
      <c r="M311" s="158" t="s">
        <v>849</v>
      </c>
      <c r="N311" s="181" t="str">
        <f>VLOOKUP(E311,'Team Info'!E:H,4,FALSE)</f>
        <v>JK</v>
      </c>
      <c r="O311" s="177" t="str">
        <f>VLOOKUP(E311,'Team Info'!E:J,6,FALSE)</f>
        <v>U-9 JK Rattlesnakes</v>
      </c>
      <c r="P311" s="153" t="s">
        <v>1167</v>
      </c>
      <c r="Q311" s="175" t="str">
        <f t="shared" si="45"/>
        <v xml:space="preserve"> </v>
      </c>
      <c r="R311" s="176" t="str">
        <f>IF(ISBLANK((VLOOKUP(D311,'Team Info'!$E:$O,11,FALSE)))=TRUE," ",(VLOOKUP(D311,'Team Info'!$E:$O,11,FALSE)))</f>
        <v xml:space="preserve"> </v>
      </c>
      <c r="S311" s="176" t="str">
        <f>IF(ISBLANK((VLOOKUP(E311,'Team Info'!$E:$O,11,FALSE)))=TRUE," ",(VLOOKUP(E311,'Team Info'!$E:$O,11,FALSE)))</f>
        <v xml:space="preserve"> </v>
      </c>
      <c r="T311" s="145" t="str">
        <f t="shared" si="40"/>
        <v>45563Hickory Lane #20.416666666666667</v>
      </c>
    </row>
    <row r="312" spans="1:20" ht="58.2" customHeight="1" x14ac:dyDescent="0.3">
      <c r="A312" s="170">
        <v>535</v>
      </c>
      <c r="B312" s="170" t="s">
        <v>1157</v>
      </c>
      <c r="C312" s="242" t="str">
        <f t="shared" si="44"/>
        <v>JK1054HT1019</v>
      </c>
      <c r="D312" s="242" t="s">
        <v>1376</v>
      </c>
      <c r="E312" s="242" t="s">
        <v>1707</v>
      </c>
      <c r="F312" s="180" t="str">
        <f t="shared" si="43"/>
        <v>Sat</v>
      </c>
      <c r="G312" s="233">
        <v>45563</v>
      </c>
      <c r="H312" s="153" t="s">
        <v>1827</v>
      </c>
      <c r="I312" s="183">
        <v>0.41666666666666669</v>
      </c>
      <c r="J312" s="155" t="s">
        <v>1828</v>
      </c>
      <c r="K312" s="180" t="str">
        <f>VLOOKUP(D312,'Team Info'!E:H,4,FALSE)</f>
        <v>JK</v>
      </c>
      <c r="L312" s="169" t="str">
        <f>VLOOKUP(D312,'Team Info'!E:K,6,FALSE)</f>
        <v>U-7 JK Tigers</v>
      </c>
      <c r="M312" s="158" t="s">
        <v>849</v>
      </c>
      <c r="N312" s="181" t="str">
        <f>VLOOKUP(E312,'Team Info'!E:H,4,FALSE)</f>
        <v>HT</v>
      </c>
      <c r="O312" s="177" t="str">
        <f>VLOOKUP(E312,'Team Info'!E:J,6,FALSE)</f>
        <v>U-7 HT Wolves</v>
      </c>
      <c r="P312" s="153" t="s">
        <v>1167</v>
      </c>
      <c r="Q312" s="175" t="str">
        <f t="shared" si="45"/>
        <v>2 Team Coordination: U9 Tigers &amp; U7 Wolves</v>
      </c>
      <c r="R312" s="176" t="str">
        <f>IF(ISBLANK((VLOOKUP(D312,'Team Info'!$E:$O,11,FALSE)))=TRUE," ",(VLOOKUP(D312,'Team Info'!$E:$O,11,FALSE)))</f>
        <v xml:space="preserve"> </v>
      </c>
      <c r="S312" s="176" t="str">
        <f>IF(ISBLANK((VLOOKUP(E312,'Team Info'!$E:$O,11,FALSE)))=TRUE," ",(VLOOKUP(E312,'Team Info'!$E:$O,11,FALSE)))</f>
        <v>2 Team Coordination: U9 Tigers &amp; U7 Wolves</v>
      </c>
      <c r="T312" s="145" t="str">
        <f t="shared" si="40"/>
        <v>45563HT #3A0.416666666666667</v>
      </c>
    </row>
    <row r="313" spans="1:20" ht="28.8" x14ac:dyDescent="0.3">
      <c r="A313" s="170">
        <v>210</v>
      </c>
      <c r="B313" s="170" t="s">
        <v>1157</v>
      </c>
      <c r="C313" s="242" t="str">
        <f t="shared" si="44"/>
        <v>KW1103HT1023</v>
      </c>
      <c r="D313" s="242" t="s">
        <v>1771</v>
      </c>
      <c r="E313" s="242" t="s">
        <v>1711</v>
      </c>
      <c r="F313" s="180" t="str">
        <f t="shared" si="43"/>
        <v>Sat</v>
      </c>
      <c r="G313" s="233">
        <v>45563</v>
      </c>
      <c r="H313" s="153" t="s">
        <v>1830</v>
      </c>
      <c r="I313" s="183">
        <v>0.41666666666666669</v>
      </c>
      <c r="J313" s="169" t="s">
        <v>1823</v>
      </c>
      <c r="K313" s="180" t="str">
        <f>VLOOKUP(D313,'Team Info'!E:H,4,FALSE)</f>
        <v>KW</v>
      </c>
      <c r="L313" s="169" t="str">
        <f>VLOOKUP(D313,'Team Info'!E:K,6,FALSE)</f>
        <v>U-8 KW Thunderhawks</v>
      </c>
      <c r="M313" s="158" t="s">
        <v>849</v>
      </c>
      <c r="N313" s="181" t="str">
        <f>VLOOKUP(E313,'Team Info'!E:H,4,FALSE)</f>
        <v>HT</v>
      </c>
      <c r="O313" s="177" t="str">
        <f>VLOOKUP(E313,'Team Info'!E:J,6,FALSE)</f>
        <v>U-8 HT Heroes</v>
      </c>
      <c r="P313" s="153" t="s">
        <v>1167</v>
      </c>
      <c r="Q313" s="175" t="str">
        <f t="shared" si="45"/>
        <v xml:space="preserve"> </v>
      </c>
      <c r="R313" s="176" t="str">
        <f>IF(ISBLANK((VLOOKUP(D313,'Team Info'!$E:$O,11,FALSE)))=TRUE," ",(VLOOKUP(D313,'Team Info'!$E:$O,11,FALSE)))</f>
        <v xml:space="preserve"> </v>
      </c>
      <c r="S313" s="176" t="str">
        <f>IF(ISBLANK((VLOOKUP(E313,'Team Info'!$E:$O,11,FALSE)))=TRUE," ",(VLOOKUP(E313,'Team Info'!$E:$O,11,FALSE)))</f>
        <v xml:space="preserve"> </v>
      </c>
      <c r="T313" s="145" t="str">
        <f t="shared" si="40"/>
        <v>45563HT #3B0.416666666666667</v>
      </c>
    </row>
    <row r="314" spans="1:20" ht="28.8" x14ac:dyDescent="0.3">
      <c r="A314" s="170">
        <v>537</v>
      </c>
      <c r="B314" s="170" t="s">
        <v>1160</v>
      </c>
      <c r="C314" s="242" t="str">
        <f t="shared" si="44"/>
        <v>JK1056KW1098</v>
      </c>
      <c r="D314" s="242" t="s">
        <v>1734</v>
      </c>
      <c r="E314" s="242" t="s">
        <v>1766</v>
      </c>
      <c r="F314" s="180" t="str">
        <f t="shared" si="43"/>
        <v>Sat</v>
      </c>
      <c r="G314" s="233">
        <v>45563</v>
      </c>
      <c r="H314" s="153" t="s">
        <v>879</v>
      </c>
      <c r="I314" s="183">
        <v>0.41666666666666669</v>
      </c>
      <c r="J314" s="155" t="s">
        <v>1828</v>
      </c>
      <c r="K314" s="180" t="str">
        <f>VLOOKUP(D314,'Team Info'!E:H,4,FALSE)</f>
        <v>JK</v>
      </c>
      <c r="L314" s="169" t="str">
        <f>VLOOKUP(D314,'Team Info'!E:K,6,FALSE)</f>
        <v>U-7 JK Bobcats</v>
      </c>
      <c r="M314" s="158" t="s">
        <v>849</v>
      </c>
      <c r="N314" s="181" t="str">
        <f>VLOOKUP(E314,'Team Info'!E:H,4,FALSE)</f>
        <v>KW</v>
      </c>
      <c r="O314" s="177" t="str">
        <f>VLOOKUP(E314,'Team Info'!E:J,6,FALSE)</f>
        <v>U-7 KW Rockets</v>
      </c>
      <c r="P314" s="153" t="s">
        <v>1167</v>
      </c>
      <c r="Q314" s="175" t="str">
        <f t="shared" si="45"/>
        <v xml:space="preserve"> </v>
      </c>
      <c r="R314" s="176" t="str">
        <f>IF(ISBLANK((VLOOKUP(D314,'Team Info'!$E:$O,11,FALSE)))=TRUE," ",(VLOOKUP(D314,'Team Info'!$E:$O,11,FALSE)))</f>
        <v xml:space="preserve"> </v>
      </c>
      <c r="S314" s="176" t="str">
        <f>IF(ISBLANK((VLOOKUP(E314,'Team Info'!$E:$O,11,FALSE)))=TRUE," ",(VLOOKUP(E314,'Team Info'!$E:$O,11,FALSE)))</f>
        <v xml:space="preserve"> </v>
      </c>
      <c r="T314" s="145" t="str">
        <f t="shared" si="40"/>
        <v>45563KW 10.416666666666667</v>
      </c>
    </row>
    <row r="315" spans="1:20" ht="28.8" x14ac:dyDescent="0.3">
      <c r="A315" s="170">
        <v>538</v>
      </c>
      <c r="B315" s="170" t="s">
        <v>1160</v>
      </c>
      <c r="C315" s="242" t="str">
        <f t="shared" si="44"/>
        <v>RF1113KW1097</v>
      </c>
      <c r="D315" s="242" t="s">
        <v>1780</v>
      </c>
      <c r="E315" s="242" t="s">
        <v>1765</v>
      </c>
      <c r="F315" s="180" t="str">
        <f t="shared" si="43"/>
        <v>Sat</v>
      </c>
      <c r="G315" s="233">
        <v>45563</v>
      </c>
      <c r="H315" s="153" t="s">
        <v>892</v>
      </c>
      <c r="I315" s="183">
        <v>0.41666666666666669</v>
      </c>
      <c r="J315" s="155" t="s">
        <v>1828</v>
      </c>
      <c r="K315" s="180" t="str">
        <f>VLOOKUP(D315,'Team Info'!E:H,4,FALSE)</f>
        <v>RF</v>
      </c>
      <c r="L315" s="169" t="str">
        <f>VLOOKUP(D315,'Team Info'!E:K,6,FALSE)</f>
        <v>U-7 RF Rebels</v>
      </c>
      <c r="M315" s="158" t="s">
        <v>849</v>
      </c>
      <c r="N315" s="181" t="str">
        <f>VLOOKUP(E315,'Team Info'!E:H,4,FALSE)</f>
        <v>KW</v>
      </c>
      <c r="O315" s="177" t="str">
        <f>VLOOKUP(E315,'Team Info'!E:J,6,FALSE)</f>
        <v>U-7 KW Pioneers</v>
      </c>
      <c r="P315" s="153" t="s">
        <v>1167</v>
      </c>
      <c r="Q315" s="175" t="str">
        <f t="shared" si="45"/>
        <v xml:space="preserve"> </v>
      </c>
      <c r="R315" s="176" t="str">
        <f>IF(ISBLANK((VLOOKUP(D315,'Team Info'!$E:$O,11,FALSE)))=TRUE," ",(VLOOKUP(D315,'Team Info'!$E:$O,11,FALSE)))</f>
        <v xml:space="preserve"> </v>
      </c>
      <c r="S315" s="176" t="str">
        <f>IF(ISBLANK((VLOOKUP(E315,'Team Info'!$E:$O,11,FALSE)))=TRUE," ",(VLOOKUP(E315,'Team Info'!$E:$O,11,FALSE)))</f>
        <v xml:space="preserve"> </v>
      </c>
      <c r="T315" s="145" t="str">
        <f t="shared" si="40"/>
        <v>45563KW 20.416666666666667</v>
      </c>
    </row>
    <row r="316" spans="1:20" x14ac:dyDescent="0.3">
      <c r="A316" s="170">
        <v>135</v>
      </c>
      <c r="B316" s="170" t="s">
        <v>1267</v>
      </c>
      <c r="C316" s="242" t="str">
        <f t="shared" si="44"/>
        <v>SL1142WB1162</v>
      </c>
      <c r="D316" s="242" t="s">
        <v>1806</v>
      </c>
      <c r="E316" s="242" t="s">
        <v>1819</v>
      </c>
      <c r="F316" s="180" t="str">
        <f t="shared" si="43"/>
        <v>Sat</v>
      </c>
      <c r="G316" s="233">
        <v>45563</v>
      </c>
      <c r="H316" s="153" t="s">
        <v>2148</v>
      </c>
      <c r="I316" s="271">
        <v>0.41666666666666669</v>
      </c>
      <c r="J316" s="155" t="s">
        <v>1823</v>
      </c>
      <c r="K316" s="180" t="str">
        <f>VLOOKUP(D316,'Team Info'!E:H,4,FALSE)</f>
        <v>SL</v>
      </c>
      <c r="L316" s="240" t="str">
        <f>VLOOKUP(D316,'Team Info'!E:K,6,FALSE)</f>
        <v>U-8 SL Earthquakes</v>
      </c>
      <c r="M316" s="158" t="s">
        <v>849</v>
      </c>
      <c r="N316" s="181" t="str">
        <f>VLOOKUP(E316,'Team Info'!E:H,4,FALSE)</f>
        <v>WB</v>
      </c>
      <c r="O316" s="177" t="str">
        <f>VLOOKUP(E316,'Team Info'!E:J,6,FALSE)</f>
        <v>U-8 WB Stars</v>
      </c>
      <c r="P316" s="153" t="s">
        <v>1167</v>
      </c>
      <c r="Q316" s="175" t="str">
        <f t="shared" si="45"/>
        <v xml:space="preserve">9/27-9/28 AWAY games - Homecoming 
 </v>
      </c>
      <c r="R316" s="176" t="str">
        <f>IF(ISBLANK((VLOOKUP(D316,'Team Info'!$E:$O,11,FALSE)))=TRUE," ",(VLOOKUP(D316,'Team Info'!$E:$O,11,FALSE)))</f>
        <v>9/27-9/28 AWAY games - Homecoming</v>
      </c>
      <c r="S316" s="176" t="str">
        <f>IF(ISBLANK((VLOOKUP(E316,'Team Info'!$E:$O,11,FALSE)))=TRUE," ",(VLOOKUP(E316,'Team Info'!$E:$O,11,FALSE)))</f>
        <v xml:space="preserve"> </v>
      </c>
    </row>
    <row r="317" spans="1:20" ht="28.8" x14ac:dyDescent="0.3">
      <c r="A317" s="170">
        <v>534</v>
      </c>
      <c r="B317" s="170" t="s">
        <v>1158</v>
      </c>
      <c r="C317" s="242" t="str">
        <f t="shared" si="44"/>
        <v>HT1018HU1042</v>
      </c>
      <c r="D317" s="242" t="s">
        <v>1706</v>
      </c>
      <c r="E317" s="242" t="s">
        <v>1725</v>
      </c>
      <c r="F317" s="180" t="str">
        <f t="shared" si="43"/>
        <v>Sat</v>
      </c>
      <c r="G317" s="233">
        <v>45563</v>
      </c>
      <c r="H317" s="153" t="s">
        <v>2154</v>
      </c>
      <c r="I317" s="183">
        <v>0.4375</v>
      </c>
      <c r="J317" s="155" t="s">
        <v>1828</v>
      </c>
      <c r="K317" s="180" t="str">
        <f>VLOOKUP(D317,'Team Info'!E:H,4,FALSE)</f>
        <v>HT</v>
      </c>
      <c r="L317" s="169" t="str">
        <f>VLOOKUP(D317,'Team Info'!E:K,6,FALSE)</f>
        <v>U-7 HT Panthers</v>
      </c>
      <c r="M317" s="158" t="s">
        <v>849</v>
      </c>
      <c r="N317" s="181" t="str">
        <f>VLOOKUP(E317,'Team Info'!E:H,4,FALSE)</f>
        <v>HU</v>
      </c>
      <c r="O317" s="177" t="str">
        <f>VLOOKUP(E317,'Team Info'!E:J,6,FALSE)</f>
        <v>U-7 HU Hurricanes</v>
      </c>
      <c r="P317" s="153" t="s">
        <v>1167</v>
      </c>
      <c r="Q317" s="175" t="str">
        <f t="shared" si="45"/>
        <v xml:space="preserve"> </v>
      </c>
      <c r="R317" s="176" t="str">
        <f>IF(ISBLANK((VLOOKUP(D317,'Team Info'!$E:$O,11,FALSE)))=TRUE," ",(VLOOKUP(D317,'Team Info'!$E:$O,11,FALSE)))</f>
        <v xml:space="preserve"> </v>
      </c>
      <c r="S317" s="176" t="str">
        <f>IF(ISBLANK((VLOOKUP(E317,'Team Info'!$E:$O,11,FALSE)))=TRUE," ",(VLOOKUP(E317,'Team Info'!$E:$O,11,FALSE)))</f>
        <v xml:space="preserve"> </v>
      </c>
      <c r="T317" s="145" t="str">
        <f t="shared" ref="T317:T327" si="46">G317&amp;H317&amp;I317</f>
        <v>45563Field #20.4375</v>
      </c>
    </row>
    <row r="318" spans="1:20" x14ac:dyDescent="0.3">
      <c r="A318" s="262">
        <v>344</v>
      </c>
      <c r="B318" s="170" t="s">
        <v>1158</v>
      </c>
      <c r="C318" s="242" t="str">
        <f t="shared" si="44"/>
        <v>JK1075HU1051</v>
      </c>
      <c r="D318" s="242" t="s">
        <v>1750</v>
      </c>
      <c r="E318" s="242" t="s">
        <v>1732</v>
      </c>
      <c r="F318" s="180" t="str">
        <f t="shared" si="43"/>
        <v>Sat</v>
      </c>
      <c r="G318" s="233">
        <v>45563</v>
      </c>
      <c r="H318" s="153" t="s">
        <v>2155</v>
      </c>
      <c r="I318" s="183">
        <v>0.4375</v>
      </c>
      <c r="J318" s="155" t="s">
        <v>1825</v>
      </c>
      <c r="K318" s="180" t="str">
        <f>VLOOKUP(D318,'Team Info'!E:H,4,FALSE)</f>
        <v>JK</v>
      </c>
      <c r="L318" s="169" t="str">
        <f>VLOOKUP(D318,'Team Info'!E:K,6,FALSE)</f>
        <v>U14 JK Leopards</v>
      </c>
      <c r="M318" s="158" t="s">
        <v>849</v>
      </c>
      <c r="N318" s="181" t="str">
        <f>VLOOKUP(E318,'Team Info'!E:H,4,FALSE)</f>
        <v>HU</v>
      </c>
      <c r="O318" s="177" t="str">
        <f>VLOOKUP(E318,'Team Info'!E:J,6,FALSE)</f>
        <v>U14 HU Renegades</v>
      </c>
      <c r="P318" s="153" t="s">
        <v>1167</v>
      </c>
      <c r="Q318" s="175" t="str">
        <f t="shared" si="45"/>
        <v>2 Team Coordination: U12 Cougars &amp; U14 Renegades; 2 Team Coordination: U8 Lightning &amp; U14 Renegades</v>
      </c>
      <c r="R318" s="176" t="str">
        <f>IF(ISBLANK((VLOOKUP(D318,'Team Info'!$E:$O,11,FALSE)))=TRUE," ",(VLOOKUP(D318,'Team Info'!$E:$O,11,FALSE)))</f>
        <v xml:space="preserve"> </v>
      </c>
      <c r="S318" s="176" t="str">
        <f>IF(ISBLANK((VLOOKUP(E318,'Team Info'!$E:$O,11,FALSE)))=TRUE," ",(VLOOKUP(E318,'Team Info'!$E:$O,11,FALSE)))</f>
        <v>2 Team Coordination: U12 Cougars &amp; U14 Renegades; 2 Team Coordination: U8 Lightning &amp; U14 Renegades</v>
      </c>
      <c r="T318" s="145" t="str">
        <f t="shared" si="46"/>
        <v>45563Field #30.4375</v>
      </c>
    </row>
    <row r="319" spans="1:20" ht="57.6" x14ac:dyDescent="0.3">
      <c r="A319" s="170">
        <v>83</v>
      </c>
      <c r="B319" s="170" t="s">
        <v>1157</v>
      </c>
      <c r="C319" s="242" t="str">
        <f t="shared" si="44"/>
        <v>SL1153HT1036</v>
      </c>
      <c r="D319" s="242" t="s">
        <v>1677</v>
      </c>
      <c r="E319" s="242" t="s">
        <v>1679</v>
      </c>
      <c r="F319" s="180" t="str">
        <f t="shared" si="43"/>
        <v>Sat</v>
      </c>
      <c r="G319" s="233">
        <v>45563</v>
      </c>
      <c r="H319" s="153" t="s">
        <v>896</v>
      </c>
      <c r="I319" s="183">
        <v>0.4375</v>
      </c>
      <c r="J319" s="155" t="s">
        <v>63</v>
      </c>
      <c r="K319" s="180" t="str">
        <f>VLOOKUP(D319,'Team Info'!E:H,4,FALSE)</f>
        <v>SL</v>
      </c>
      <c r="L319" s="240" t="str">
        <f>VLOOKUP(D319,'Team Info'!E:K,6,FALSE)</f>
        <v>U12G SL Red Stars (Royals)</v>
      </c>
      <c r="M319" s="158" t="s">
        <v>849</v>
      </c>
      <c r="N319" s="181" t="str">
        <f>VLOOKUP(E319,'Team Info'!E:H,4,FALSE)</f>
        <v>HT</v>
      </c>
      <c r="O319" s="238" t="str">
        <f>VLOOKUP(E319,'Team Info'!E:J,6,FALSE)</f>
        <v>U12G HT Pumas</v>
      </c>
      <c r="P319" s="153" t="s">
        <v>1167</v>
      </c>
      <c r="Q319" s="175" t="str">
        <f t="shared" si="45"/>
        <v>9/27-9/28 AWAY games - Homecoming 
No Game 10/11-10/13 - Uihlein</v>
      </c>
      <c r="R319" s="176" t="str">
        <f>IF(ISBLANK((VLOOKUP(D319,'Team Info'!$E:$O,11,FALSE)))=TRUE," ",(VLOOKUP(D319,'Team Info'!$E:$O,11,FALSE)))</f>
        <v>9/27-9/28 AWAY games - Homecoming</v>
      </c>
      <c r="S319" s="176" t="str">
        <f>IF(ISBLANK((VLOOKUP(E319,'Team Info'!$E:$O,11,FALSE)))=TRUE," ",(VLOOKUP(E319,'Team Info'!$E:$O,11,FALSE)))</f>
        <v>No Game 10/11-10/13 - Uihlein</v>
      </c>
      <c r="T319" s="145" t="str">
        <f t="shared" si="46"/>
        <v>45563HT #60.4375</v>
      </c>
    </row>
    <row r="320" spans="1:20" x14ac:dyDescent="0.3">
      <c r="A320" s="170">
        <v>436</v>
      </c>
      <c r="B320" s="170" t="s">
        <v>1160</v>
      </c>
      <c r="C320" s="242" t="str">
        <f t="shared" si="44"/>
        <v>JK1063KW1106</v>
      </c>
      <c r="D320" s="242" t="s">
        <v>1741</v>
      </c>
      <c r="E320" s="242" t="s">
        <v>1774</v>
      </c>
      <c r="F320" s="180" t="str">
        <f t="shared" si="43"/>
        <v>Sat</v>
      </c>
      <c r="G320" s="233">
        <v>45563</v>
      </c>
      <c r="H320" s="153" t="s">
        <v>866</v>
      </c>
      <c r="I320" s="183">
        <v>0.4375</v>
      </c>
      <c r="J320" s="155" t="s">
        <v>1826</v>
      </c>
      <c r="K320" s="180" t="str">
        <f>VLOOKUP(D320,'Team Info'!E:H,4,FALSE)</f>
        <v>JK</v>
      </c>
      <c r="L320" s="169" t="str">
        <f>VLOOKUP(D320,'Team Info'!E:K,6,FALSE)</f>
        <v>U-9 JK Avalanche</v>
      </c>
      <c r="M320" s="158" t="s">
        <v>849</v>
      </c>
      <c r="N320" s="181" t="str">
        <f>VLOOKUP(E320,'Team Info'!E:H,4,FALSE)</f>
        <v>KW</v>
      </c>
      <c r="O320" s="177" t="str">
        <f>VLOOKUP(E320,'Team Info'!E:J,6,FALSE)</f>
        <v>U-9 KW Lightning</v>
      </c>
      <c r="P320" s="153" t="s">
        <v>1167</v>
      </c>
      <c r="Q320" s="175" t="str">
        <f t="shared" si="45"/>
        <v xml:space="preserve"> </v>
      </c>
      <c r="R320" s="176" t="str">
        <f>IF(ISBLANK((VLOOKUP(D320,'Team Info'!$E:$O,11,FALSE)))=TRUE," ",(VLOOKUP(D320,'Team Info'!$E:$O,11,FALSE)))</f>
        <v xml:space="preserve"> </v>
      </c>
      <c r="S320" s="176" t="str">
        <f>IF(ISBLANK((VLOOKUP(E320,'Team Info'!$E:$O,11,FALSE)))=TRUE," ",(VLOOKUP(E320,'Team Info'!$E:$O,11,FALSE)))</f>
        <v xml:space="preserve"> </v>
      </c>
      <c r="T320" s="145" t="str">
        <f t="shared" si="46"/>
        <v>45563KW 30.4375</v>
      </c>
    </row>
    <row r="321" spans="1:20" ht="43.2" x14ac:dyDescent="0.3">
      <c r="A321" s="170">
        <v>174</v>
      </c>
      <c r="B321" s="170" t="s">
        <v>1161</v>
      </c>
      <c r="C321" s="242" t="str">
        <f t="shared" si="44"/>
        <v>HT1025RF1116</v>
      </c>
      <c r="D321" s="242" t="s">
        <v>1713</v>
      </c>
      <c r="E321" s="242" t="s">
        <v>1783</v>
      </c>
      <c r="F321" s="180" t="str">
        <f t="shared" si="43"/>
        <v>Sat</v>
      </c>
      <c r="G321" s="233">
        <v>45563</v>
      </c>
      <c r="H321" s="153" t="s">
        <v>2172</v>
      </c>
      <c r="I321" s="183">
        <v>0.4375</v>
      </c>
      <c r="J321" s="155" t="s">
        <v>1823</v>
      </c>
      <c r="K321" s="180" t="str">
        <f>VLOOKUP(D321,'Team Info'!E:H,4,FALSE)</f>
        <v>HT</v>
      </c>
      <c r="L321" s="169" t="str">
        <f>VLOOKUP(D321,'Team Info'!E:K,6,FALSE)</f>
        <v>U-8 HT Baby Sharks</v>
      </c>
      <c r="M321" s="158" t="s">
        <v>849</v>
      </c>
      <c r="N321" s="181" t="str">
        <f>VLOOKUP(E321,'Team Info'!E:H,4,FALSE)</f>
        <v>RF</v>
      </c>
      <c r="O321" s="177" t="str">
        <f>VLOOKUP(E321,'Team Info'!E:J,6,FALSE)</f>
        <v>U-8 RF Challengers</v>
      </c>
      <c r="P321" s="153" t="s">
        <v>1167</v>
      </c>
      <c r="Q321" s="175" t="str">
        <f t="shared" si="45"/>
        <v xml:space="preserve"> </v>
      </c>
      <c r="R321" s="176" t="str">
        <f>IF(ISBLANK((VLOOKUP(D321,'Team Info'!$E:$O,11,FALSE)))=TRUE," ",(VLOOKUP(D321,'Team Info'!$E:$O,11,FALSE)))</f>
        <v xml:space="preserve"> </v>
      </c>
      <c r="S321" s="176" t="str">
        <f>IF(ISBLANK((VLOOKUP(E321,'Team Info'!$E:$O,11,FALSE)))=TRUE," ",(VLOOKUP(E321,'Team Info'!$E:$O,11,FALSE)))</f>
        <v xml:space="preserve"> </v>
      </c>
      <c r="T321" s="145" t="str">
        <f t="shared" si="46"/>
        <v>45563RF 10.4375</v>
      </c>
    </row>
    <row r="322" spans="1:20" x14ac:dyDescent="0.3">
      <c r="A322" s="170">
        <v>275</v>
      </c>
      <c r="B322" s="170" t="s">
        <v>1161</v>
      </c>
      <c r="C322" s="242" t="str">
        <f t="shared" si="44"/>
        <v>HT1034RF1129</v>
      </c>
      <c r="D322" s="242" t="s">
        <v>1721</v>
      </c>
      <c r="E322" s="242" t="s">
        <v>1794</v>
      </c>
      <c r="F322" s="180" t="str">
        <f t="shared" si="43"/>
        <v>Sat</v>
      </c>
      <c r="G322" s="233">
        <v>45563</v>
      </c>
      <c r="H322" s="153" t="s">
        <v>2170</v>
      </c>
      <c r="I322" s="183">
        <v>0.4375</v>
      </c>
      <c r="J322" s="155" t="s">
        <v>1824</v>
      </c>
      <c r="K322" s="180" t="str">
        <f>VLOOKUP(D322,'Team Info'!E:H,4,FALSE)</f>
        <v>HT</v>
      </c>
      <c r="L322" s="169" t="str">
        <f>VLOOKUP(D322,'Team Info'!E:K,6,FALSE)</f>
        <v>U12 HT Cobra Crush</v>
      </c>
      <c r="M322" s="158" t="s">
        <v>849</v>
      </c>
      <c r="N322" s="181" t="str">
        <f>VLOOKUP(E322,'Team Info'!E:H,4,FALSE)</f>
        <v>RF</v>
      </c>
      <c r="O322" s="177" t="str">
        <f>VLOOKUP(E322,'Team Info'!E:J,6,FALSE)</f>
        <v>U12 RF Comets</v>
      </c>
      <c r="P322" s="153" t="s">
        <v>1167</v>
      </c>
      <c r="Q322" s="175" t="str">
        <f t="shared" si="45"/>
        <v>2 Team Coordination: U12 Cobras &amp; U7 Spicey Meatballs, No Game 10/11-10/13 - Uihlein 
2 Team Coordination: U12 Comets &amp; U12G Gunners</v>
      </c>
      <c r="R322" s="176" t="str">
        <f>IF(ISBLANK((VLOOKUP(D322,'Team Info'!$E:$O,11,FALSE)))=TRUE," ",(VLOOKUP(D322,'Team Info'!$E:$O,11,FALSE)))</f>
        <v>2 Team Coordination: U12 Cobras &amp; U7 Spicey Meatballs, No Game 10/11-10/13 - Uihlein</v>
      </c>
      <c r="S322" s="176" t="str">
        <f>IF(ISBLANK((VLOOKUP(E322,'Team Info'!$E:$O,11,FALSE)))=TRUE," ",(VLOOKUP(E322,'Team Info'!$E:$O,11,FALSE)))</f>
        <v>2 Team Coordination: U12 Comets &amp; U12G Gunners</v>
      </c>
      <c r="T322" s="145" t="str">
        <f t="shared" si="46"/>
        <v>45563RF 90.4375</v>
      </c>
    </row>
    <row r="323" spans="1:20" x14ac:dyDescent="0.3">
      <c r="A323" s="170">
        <v>582</v>
      </c>
      <c r="B323" s="170" t="s">
        <v>1228</v>
      </c>
      <c r="C323" s="242" t="str">
        <f t="shared" si="44"/>
        <v>SL1147ER1011</v>
      </c>
      <c r="D323" s="242" t="s">
        <v>1811</v>
      </c>
      <c r="E323" s="242" t="s">
        <v>1700</v>
      </c>
      <c r="F323" s="180" t="str">
        <f t="shared" si="43"/>
        <v>Sat</v>
      </c>
      <c r="G323" s="233">
        <v>45563</v>
      </c>
      <c r="H323" s="153" t="s">
        <v>2046</v>
      </c>
      <c r="I323" s="183">
        <v>0.45833333333333331</v>
      </c>
      <c r="J323" s="155" t="s">
        <v>1829</v>
      </c>
      <c r="K323" s="180" t="str">
        <f>VLOOKUP(D323,'Team Info'!E:H,4,FALSE)</f>
        <v>SL</v>
      </c>
      <c r="L323" s="169" t="str">
        <f>VLOOKUP(D323,'Team Info'!E:K,6,FALSE)</f>
        <v>U10 SL Aletico Madrid (Rangers)</v>
      </c>
      <c r="M323" s="158" t="s">
        <v>849</v>
      </c>
      <c r="N323" s="181" t="str">
        <f>VLOOKUP(E323,'Team Info'!E:H,4,FALSE)</f>
        <v>ER</v>
      </c>
      <c r="O323" s="177" t="str">
        <f>VLOOKUP(E323,'Team Info'!E:J,6,FALSE)</f>
        <v>U10 ER Clovers</v>
      </c>
      <c r="P323" s="153" t="s">
        <v>1167</v>
      </c>
      <c r="Q323" s="175" t="str">
        <f t="shared" si="45"/>
        <v xml:space="preserve">9/27-9/28 AWAY games - Homecoming 
 </v>
      </c>
      <c r="R323" s="176" t="str">
        <f>IF(ISBLANK((VLOOKUP(D323,'Team Info'!$E:$O,11,FALSE)))=TRUE," ",(VLOOKUP(D323,'Team Info'!$E:$O,11,FALSE)))</f>
        <v>9/27-9/28 AWAY games - Homecoming</v>
      </c>
      <c r="S323" s="176" t="str">
        <f>IF(ISBLANK((VLOOKUP(E323,'Team Info'!$E:$O,11,FALSE)))=TRUE," ",(VLOOKUP(E323,'Team Info'!$E:$O,11,FALSE)))</f>
        <v xml:space="preserve"> </v>
      </c>
      <c r="T323" s="145" t="str">
        <f t="shared" si="46"/>
        <v>45563ER #80.458333333333333</v>
      </c>
    </row>
    <row r="324" spans="1:20" ht="28.8" x14ac:dyDescent="0.3">
      <c r="A324" s="170">
        <v>212</v>
      </c>
      <c r="B324" s="170" t="s">
        <v>1159</v>
      </c>
      <c r="C324" s="242" t="str">
        <f t="shared" si="44"/>
        <v>SL1137JK1061</v>
      </c>
      <c r="D324" s="242" t="s">
        <v>1801</v>
      </c>
      <c r="E324" s="242" t="s">
        <v>1739</v>
      </c>
      <c r="F324" s="180" t="str">
        <f t="shared" si="43"/>
        <v>Sat</v>
      </c>
      <c r="G324" s="233">
        <v>45563</v>
      </c>
      <c r="H324" s="153" t="s">
        <v>2146</v>
      </c>
      <c r="I324" s="183">
        <v>0.45833333333333331</v>
      </c>
      <c r="J324" s="169" t="s">
        <v>1823</v>
      </c>
      <c r="K324" s="180" t="str">
        <f>VLOOKUP(D324,'Team Info'!E:H,4,FALSE)</f>
        <v>SL</v>
      </c>
      <c r="L324" s="169" t="str">
        <f>VLOOKUP(D324,'Team Info'!E:K,6,FALSE)</f>
        <v>U-8 SL Valencia (Bolts)</v>
      </c>
      <c r="M324" s="158" t="s">
        <v>849</v>
      </c>
      <c r="N324" s="181" t="str">
        <f>VLOOKUP(E324,'Team Info'!E:H,4,FALSE)</f>
        <v>JK</v>
      </c>
      <c r="O324" s="177" t="str">
        <f>VLOOKUP(E324,'Team Info'!E:J,6,FALSE)</f>
        <v>U-8 JK The Sky Blues</v>
      </c>
      <c r="P324" s="153" t="s">
        <v>1167</v>
      </c>
      <c r="Q324" s="175" t="str">
        <f t="shared" si="45"/>
        <v xml:space="preserve">9/27-9/28 AWAY games - Homecoming 
 </v>
      </c>
      <c r="R324" s="176" t="str">
        <f>IF(ISBLANK((VLOOKUP(D324,'Team Info'!$E:$O,11,FALSE)))=TRUE," ",(VLOOKUP(D324,'Team Info'!$E:$O,11,FALSE)))</f>
        <v>9/27-9/28 AWAY games - Homecoming</v>
      </c>
      <c r="S324" s="176" t="str">
        <f>IF(ISBLANK((VLOOKUP(E324,'Team Info'!$E:$O,11,FALSE)))=TRUE," ",(VLOOKUP(E324,'Team Info'!$E:$O,11,FALSE)))</f>
        <v xml:space="preserve"> </v>
      </c>
      <c r="T324" s="145" t="str">
        <f t="shared" si="46"/>
        <v>45563Hickory Lane #1A0.458333333333333</v>
      </c>
    </row>
    <row r="325" spans="1:20" ht="28.8" x14ac:dyDescent="0.3">
      <c r="A325" s="266">
        <v>1003</v>
      </c>
      <c r="B325" s="266" t="s">
        <v>1159</v>
      </c>
      <c r="C325" s="267" t="str">
        <f t="shared" si="44"/>
        <v>HT1026JK1062</v>
      </c>
      <c r="D325" s="267" t="s">
        <v>1714</v>
      </c>
      <c r="E325" s="267" t="s">
        <v>1740</v>
      </c>
      <c r="F325" s="180" t="str">
        <f t="shared" si="43"/>
        <v>Sat</v>
      </c>
      <c r="G325" s="233">
        <v>45563</v>
      </c>
      <c r="H325" s="153" t="s">
        <v>2144</v>
      </c>
      <c r="I325" s="183">
        <v>0.45833333333333331</v>
      </c>
      <c r="J325" s="155" t="s">
        <v>1826</v>
      </c>
      <c r="K325" s="180" t="str">
        <f>VLOOKUP(D325,'Team Info'!E:H,4,FALSE)</f>
        <v>HT</v>
      </c>
      <c r="L325" s="169" t="str">
        <f>VLOOKUP(D325,'Team Info'!E:K,6,FALSE)</f>
        <v>U-9 HT Warriors</v>
      </c>
      <c r="M325" s="158" t="s">
        <v>849</v>
      </c>
      <c r="N325" s="181" t="str">
        <f>VLOOKUP(E325,'Team Info'!E:H,4,FALSE)</f>
        <v>JK</v>
      </c>
      <c r="O325" s="177" t="str">
        <f>VLOOKUP(E325,'Team Info'!E:J,6,FALSE)</f>
        <v>U-9 JK Adrenaline</v>
      </c>
      <c r="P325" s="153" t="s">
        <v>1167</v>
      </c>
      <c r="Q325" s="175" t="str">
        <f t="shared" si="45"/>
        <v>2 Team Coordination: U9 Warriors &amp; U10G Wildcats, No Game 10/11-10/13 - Uihlein 
2 Team Coordination: U7 Cheetahs &amp; U9 Adrenaline</v>
      </c>
      <c r="R325" s="176" t="str">
        <f>IF(ISBLANK((VLOOKUP(D325,'Team Info'!$E:$O,11,FALSE)))=TRUE," ",(VLOOKUP(D325,'Team Info'!$E:$O,11,FALSE)))</f>
        <v>2 Team Coordination: U9 Warriors &amp; U10G Wildcats, No Game 10/11-10/13 - Uihlein</v>
      </c>
      <c r="S325" s="176" t="str">
        <f>IF(ISBLANK((VLOOKUP(E325,'Team Info'!$E:$O,11,FALSE)))=TRUE," ",(VLOOKUP(E325,'Team Info'!$E:$O,11,FALSE)))</f>
        <v>2 Team Coordination: U7 Cheetahs &amp; U9 Adrenaline</v>
      </c>
      <c r="T325" s="145" t="str">
        <f t="shared" si="46"/>
        <v>45563Hickory Lane #20.458333333333333</v>
      </c>
    </row>
    <row r="326" spans="1:20" x14ac:dyDescent="0.3">
      <c r="A326" s="170">
        <v>241</v>
      </c>
      <c r="B326" s="170" t="s">
        <v>1157</v>
      </c>
      <c r="C326" s="242" t="str">
        <f t="shared" si="44"/>
        <v>RF1118HT1024</v>
      </c>
      <c r="D326" s="242" t="s">
        <v>1785</v>
      </c>
      <c r="E326" s="242" t="s">
        <v>1712</v>
      </c>
      <c r="F326" s="180" t="str">
        <f t="shared" si="43"/>
        <v>Sat</v>
      </c>
      <c r="G326" s="233">
        <v>45563</v>
      </c>
      <c r="H326" s="153" t="s">
        <v>1830</v>
      </c>
      <c r="I326" s="183">
        <v>0.45833333333333331</v>
      </c>
      <c r="J326" s="169" t="s">
        <v>1823</v>
      </c>
      <c r="K326" s="180" t="str">
        <f>VLOOKUP(D326,'Team Info'!E:H,4,FALSE)</f>
        <v>RF</v>
      </c>
      <c r="L326" s="169" t="str">
        <f>VLOOKUP(D326,'Team Info'!E:K,6,FALSE)</f>
        <v>U-8 RF Rich City</v>
      </c>
      <c r="M326" s="158" t="s">
        <v>849</v>
      </c>
      <c r="N326" s="181" t="str">
        <f>VLOOKUP(E326,'Team Info'!E:H,4,FALSE)</f>
        <v>HT</v>
      </c>
      <c r="O326" s="177" t="str">
        <f>VLOOKUP(E326,'Team Info'!E:J,6,FALSE)</f>
        <v>U-8 HT Lions</v>
      </c>
      <c r="P326" s="153" t="s">
        <v>1167</v>
      </c>
      <c r="Q326" s="175" t="str">
        <f t="shared" si="45"/>
        <v xml:space="preserve"> </v>
      </c>
      <c r="R326" s="176" t="str">
        <f>IF(ISBLANK((VLOOKUP(D326,'Team Info'!$E:$O,11,FALSE)))=TRUE," ",(VLOOKUP(D326,'Team Info'!$E:$O,11,FALSE)))</f>
        <v xml:space="preserve"> </v>
      </c>
      <c r="S326" s="176" t="str">
        <f>IF(ISBLANK((VLOOKUP(E326,'Team Info'!$E:$O,11,FALSE)))=TRUE," ",(VLOOKUP(E326,'Team Info'!$E:$O,11,FALSE)))</f>
        <v xml:space="preserve"> </v>
      </c>
      <c r="T326" s="145" t="str">
        <f t="shared" si="46"/>
        <v>45563HT #3B0.458333333333333</v>
      </c>
    </row>
    <row r="327" spans="1:20" x14ac:dyDescent="0.3">
      <c r="A327" s="170">
        <v>172</v>
      </c>
      <c r="B327" s="170" t="s">
        <v>1160</v>
      </c>
      <c r="C327" s="242" t="str">
        <f t="shared" si="44"/>
        <v>JK1059KW1101</v>
      </c>
      <c r="D327" s="242" t="s">
        <v>1737</v>
      </c>
      <c r="E327" s="242" t="s">
        <v>1769</v>
      </c>
      <c r="F327" s="180" t="str">
        <f t="shared" si="43"/>
        <v>Sat</v>
      </c>
      <c r="G327" s="233">
        <v>45563</v>
      </c>
      <c r="H327" s="153" t="s">
        <v>879</v>
      </c>
      <c r="I327" s="183">
        <v>0.45833333333333331</v>
      </c>
      <c r="J327" s="155" t="s">
        <v>1823</v>
      </c>
      <c r="K327" s="180" t="str">
        <f>VLOOKUP(D327,'Team Info'!E:H,4,FALSE)</f>
        <v>JK</v>
      </c>
      <c r="L327" s="169" t="str">
        <f>VLOOKUP(D327,'Team Info'!E:K,6,FALSE)</f>
        <v>U-8 JK Spurs</v>
      </c>
      <c r="M327" s="158" t="s">
        <v>849</v>
      </c>
      <c r="N327" s="181" t="str">
        <f>VLOOKUP(E327,'Team Info'!E:H,4,FALSE)</f>
        <v>KW</v>
      </c>
      <c r="O327" s="177" t="str">
        <f>VLOOKUP(E327,'Team Info'!E:J,6,FALSE)</f>
        <v>U-8 KW Inferno</v>
      </c>
      <c r="P327" s="153" t="s">
        <v>1167</v>
      </c>
      <c r="Q327" s="175" t="str">
        <f t="shared" si="45"/>
        <v xml:space="preserve"> </v>
      </c>
      <c r="R327" s="176" t="str">
        <f>IF(ISBLANK((VLOOKUP(D327,'Team Info'!$E:$O,11,FALSE)))=TRUE," ",(VLOOKUP(D327,'Team Info'!$E:$O,11,FALSE)))</f>
        <v xml:space="preserve"> </v>
      </c>
      <c r="S327" s="176" t="str">
        <f>IF(ISBLANK((VLOOKUP(E327,'Team Info'!$E:$O,11,FALSE)))=TRUE," ",(VLOOKUP(E327,'Team Info'!$E:$O,11,FALSE)))</f>
        <v xml:space="preserve"> </v>
      </c>
      <c r="T327" s="145" t="str">
        <f t="shared" si="46"/>
        <v>45563KW 10.458333333333333</v>
      </c>
    </row>
    <row r="328" spans="1:20" x14ac:dyDescent="0.3">
      <c r="A328" s="262">
        <v>484</v>
      </c>
      <c r="B328" s="170" t="s">
        <v>1267</v>
      </c>
      <c r="C328" s="242" t="str">
        <f t="shared" si="44"/>
        <v>RF1110WB1161</v>
      </c>
      <c r="D328" s="242" t="s">
        <v>1777</v>
      </c>
      <c r="E328" s="242" t="s">
        <v>1818</v>
      </c>
      <c r="F328" s="180" t="str">
        <f t="shared" si="43"/>
        <v>Sat</v>
      </c>
      <c r="G328" s="233">
        <v>45563</v>
      </c>
      <c r="H328" s="153" t="s">
        <v>2148</v>
      </c>
      <c r="I328" s="183">
        <v>0.45833333333333331</v>
      </c>
      <c r="J328" s="155" t="s">
        <v>1828</v>
      </c>
      <c r="K328" s="180" t="str">
        <f>VLOOKUP(D328,'Team Info'!E:H,4,FALSE)</f>
        <v>RF</v>
      </c>
      <c r="L328" s="169" t="str">
        <f>VLOOKUP(D328,'Team Info'!E:K,6,FALSE)</f>
        <v>U-7 RF Hawks</v>
      </c>
      <c r="M328" s="158" t="s">
        <v>849</v>
      </c>
      <c r="N328" s="181" t="str">
        <f>VLOOKUP(E328,'Team Info'!E:H,4,FALSE)</f>
        <v>WB</v>
      </c>
      <c r="O328" s="177" t="str">
        <f>VLOOKUP(E328,'Team Info'!E:J,6,FALSE)</f>
        <v>U-7 WB Storm</v>
      </c>
      <c r="P328" s="153" t="s">
        <v>1167</v>
      </c>
      <c r="Q328" s="175" t="str">
        <f t="shared" si="45"/>
        <v xml:space="preserve">2 Team Coordination: U7 Hawks &amp; U9 Timberwolves 
 </v>
      </c>
      <c r="R328" s="176" t="str">
        <f>IF(ISBLANK((VLOOKUP(D328,'Team Info'!$E:$O,11,FALSE)))=TRUE," ",(VLOOKUP(D328,'Team Info'!$E:$O,11,FALSE)))</f>
        <v>2 Team Coordination: U7 Hawks &amp; U9 Timberwolves</v>
      </c>
      <c r="S328" s="176" t="str">
        <f>IF(ISBLANK((VLOOKUP(E328,'Team Info'!$E:$O,11,FALSE)))=TRUE," ",(VLOOKUP(E328,'Team Info'!$E:$O,11,FALSE)))</f>
        <v xml:space="preserve"> </v>
      </c>
    </row>
    <row r="329" spans="1:20" ht="43.2" x14ac:dyDescent="0.3">
      <c r="A329" s="170">
        <v>345</v>
      </c>
      <c r="B329" s="170" t="s">
        <v>1228</v>
      </c>
      <c r="C329" s="242" t="str">
        <f t="shared" si="44"/>
        <v>JU1083ER1014</v>
      </c>
      <c r="D329" s="242" t="s">
        <v>1756</v>
      </c>
      <c r="E329" s="242" t="s">
        <v>1702</v>
      </c>
      <c r="F329" s="180" t="str">
        <f t="shared" si="43"/>
        <v>Sat</v>
      </c>
      <c r="G329" s="233">
        <v>45563</v>
      </c>
      <c r="H329" s="153" t="s">
        <v>868</v>
      </c>
      <c r="I329" s="183">
        <v>0.5</v>
      </c>
      <c r="J329" s="155" t="s">
        <v>1825</v>
      </c>
      <c r="K329" s="180" t="str">
        <f>VLOOKUP(D329,'Team Info'!E:H,4,FALSE)</f>
        <v>JU</v>
      </c>
      <c r="L329" s="169" t="str">
        <f>VLOOKUP(D329,'Team Info'!E:K,6,FALSE)</f>
        <v>U14 JU Juneau Rage U14</v>
      </c>
      <c r="M329" s="158" t="s">
        <v>849</v>
      </c>
      <c r="N329" s="181" t="str">
        <f>VLOOKUP(E329,'Team Info'!E:H,4,FALSE)</f>
        <v>ER</v>
      </c>
      <c r="O329" s="177" t="str">
        <f>VLOOKUP(E329,'Team Info'!E:J,6,FALSE)</f>
        <v>U14 ER Wolfhounds</v>
      </c>
      <c r="P329" s="153" t="s">
        <v>1167</v>
      </c>
      <c r="Q329" s="175" t="str">
        <f t="shared" si="45"/>
        <v xml:space="preserve">2 Team Coordination: U8 Rage Purple &amp; U14 Rage 
 </v>
      </c>
      <c r="R329" s="176" t="str">
        <f>IF(ISBLANK((VLOOKUP(D329,'Team Info'!$E:$O,11,FALSE)))=TRUE," ",(VLOOKUP(D329,'Team Info'!$E:$O,11,FALSE)))</f>
        <v>2 Team Coordination: U8 Rage Purple &amp; U14 Rage</v>
      </c>
      <c r="S329" s="176" t="str">
        <f>IF(ISBLANK((VLOOKUP(E329,'Team Info'!$E:$O,11,FALSE)))=TRUE," ",(VLOOKUP(E329,'Team Info'!$E:$O,11,FALSE)))</f>
        <v xml:space="preserve"> </v>
      </c>
      <c r="T329" s="145" t="str">
        <f t="shared" ref="T329:T338" si="47">G329&amp;H329&amp;I329</f>
        <v>45563ER #10.5</v>
      </c>
    </row>
    <row r="330" spans="1:20" ht="28.8" x14ac:dyDescent="0.3">
      <c r="A330" s="263">
        <v>42</v>
      </c>
      <c r="B330" s="170" t="s">
        <v>1158</v>
      </c>
      <c r="C330" s="242" t="str">
        <f t="shared" si="44"/>
        <v>RF1128HU1048</v>
      </c>
      <c r="D330" s="242" t="s">
        <v>1669</v>
      </c>
      <c r="E330" s="242" t="s">
        <v>1667</v>
      </c>
      <c r="F330" s="180" t="str">
        <f t="shared" si="43"/>
        <v>Sat</v>
      </c>
      <c r="G330" s="233">
        <v>45563</v>
      </c>
      <c r="H330" s="153" t="s">
        <v>2153</v>
      </c>
      <c r="I330" s="183">
        <v>0.5</v>
      </c>
      <c r="J330" s="155" t="s">
        <v>96</v>
      </c>
      <c r="K330" s="180" t="str">
        <f>VLOOKUP(D330,'Team Info'!E:H,4,FALSE)</f>
        <v>RF</v>
      </c>
      <c r="L330" s="169" t="str">
        <f>VLOOKUP(D330,'Team Info'!E:K,6,FALSE)</f>
        <v>U10G RF Wildcats</v>
      </c>
      <c r="M330" s="158" t="s">
        <v>849</v>
      </c>
      <c r="N330" s="181" t="str">
        <f>VLOOKUP(E330,'Team Info'!E:H,4,FALSE)</f>
        <v>HU</v>
      </c>
      <c r="O330" s="177" t="str">
        <f>VLOOKUP(E330,'Team Info'!E:J,6,FALSE)</f>
        <v>U10G HU Thunder</v>
      </c>
      <c r="P330" s="153" t="s">
        <v>1167</v>
      </c>
      <c r="Q330" s="175" t="str">
        <f t="shared" si="45"/>
        <v>2 Team Coordination: U10G Thunder &amp; U12G Avengers</v>
      </c>
      <c r="R330" s="176" t="str">
        <f>IF(ISBLANK((VLOOKUP(D330,'Team Info'!$E:$O,11,FALSE)))=TRUE," ",(VLOOKUP(D330,'Team Info'!$E:$O,11,FALSE)))</f>
        <v xml:space="preserve"> </v>
      </c>
      <c r="S330" s="176" t="str">
        <f>IF(ISBLANK((VLOOKUP(E330,'Team Info'!$E:$O,11,FALSE)))=TRUE," ",(VLOOKUP(E330,'Team Info'!$E:$O,11,FALSE)))</f>
        <v>2 Team Coordination: U10G Thunder &amp; U12G Avengers</v>
      </c>
      <c r="T330" s="145" t="str">
        <f t="shared" si="47"/>
        <v>45563Field #10.5</v>
      </c>
    </row>
    <row r="331" spans="1:20" x14ac:dyDescent="0.3">
      <c r="A331" s="262">
        <v>307</v>
      </c>
      <c r="B331" s="170" t="s">
        <v>1158</v>
      </c>
      <c r="C331" s="242" t="str">
        <f t="shared" si="44"/>
        <v>RF1130HU1049</v>
      </c>
      <c r="D331" s="242" t="s">
        <v>1795</v>
      </c>
      <c r="E331" s="242" t="s">
        <v>1731</v>
      </c>
      <c r="F331" s="180" t="str">
        <f t="shared" si="43"/>
        <v>Sat</v>
      </c>
      <c r="G331" s="233">
        <v>45563</v>
      </c>
      <c r="H331" s="153" t="s">
        <v>2154</v>
      </c>
      <c r="I331" s="183">
        <v>0.5</v>
      </c>
      <c r="J331" s="155" t="s">
        <v>1824</v>
      </c>
      <c r="K331" s="180" t="str">
        <f>VLOOKUP(D331,'Team Info'!E:H,4,FALSE)</f>
        <v>RF</v>
      </c>
      <c r="L331" s="169" t="str">
        <f>VLOOKUP(D331,'Team Info'!E:K,6,FALSE)</f>
        <v>U12 RF Lightning</v>
      </c>
      <c r="M331" s="158" t="s">
        <v>849</v>
      </c>
      <c r="N331" s="181" t="str">
        <f>VLOOKUP(E331,'Team Info'!E:H,4,FALSE)</f>
        <v>HU</v>
      </c>
      <c r="O331" s="177" t="str">
        <f>VLOOKUP(E331,'Team Info'!E:J,6,FALSE)</f>
        <v>U12 HU Cougars</v>
      </c>
      <c r="P331" s="153" t="s">
        <v>1167</v>
      </c>
      <c r="Q331" s="175" t="str">
        <f t="shared" si="45"/>
        <v>2 Team Coordination: U12 Lightning &amp; U12G Gunners 
2 Team Coordination: U12 Cougars &amp; U14 Renegades</v>
      </c>
      <c r="R331" s="176" t="str">
        <f>IF(ISBLANK((VLOOKUP(D331,'Team Info'!$E:$O,11,FALSE)))=TRUE," ",(VLOOKUP(D331,'Team Info'!$E:$O,11,FALSE)))</f>
        <v>2 Team Coordination: U12 Lightning &amp; U12G Gunners</v>
      </c>
      <c r="S331" s="176" t="str">
        <f>IF(ISBLANK((VLOOKUP(E331,'Team Info'!$E:$O,11,FALSE)))=TRUE," ",(VLOOKUP(E331,'Team Info'!$E:$O,11,FALSE)))</f>
        <v>2 Team Coordination: U12 Cougars &amp; U14 Renegades</v>
      </c>
      <c r="T331" s="145" t="str">
        <f t="shared" si="47"/>
        <v>45563Field #20.5</v>
      </c>
    </row>
    <row r="332" spans="1:20" ht="57.6" x14ac:dyDescent="0.3">
      <c r="A332" s="170">
        <v>308</v>
      </c>
      <c r="B332" s="170" t="s">
        <v>1159</v>
      </c>
      <c r="C332" s="242" t="str">
        <f t="shared" si="44"/>
        <v>RF1131JK1071</v>
      </c>
      <c r="D332" s="242" t="s">
        <v>1796</v>
      </c>
      <c r="E332" s="242" t="s">
        <v>1747</v>
      </c>
      <c r="F332" s="180" t="str">
        <f t="shared" si="43"/>
        <v>Sat</v>
      </c>
      <c r="G332" s="233">
        <v>45563</v>
      </c>
      <c r="H332" s="153" t="s">
        <v>2145</v>
      </c>
      <c r="I332" s="183">
        <v>0.5</v>
      </c>
      <c r="J332" s="155" t="s">
        <v>1824</v>
      </c>
      <c r="K332" s="180" t="str">
        <f>VLOOKUP(D332,'Team Info'!E:H,4,FALSE)</f>
        <v>RF</v>
      </c>
      <c r="L332" s="169" t="str">
        <f>VLOOKUP(D332,'Team Info'!E:K,6,FALSE)</f>
        <v>U12 RF Red Foxes</v>
      </c>
      <c r="M332" s="158" t="s">
        <v>849</v>
      </c>
      <c r="N332" s="181" t="str">
        <f>VLOOKUP(E332,'Team Info'!E:H,4,FALSE)</f>
        <v>JK</v>
      </c>
      <c r="O332" s="177" t="str">
        <f>VLOOKUP(E332,'Team Info'!E:J,6,FALSE)</f>
        <v>U12 JK Fusion</v>
      </c>
      <c r="P332" s="153" t="s">
        <v>1167</v>
      </c>
      <c r="Q332" s="175" t="str">
        <f t="shared" si="45"/>
        <v xml:space="preserve">2 Team Coordination: U9 Gladiators &amp; U12 Red Foxes 
 </v>
      </c>
      <c r="R332" s="176" t="str">
        <f>IF(ISBLANK((VLOOKUP(D332,'Team Info'!$E:$O,11,FALSE)))=TRUE," ",(VLOOKUP(D332,'Team Info'!$E:$O,11,FALSE)))</f>
        <v>2 Team Coordination: U9 Gladiators &amp; U12 Red Foxes</v>
      </c>
      <c r="S332" s="176" t="str">
        <f>IF(ISBLANK((VLOOKUP(E332,'Team Info'!$E:$O,11,FALSE)))=TRUE," ",(VLOOKUP(E332,'Team Info'!$E:$O,11,FALSE)))</f>
        <v xml:space="preserve"> </v>
      </c>
      <c r="T332" s="145" t="str">
        <f t="shared" si="47"/>
        <v>45563Hickory Lane #30.5</v>
      </c>
    </row>
    <row r="333" spans="1:20" x14ac:dyDescent="0.3">
      <c r="A333" s="170">
        <v>540</v>
      </c>
      <c r="B333" s="170" t="s">
        <v>1157</v>
      </c>
      <c r="C333" s="242" t="str">
        <f t="shared" si="44"/>
        <v>RF1114HT1017</v>
      </c>
      <c r="D333" s="242" t="s">
        <v>1781</v>
      </c>
      <c r="E333" s="242" t="s">
        <v>1705</v>
      </c>
      <c r="F333" s="180" t="str">
        <f t="shared" si="43"/>
        <v>Sat</v>
      </c>
      <c r="G333" s="233">
        <v>45563</v>
      </c>
      <c r="H333" s="153" t="s">
        <v>1830</v>
      </c>
      <c r="I333" s="183">
        <v>0.5</v>
      </c>
      <c r="J333" s="155" t="s">
        <v>1828</v>
      </c>
      <c r="K333" s="180" t="str">
        <f>VLOOKUP(D333,'Team Info'!E:H,4,FALSE)</f>
        <v>RF</v>
      </c>
      <c r="L333" s="169" t="str">
        <f>VLOOKUP(D333,'Team Info'!E:K,6,FALSE)</f>
        <v>U-7 RF Power</v>
      </c>
      <c r="M333" s="158" t="s">
        <v>849</v>
      </c>
      <c r="N333" s="181" t="str">
        <f>VLOOKUP(E333,'Team Info'!E:H,4,FALSE)</f>
        <v>HT</v>
      </c>
      <c r="O333" s="177" t="str">
        <f>VLOOKUP(E333,'Team Info'!E:J,6,FALSE)</f>
        <v>U-7 HT Power Rangers</v>
      </c>
      <c r="P333" s="153" t="s">
        <v>1167</v>
      </c>
      <c r="Q333" s="175" t="str">
        <f t="shared" si="45"/>
        <v xml:space="preserve"> </v>
      </c>
      <c r="R333" s="176" t="str">
        <f>IF(ISBLANK((VLOOKUP(D333,'Team Info'!$E:$O,11,FALSE)))=TRUE," ",(VLOOKUP(D333,'Team Info'!$E:$O,11,FALSE)))</f>
        <v xml:space="preserve"> </v>
      </c>
      <c r="S333" s="176" t="str">
        <f>IF(ISBLANK((VLOOKUP(E333,'Team Info'!$E:$O,11,FALSE)))=TRUE," ",(VLOOKUP(E333,'Team Info'!$E:$O,11,FALSE)))</f>
        <v xml:space="preserve"> </v>
      </c>
      <c r="T333" s="145" t="str">
        <f t="shared" si="47"/>
        <v>45563HT #3B0.5</v>
      </c>
    </row>
    <row r="334" spans="1:20" ht="57.6" x14ac:dyDescent="0.3">
      <c r="A334" s="170">
        <v>583</v>
      </c>
      <c r="B334" s="170" t="s">
        <v>1157</v>
      </c>
      <c r="C334" s="242" t="str">
        <f t="shared" si="44"/>
        <v>KW1085HT1030</v>
      </c>
      <c r="D334" s="242" t="s">
        <v>1758</v>
      </c>
      <c r="E334" s="242" t="s">
        <v>1717</v>
      </c>
      <c r="F334" s="180" t="str">
        <f t="shared" si="43"/>
        <v>Sat</v>
      </c>
      <c r="G334" s="233">
        <v>45563</v>
      </c>
      <c r="H334" s="153" t="s">
        <v>881</v>
      </c>
      <c r="I334" s="183">
        <v>0.5</v>
      </c>
      <c r="J334" s="155" t="s">
        <v>1829</v>
      </c>
      <c r="K334" s="180" t="str">
        <f>VLOOKUP(D334,'Team Info'!E:H,4,FALSE)</f>
        <v>KW</v>
      </c>
      <c r="L334" s="169" t="str">
        <f>VLOOKUP(D334,'Team Info'!E:K,6,FALSE)</f>
        <v>U10 KW Rays</v>
      </c>
      <c r="M334" s="158" t="s">
        <v>849</v>
      </c>
      <c r="N334" s="181" t="str">
        <f>VLOOKUP(E334,'Team Info'!E:H,4,FALSE)</f>
        <v>HT</v>
      </c>
      <c r="O334" s="177" t="str">
        <f>VLOOKUP(E334,'Team Info'!E:J,6,FALSE)</f>
        <v>U10 HT Bolts</v>
      </c>
      <c r="P334" s="153" t="s">
        <v>1167</v>
      </c>
      <c r="Q334" s="175" t="str">
        <f t="shared" si="45"/>
        <v xml:space="preserve">2 Team Coordination: U10 Rays &amp; U7 Blazers 
 </v>
      </c>
      <c r="R334" s="176" t="str">
        <f>IF(ISBLANK((VLOOKUP(D334,'Team Info'!$E:$O,11,FALSE)))=TRUE," ",(VLOOKUP(D334,'Team Info'!$E:$O,11,FALSE)))</f>
        <v>2 Team Coordination: U10 Rays &amp; U7 Blazers</v>
      </c>
      <c r="S334" s="176" t="str">
        <f>IF(ISBLANK((VLOOKUP(E334,'Team Info'!$E:$O,11,FALSE)))=TRUE," ",(VLOOKUP(E334,'Team Info'!$E:$O,11,FALSE)))</f>
        <v xml:space="preserve"> </v>
      </c>
      <c r="T334" s="145" t="str">
        <f t="shared" si="47"/>
        <v>45563HT #5A0.5</v>
      </c>
    </row>
    <row r="335" spans="1:20" ht="28.8" x14ac:dyDescent="0.3">
      <c r="A335" s="170">
        <v>41</v>
      </c>
      <c r="B335" s="170" t="s">
        <v>1157</v>
      </c>
      <c r="C335" s="242" t="str">
        <f t="shared" si="44"/>
        <v>KW1087HT1029</v>
      </c>
      <c r="D335" s="242" t="s">
        <v>1670</v>
      </c>
      <c r="E335" s="242" t="s">
        <v>1666</v>
      </c>
      <c r="F335" s="180" t="str">
        <f t="shared" si="43"/>
        <v>Sat</v>
      </c>
      <c r="G335" s="233">
        <v>45563</v>
      </c>
      <c r="H335" s="153" t="s">
        <v>851</v>
      </c>
      <c r="I335" s="183">
        <v>0.5</v>
      </c>
      <c r="J335" s="155" t="s">
        <v>96</v>
      </c>
      <c r="K335" s="180" t="str">
        <f>VLOOKUP(D335,'Team Info'!E:H,4,FALSE)</f>
        <v>KW</v>
      </c>
      <c r="L335" s="169" t="str">
        <f>VLOOKUP(D335,'Team Info'!E:K,6,FALSE)</f>
        <v>U10G KW Sparks</v>
      </c>
      <c r="M335" s="158" t="s">
        <v>849</v>
      </c>
      <c r="N335" s="181" t="str">
        <f>VLOOKUP(E335,'Team Info'!E:H,4,FALSE)</f>
        <v>HT</v>
      </c>
      <c r="O335" s="177" t="str">
        <f>VLOOKUP(E335,'Team Info'!E:J,6,FALSE)</f>
        <v>U10G HT Wildcats</v>
      </c>
      <c r="P335" s="153" t="s">
        <v>1167</v>
      </c>
      <c r="Q335" s="175" t="str">
        <f t="shared" si="45"/>
        <v>2 Team Coordination: U9 Warriors &amp; U10G Wildcats</v>
      </c>
      <c r="R335" s="176" t="str">
        <f>IF(ISBLANK((VLOOKUP(D335,'Team Info'!$E:$O,11,FALSE)))=TRUE," ",(VLOOKUP(D335,'Team Info'!$E:$O,11,FALSE)))</f>
        <v xml:space="preserve"> </v>
      </c>
      <c r="S335" s="176" t="str">
        <f>IF(ISBLANK((VLOOKUP(E335,'Team Info'!$E:$O,11,FALSE)))=TRUE," ",(VLOOKUP(E335,'Team Info'!$E:$O,11,FALSE)))</f>
        <v>2 Team Coordination: U9 Warriors &amp; U10G Wildcats</v>
      </c>
      <c r="T335" s="145" t="str">
        <f t="shared" si="47"/>
        <v>45563HT #5B0.5</v>
      </c>
    </row>
    <row r="336" spans="1:20" x14ac:dyDescent="0.3">
      <c r="A336" s="170">
        <v>85</v>
      </c>
      <c r="B336" s="170" t="s">
        <v>1157</v>
      </c>
      <c r="C336" s="242" t="str">
        <f t="shared" si="44"/>
        <v>JK1073HT1038</v>
      </c>
      <c r="D336" s="242" t="s">
        <v>1685</v>
      </c>
      <c r="E336" s="242" t="s">
        <v>1675</v>
      </c>
      <c r="F336" s="180" t="str">
        <f t="shared" si="43"/>
        <v>Sat</v>
      </c>
      <c r="G336" s="233">
        <v>45563</v>
      </c>
      <c r="H336" s="153" t="s">
        <v>896</v>
      </c>
      <c r="I336" s="183">
        <v>0.5</v>
      </c>
      <c r="J336" s="155" t="s">
        <v>63</v>
      </c>
      <c r="K336" s="180" t="str">
        <f>VLOOKUP(D336,'Team Info'!E:H,4,FALSE)</f>
        <v>JK</v>
      </c>
      <c r="L336" s="240" t="str">
        <f>VLOOKUP(D336,'Team Info'!E:K,6,FALSE)</f>
        <v>U12G JK Majestics</v>
      </c>
      <c r="M336" s="158" t="s">
        <v>849</v>
      </c>
      <c r="N336" s="181" t="str">
        <f>VLOOKUP(E336,'Team Info'!E:H,4,FALSE)</f>
        <v>HT</v>
      </c>
      <c r="O336" s="238" t="str">
        <f>VLOOKUP(E336,'Team Info'!E:J,6,FALSE)</f>
        <v>U12G HT Phoenix</v>
      </c>
      <c r="P336" s="153" t="s">
        <v>1167</v>
      </c>
      <c r="Q336" s="175" t="str">
        <f t="shared" si="45"/>
        <v>No Game 10/11-10/13 - Uihlein</v>
      </c>
      <c r="R336" s="176" t="str">
        <f>IF(ISBLANK((VLOOKUP(D336,'Team Info'!$E:$O,11,FALSE)))=TRUE," ",(VLOOKUP(D336,'Team Info'!$E:$O,11,FALSE)))</f>
        <v xml:space="preserve"> </v>
      </c>
      <c r="S336" s="176" t="str">
        <f>IF(ISBLANK((VLOOKUP(E336,'Team Info'!$E:$O,11,FALSE)))=TRUE," ",(VLOOKUP(E336,'Team Info'!$E:$O,11,FALSE)))</f>
        <v>No Game 10/11-10/13 - Uihlein</v>
      </c>
      <c r="T336" s="145" t="str">
        <f t="shared" si="47"/>
        <v>45563HT #60.5</v>
      </c>
    </row>
    <row r="337" spans="1:20" ht="72" x14ac:dyDescent="0.3">
      <c r="A337" s="170">
        <v>244</v>
      </c>
      <c r="B337" s="170" t="s">
        <v>1160</v>
      </c>
      <c r="C337" s="242" t="str">
        <f t="shared" ref="C337:C368" si="48">D337&amp;E337</f>
        <v>SL1139KW1104</v>
      </c>
      <c r="D337" s="242" t="s">
        <v>1803</v>
      </c>
      <c r="E337" s="242" t="s">
        <v>1772</v>
      </c>
      <c r="F337" s="180" t="str">
        <f t="shared" si="43"/>
        <v>Sat</v>
      </c>
      <c r="G337" s="233">
        <v>45563</v>
      </c>
      <c r="H337" s="153" t="s">
        <v>892</v>
      </c>
      <c r="I337" s="183">
        <v>0.5</v>
      </c>
      <c r="J337" s="169" t="s">
        <v>1823</v>
      </c>
      <c r="K337" s="180" t="str">
        <f>VLOOKUP(D337,'Team Info'!E:H,4,FALSE)</f>
        <v>SL</v>
      </c>
      <c r="L337" s="169" t="str">
        <f>VLOOKUP(D337,'Team Info'!E:K,6,FALSE)</f>
        <v>U-8 SL Hurricanes</v>
      </c>
      <c r="M337" s="158" t="s">
        <v>849</v>
      </c>
      <c r="N337" s="181" t="str">
        <f>VLOOKUP(E337,'Team Info'!E:H,4,FALSE)</f>
        <v>KW</v>
      </c>
      <c r="O337" s="177" t="str">
        <f>VLOOKUP(E337,'Team Info'!E:J,6,FALSE)</f>
        <v>U-8 KW Vortex</v>
      </c>
      <c r="P337" s="153" t="s">
        <v>1167</v>
      </c>
      <c r="Q337" s="175" t="str">
        <f t="shared" ref="Q337:Q368" si="49">IF(R337=" ",S337,R337&amp;" 
"&amp;S337)</f>
        <v xml:space="preserve">9/27-9/28 AWAY games - Homecoming 
 </v>
      </c>
      <c r="R337" s="176" t="str">
        <f>IF(ISBLANK((VLOOKUP(D337,'Team Info'!$E:$O,11,FALSE)))=TRUE," ",(VLOOKUP(D337,'Team Info'!$E:$O,11,FALSE)))</f>
        <v>9/27-9/28 AWAY games - Homecoming</v>
      </c>
      <c r="S337" s="176" t="str">
        <f>IF(ISBLANK((VLOOKUP(E337,'Team Info'!$E:$O,11,FALSE)))=TRUE," ",(VLOOKUP(E337,'Team Info'!$E:$O,11,FALSE)))</f>
        <v xml:space="preserve"> </v>
      </c>
      <c r="T337" s="145" t="str">
        <f t="shared" si="47"/>
        <v>45563KW 20.5</v>
      </c>
    </row>
    <row r="338" spans="1:20" ht="43.2" x14ac:dyDescent="0.3">
      <c r="A338" s="170">
        <v>581</v>
      </c>
      <c r="B338" s="170" t="s">
        <v>1160</v>
      </c>
      <c r="C338" s="242" t="str">
        <f t="shared" si="48"/>
        <v>JK1067KW1084</v>
      </c>
      <c r="D338" s="242" t="s">
        <v>1743</v>
      </c>
      <c r="E338" s="242" t="s">
        <v>1757</v>
      </c>
      <c r="F338" s="180" t="str">
        <f t="shared" si="43"/>
        <v>Sat</v>
      </c>
      <c r="G338" s="233">
        <v>45563</v>
      </c>
      <c r="H338" s="153" t="s">
        <v>866</v>
      </c>
      <c r="I338" s="183">
        <v>0.5</v>
      </c>
      <c r="J338" s="155" t="s">
        <v>1829</v>
      </c>
      <c r="K338" s="180" t="str">
        <f>VLOOKUP(D338,'Team Info'!E:H,4,FALSE)</f>
        <v>JK</v>
      </c>
      <c r="L338" s="169" t="str">
        <f>VLOOKUP(D338,'Team Info'!E:K,6,FALSE)</f>
        <v>U10 JK Black Widows</v>
      </c>
      <c r="M338" s="158" t="s">
        <v>849</v>
      </c>
      <c r="N338" s="181" t="str">
        <f>VLOOKUP(E338,'Team Info'!E:H,4,FALSE)</f>
        <v>KW</v>
      </c>
      <c r="O338" s="177" t="str">
        <f>VLOOKUP(E338,'Team Info'!E:J,6,FALSE)</f>
        <v>U10 KW Galaxy</v>
      </c>
      <c r="P338" s="153" t="s">
        <v>1167</v>
      </c>
      <c r="Q338" s="175" t="str">
        <f t="shared" si="49"/>
        <v xml:space="preserve"> </v>
      </c>
      <c r="R338" s="176" t="str">
        <f>IF(ISBLANK((VLOOKUP(D338,'Team Info'!$E:$O,11,FALSE)))=TRUE," ",(VLOOKUP(D338,'Team Info'!$E:$O,11,FALSE)))</f>
        <v xml:space="preserve"> </v>
      </c>
      <c r="S338" s="176" t="str">
        <f>IF(ISBLANK((VLOOKUP(E338,'Team Info'!$E:$O,11,FALSE)))=TRUE," ",(VLOOKUP(E338,'Team Info'!$E:$O,11,FALSE)))</f>
        <v xml:space="preserve"> </v>
      </c>
      <c r="T338" s="145" t="str">
        <f t="shared" si="47"/>
        <v>45563KW 30.5</v>
      </c>
    </row>
    <row r="339" spans="1:20" ht="86.4" x14ac:dyDescent="0.3">
      <c r="A339" s="170">
        <v>11</v>
      </c>
      <c r="B339" s="170" t="s">
        <v>1266</v>
      </c>
      <c r="C339" s="242" t="str">
        <f t="shared" si="48"/>
        <v>KW1093WA1160</v>
      </c>
      <c r="D339" s="242" t="s">
        <v>1662</v>
      </c>
      <c r="E339" s="242" t="s">
        <v>1660</v>
      </c>
      <c r="F339" s="180" t="str">
        <f t="shared" si="43"/>
        <v>Sat</v>
      </c>
      <c r="G339" s="233">
        <v>45563</v>
      </c>
      <c r="H339" s="153" t="s">
        <v>2152</v>
      </c>
      <c r="I339" s="183">
        <v>0.5</v>
      </c>
      <c r="J339" s="155" t="s">
        <v>46</v>
      </c>
      <c r="K339" s="180" t="str">
        <f>VLOOKUP(D339,'Team Info'!E:H,4,FALSE)</f>
        <v>KW</v>
      </c>
      <c r="L339" s="169" t="str">
        <f>VLOOKUP(D339,'Team Info'!E:K,6,FALSE)</f>
        <v>U14G KW Rebels</v>
      </c>
      <c r="M339" s="158" t="s">
        <v>849</v>
      </c>
      <c r="N339" s="181" t="str">
        <f>VLOOKUP(E339,'Team Info'!E:H,4,FALSE)</f>
        <v>WA</v>
      </c>
      <c r="O339" s="177" t="str">
        <f>VLOOKUP(E339,'Team Info'!E:J,6,FALSE)</f>
        <v>U14G WA Waubedonia U14 Girls</v>
      </c>
      <c r="P339" s="153" t="s">
        <v>1167</v>
      </c>
      <c r="Q339" s="175" t="str">
        <f t="shared" si="49"/>
        <v xml:space="preserve">2 Team Coordination: U10 Stars &amp; U14G Rebels 
2 Team Coordination: U14 Girls teams for Waubedonia &amp; Random Lake are sharing a coach and players. Need to avoid conflicts and account for travel time. </v>
      </c>
      <c r="R339" s="176" t="str">
        <f>IF(ISBLANK((VLOOKUP(D339,'Team Info'!$E:$O,11,FALSE)))=TRUE," ",(VLOOKUP(D339,'Team Info'!$E:$O,11,FALSE)))</f>
        <v>2 Team Coordination: U10 Stars &amp; U14G Rebels</v>
      </c>
      <c r="S339" s="176" t="str">
        <f>IF(ISBLANK((VLOOKUP(E339,'Team Info'!$E:$O,11,FALSE)))=TRUE," ",(VLOOKUP(E339,'Team Info'!$E:$O,11,FALSE)))</f>
        <v xml:space="preserve">2 Team Coordination: U14 Girls teams for Waubedonia &amp; Random Lake are sharing a coach and players. Need to avoid conflicts and account for travel time. </v>
      </c>
    </row>
    <row r="340" spans="1:20" ht="28.8" x14ac:dyDescent="0.3">
      <c r="A340" s="170">
        <v>133</v>
      </c>
      <c r="B340" s="170" t="s">
        <v>1161</v>
      </c>
      <c r="C340" s="242" t="str">
        <f t="shared" si="48"/>
        <v>HU1043RF1115</v>
      </c>
      <c r="D340" s="242" t="s">
        <v>1726</v>
      </c>
      <c r="E340" s="242" t="s">
        <v>1782</v>
      </c>
      <c r="F340" s="180" t="str">
        <f t="shared" si="43"/>
        <v>Sat</v>
      </c>
      <c r="G340" s="233">
        <v>45563</v>
      </c>
      <c r="H340" s="153" t="s">
        <v>2172</v>
      </c>
      <c r="I340" s="183">
        <v>0.5</v>
      </c>
      <c r="J340" s="155" t="s">
        <v>1823</v>
      </c>
      <c r="K340" s="180" t="str">
        <f>VLOOKUP(D340,'Team Info'!E:H,4,FALSE)</f>
        <v>HU</v>
      </c>
      <c r="L340" s="240" t="str">
        <f>VLOOKUP(D340,'Team Info'!E:K,6,FALSE)</f>
        <v>U-8 HU Vipers</v>
      </c>
      <c r="M340" s="158" t="s">
        <v>849</v>
      </c>
      <c r="N340" s="181" t="str">
        <f>VLOOKUP(E340,'Team Info'!E:H,4,FALSE)</f>
        <v>RF</v>
      </c>
      <c r="O340" s="238" t="str">
        <f>VLOOKUP(E340,'Team Info'!E:J,6,FALSE)</f>
        <v>U-8 RF Bullseyes</v>
      </c>
      <c r="P340" s="153" t="s">
        <v>1167</v>
      </c>
      <c r="Q340" s="175" t="str">
        <f t="shared" si="49"/>
        <v xml:space="preserve">2 Team Coordination: U8 HU Vipers &amp; U12G Lightening Leopards 
 </v>
      </c>
      <c r="R340" s="176" t="str">
        <f>IF(ISBLANK((VLOOKUP(D340,'Team Info'!$E:$O,11,FALSE)))=TRUE," ",(VLOOKUP(D340,'Team Info'!$E:$O,11,FALSE)))</f>
        <v>2 Team Coordination: U8 HU Vipers &amp; U12G Lightening Leopards</v>
      </c>
      <c r="S340" s="176" t="str">
        <f>IF(ISBLANK((VLOOKUP(E340,'Team Info'!$E:$O,11,FALSE)))=TRUE," ",(VLOOKUP(E340,'Team Info'!$E:$O,11,FALSE)))</f>
        <v xml:space="preserve"> </v>
      </c>
      <c r="T340" s="145" t="str">
        <f t="shared" ref="T340:T355" si="50">G340&amp;H340&amp;I340</f>
        <v>45563RF 10.5</v>
      </c>
    </row>
    <row r="341" spans="1:20" ht="28.8" x14ac:dyDescent="0.3">
      <c r="A341" s="170">
        <v>620</v>
      </c>
      <c r="B341" s="170" t="s">
        <v>1161</v>
      </c>
      <c r="C341" s="242" t="str">
        <f t="shared" si="48"/>
        <v>JK1069RF1125</v>
      </c>
      <c r="D341" s="242" t="s">
        <v>1745</v>
      </c>
      <c r="E341" s="242" t="s">
        <v>1791</v>
      </c>
      <c r="F341" s="180" t="str">
        <f t="shared" si="43"/>
        <v>Sat</v>
      </c>
      <c r="G341" s="233">
        <v>45563</v>
      </c>
      <c r="H341" s="153" t="s">
        <v>2169</v>
      </c>
      <c r="I341" s="183">
        <v>0.5</v>
      </c>
      <c r="J341" s="155" t="s">
        <v>1829</v>
      </c>
      <c r="K341" s="180" t="str">
        <f>VLOOKUP(D341,'Team Info'!E:H,4,FALSE)</f>
        <v>JK</v>
      </c>
      <c r="L341" s="169" t="str">
        <f>VLOOKUP(D341,'Team Info'!E:K,6,FALSE)</f>
        <v>U10 JK Tarantulas</v>
      </c>
      <c r="M341" s="158" t="s">
        <v>849</v>
      </c>
      <c r="N341" s="181" t="str">
        <f>VLOOKUP(E341,'Team Info'!E:H,4,FALSE)</f>
        <v>RF</v>
      </c>
      <c r="O341" s="177" t="str">
        <f>VLOOKUP(E341,'Team Info'!E:J,6,FALSE)</f>
        <v>U10 RF Storm</v>
      </c>
      <c r="P341" s="153" t="s">
        <v>1167</v>
      </c>
      <c r="Q341" s="175" t="str">
        <f t="shared" si="49"/>
        <v>2 Team Coordination: U7 Lightning &amp; U10 Storm</v>
      </c>
      <c r="R341" s="176" t="str">
        <f>IF(ISBLANK((VLOOKUP(D341,'Team Info'!$E:$O,11,FALSE)))=TRUE," ",(VLOOKUP(D341,'Team Info'!$E:$O,11,FALSE)))</f>
        <v xml:space="preserve"> </v>
      </c>
      <c r="S341" s="176" t="str">
        <f>IF(ISBLANK((VLOOKUP(E341,'Team Info'!$E:$O,11,FALSE)))=TRUE," ",(VLOOKUP(E341,'Team Info'!$E:$O,11,FALSE)))</f>
        <v>2 Team Coordination: U7 Lightning &amp; U10 Storm</v>
      </c>
      <c r="T341" s="145" t="str">
        <f t="shared" si="50"/>
        <v>45563RF 60.5</v>
      </c>
    </row>
    <row r="342" spans="1:20" x14ac:dyDescent="0.3">
      <c r="A342" s="170">
        <v>134</v>
      </c>
      <c r="B342" s="170" t="s">
        <v>1157</v>
      </c>
      <c r="C342" s="242" t="str">
        <f t="shared" si="48"/>
        <v>SL1135HT1020</v>
      </c>
      <c r="D342" s="242" t="s">
        <v>1799</v>
      </c>
      <c r="E342" s="242" t="s">
        <v>1708</v>
      </c>
      <c r="F342" s="180" t="str">
        <f t="shared" ref="F342:F405" si="51">IF(WEEKDAY(G342)=7,"Sat",IF(WEEKDAY(G342)=6,"Fri",IF(WEEKDAY(G342)=5,"Thu",IF(WEEKDAY(G342)=4,"Wed",IF(WEEKDAY(G342)=3,"Tue",IF(WEEKDAY(G342)=2,"Mon",IF(WEEKDAY(G342)=1,"Sun")))))))</f>
        <v>Sat</v>
      </c>
      <c r="G342" s="233">
        <v>45563</v>
      </c>
      <c r="H342" s="153" t="s">
        <v>1827</v>
      </c>
      <c r="I342" s="183">
        <v>0.54166666666666663</v>
      </c>
      <c r="J342" s="155" t="s">
        <v>1823</v>
      </c>
      <c r="K342" s="180" t="str">
        <f>VLOOKUP(D342,'Team Info'!E:H,4,FALSE)</f>
        <v>SL</v>
      </c>
      <c r="L342" s="240" t="str">
        <f>VLOOKUP(D342,'Team Info'!E:K,6,FALSE)</f>
        <v>U-8 SL Bayern Munich (Asteroids)</v>
      </c>
      <c r="M342" s="158" t="s">
        <v>849</v>
      </c>
      <c r="N342" s="181" t="str">
        <f>VLOOKUP(E342,'Team Info'!E:H,4,FALSE)</f>
        <v>HT</v>
      </c>
      <c r="O342" s="238" t="str">
        <f>VLOOKUP(E342,'Team Info'!E:J,6,FALSE)</f>
        <v>U-8 HT Sharks</v>
      </c>
      <c r="P342" s="153" t="s">
        <v>1167</v>
      </c>
      <c r="Q342" s="175" t="str">
        <f t="shared" si="49"/>
        <v>2 Team Coordination: U10G Tigers &amp; U8 Asteroids, 9/27-9/28 AWAY games - Homecoming 
No Game 10/11-10/13 - Uihlein</v>
      </c>
      <c r="R342" s="176" t="str">
        <f>IF(ISBLANK((VLOOKUP(D342,'Team Info'!$E:$O,11,FALSE)))=TRUE," ",(VLOOKUP(D342,'Team Info'!$E:$O,11,FALSE)))</f>
        <v>2 Team Coordination: U10G Tigers &amp; U8 Asteroids, 9/27-9/28 AWAY games - Homecoming</v>
      </c>
      <c r="S342" s="176" t="str">
        <f>IF(ISBLANK((VLOOKUP(E342,'Team Info'!$E:$O,11,FALSE)))=TRUE," ",(VLOOKUP(E342,'Team Info'!$E:$O,11,FALSE)))</f>
        <v>No Game 10/11-10/13 - Uihlein</v>
      </c>
      <c r="T342" s="145" t="str">
        <f t="shared" si="50"/>
        <v>45563HT #3A0.541666666666667</v>
      </c>
    </row>
    <row r="343" spans="1:20" ht="57.6" x14ac:dyDescent="0.3">
      <c r="A343" s="170">
        <v>391</v>
      </c>
      <c r="B343" s="170" t="s">
        <v>1157</v>
      </c>
      <c r="C343" s="242" t="str">
        <f t="shared" si="48"/>
        <v>WB1163HT1028</v>
      </c>
      <c r="D343" s="242" t="s">
        <v>1820</v>
      </c>
      <c r="E343" s="242" t="s">
        <v>1716</v>
      </c>
      <c r="F343" s="180" t="str">
        <f t="shared" si="51"/>
        <v>Sat</v>
      </c>
      <c r="G343" s="233">
        <v>45563</v>
      </c>
      <c r="H343" s="153" t="s">
        <v>881</v>
      </c>
      <c r="I343" s="183">
        <v>0.5625</v>
      </c>
      <c r="J343" s="155" t="s">
        <v>1826</v>
      </c>
      <c r="K343" s="180" t="str">
        <f>VLOOKUP(D343,'Team Info'!E:H,4,FALSE)</f>
        <v>WB</v>
      </c>
      <c r="L343" s="169" t="str">
        <f>VLOOKUP(D343,'Team Info'!E:K,6,FALSE)</f>
        <v>U-9 WB Magic</v>
      </c>
      <c r="M343" s="158" t="s">
        <v>849</v>
      </c>
      <c r="N343" s="181" t="str">
        <f>VLOOKUP(E343,'Team Info'!E:H,4,FALSE)</f>
        <v>HT</v>
      </c>
      <c r="O343" s="177" t="str">
        <f>VLOOKUP(E343,'Team Info'!E:J,6,FALSE)</f>
        <v>U-9 HT Tigers</v>
      </c>
      <c r="P343" s="153" t="s">
        <v>1167</v>
      </c>
      <c r="Q343" s="175" t="str">
        <f t="shared" si="49"/>
        <v>2 Team Coordination: U9 Tigers &amp; U7 Wolves</v>
      </c>
      <c r="R343" s="176" t="str">
        <f>IF(ISBLANK((VLOOKUP(D343,'Team Info'!$E:$O,11,FALSE)))=TRUE," ",(VLOOKUP(D343,'Team Info'!$E:$O,11,FALSE)))</f>
        <v xml:space="preserve"> </v>
      </c>
      <c r="S343" s="176" t="str">
        <f>IF(ISBLANK((VLOOKUP(E343,'Team Info'!$E:$O,11,FALSE)))=TRUE," ",(VLOOKUP(E343,'Team Info'!$E:$O,11,FALSE)))</f>
        <v>2 Team Coordination: U9 Tigers &amp; U7 Wolves</v>
      </c>
      <c r="T343" s="145" t="str">
        <f t="shared" si="50"/>
        <v>45563HT #5A0.5625</v>
      </c>
    </row>
    <row r="344" spans="1:20" ht="28.8" x14ac:dyDescent="0.3">
      <c r="A344" s="170">
        <v>396</v>
      </c>
      <c r="B344" s="170" t="s">
        <v>1157</v>
      </c>
      <c r="C344" s="242" t="str">
        <f t="shared" si="48"/>
        <v>SL1145HT1027</v>
      </c>
      <c r="D344" s="242" t="s">
        <v>1809</v>
      </c>
      <c r="E344" s="242" t="s">
        <v>1715</v>
      </c>
      <c r="F344" s="180" t="str">
        <f t="shared" si="51"/>
        <v>Sat</v>
      </c>
      <c r="G344" s="233">
        <v>45563</v>
      </c>
      <c r="H344" s="153" t="s">
        <v>851</v>
      </c>
      <c r="I344" s="183">
        <v>0.5625</v>
      </c>
      <c r="J344" s="155" t="s">
        <v>1826</v>
      </c>
      <c r="K344" s="180" t="str">
        <f>VLOOKUP(D344,'Team Info'!E:H,4,FALSE)</f>
        <v>SL</v>
      </c>
      <c r="L344" s="169" t="str">
        <f>VLOOKUP(D344,'Team Info'!E:K,6,FALSE)</f>
        <v>U-9 SL Raptors</v>
      </c>
      <c r="M344" s="158" t="s">
        <v>849</v>
      </c>
      <c r="N344" s="181" t="str">
        <f>VLOOKUP(E344,'Team Info'!E:H,4,FALSE)</f>
        <v>HT</v>
      </c>
      <c r="O344" s="177" t="str">
        <f>VLOOKUP(E344,'Team Info'!E:J,6,FALSE)</f>
        <v>U-9 HT Lady Orioles (Orange Crush)</v>
      </c>
      <c r="P344" s="153" t="s">
        <v>1167</v>
      </c>
      <c r="Q344" s="175" t="str">
        <f t="shared" si="49"/>
        <v xml:space="preserve">9/27-9/28 AWAY games - Homecoming 
 </v>
      </c>
      <c r="R344" s="176" t="str">
        <f>IF(ISBLANK((VLOOKUP(D344,'Team Info'!$E:$O,11,FALSE)))=TRUE," ",(VLOOKUP(D344,'Team Info'!$E:$O,11,FALSE)))</f>
        <v>9/27-9/28 AWAY games - Homecoming</v>
      </c>
      <c r="S344" s="176" t="str">
        <f>IF(ISBLANK((VLOOKUP(E344,'Team Info'!$E:$O,11,FALSE)))=TRUE," ",(VLOOKUP(E344,'Team Info'!$E:$O,11,FALSE)))</f>
        <v xml:space="preserve"> </v>
      </c>
      <c r="T344" s="145" t="str">
        <f t="shared" si="50"/>
        <v>45563HT #5B0.5625</v>
      </c>
    </row>
    <row r="345" spans="1:20" ht="28.8" x14ac:dyDescent="0.3">
      <c r="A345" s="170">
        <v>306</v>
      </c>
      <c r="B345" s="170" t="s">
        <v>1157</v>
      </c>
      <c r="C345" s="242" t="str">
        <f t="shared" si="48"/>
        <v>KW1089HT1035</v>
      </c>
      <c r="D345" s="242" t="s">
        <v>1761</v>
      </c>
      <c r="E345" s="242" t="s">
        <v>1722</v>
      </c>
      <c r="F345" s="180" t="str">
        <f t="shared" si="51"/>
        <v>Sat</v>
      </c>
      <c r="G345" s="233">
        <v>45563</v>
      </c>
      <c r="H345" s="153" t="s">
        <v>896</v>
      </c>
      <c r="I345" s="183">
        <v>0.5625</v>
      </c>
      <c r="J345" s="155" t="s">
        <v>1824</v>
      </c>
      <c r="K345" s="180" t="str">
        <f>VLOOKUP(D345,'Team Info'!E:H,4,FALSE)</f>
        <v>KW</v>
      </c>
      <c r="L345" s="169" t="str">
        <f>VLOOKUP(D345,'Team Info'!E:K,6,FALSE)</f>
        <v>U12 KW Stingrays</v>
      </c>
      <c r="M345" s="158" t="s">
        <v>849</v>
      </c>
      <c r="N345" s="181" t="str">
        <f>VLOOKUP(E345,'Team Info'!E:H,4,FALSE)</f>
        <v>HT</v>
      </c>
      <c r="O345" s="177" t="str">
        <f>VLOOKUP(E345,'Team Info'!E:J,6,FALSE)</f>
        <v>U12 HT Hornets</v>
      </c>
      <c r="P345" s="153" t="s">
        <v>1167</v>
      </c>
      <c r="Q345" s="175" t="str">
        <f t="shared" si="49"/>
        <v>No Game 10/11-10/13 - Uihlein</v>
      </c>
      <c r="R345" s="176" t="str">
        <f>IF(ISBLANK((VLOOKUP(D345,'Team Info'!$E:$O,11,FALSE)))=TRUE," ",(VLOOKUP(D345,'Team Info'!$E:$O,11,FALSE)))</f>
        <v xml:space="preserve"> </v>
      </c>
      <c r="S345" s="176" t="str">
        <f>IF(ISBLANK((VLOOKUP(E345,'Team Info'!$E:$O,11,FALSE)))=TRUE," ",(VLOOKUP(E345,'Team Info'!$E:$O,11,FALSE)))</f>
        <v>No Game 10/11-10/13 - Uihlein</v>
      </c>
      <c r="T345" s="145" t="str">
        <f t="shared" si="50"/>
        <v>45563HT #60.5625</v>
      </c>
    </row>
    <row r="346" spans="1:20" x14ac:dyDescent="0.3">
      <c r="A346" s="262">
        <v>393</v>
      </c>
      <c r="B346" s="170" t="s">
        <v>1160</v>
      </c>
      <c r="C346" s="242" t="str">
        <f t="shared" si="48"/>
        <v>RF1123KW1108</v>
      </c>
      <c r="D346" s="242" t="s">
        <v>1790</v>
      </c>
      <c r="E346" s="242" t="s">
        <v>1776</v>
      </c>
      <c r="F346" s="180" t="str">
        <f t="shared" si="51"/>
        <v>Sat</v>
      </c>
      <c r="G346" s="233">
        <v>45563</v>
      </c>
      <c r="H346" s="153" t="s">
        <v>866</v>
      </c>
      <c r="I346" s="183">
        <v>0.57291666666666663</v>
      </c>
      <c r="J346" s="155" t="s">
        <v>1826</v>
      </c>
      <c r="K346" s="180" t="str">
        <f>VLOOKUP(D346,'Team Info'!E:H,4,FALSE)</f>
        <v>RF</v>
      </c>
      <c r="L346" s="169" t="str">
        <f>VLOOKUP(D346,'Team Info'!E:K,6,FALSE)</f>
        <v>U-9 RF Timberwolves</v>
      </c>
      <c r="M346" s="158" t="s">
        <v>849</v>
      </c>
      <c r="N346" s="181" t="str">
        <f>VLOOKUP(E346,'Team Info'!E:H,4,FALSE)</f>
        <v>KW</v>
      </c>
      <c r="O346" s="177" t="str">
        <f>VLOOKUP(E346,'Team Info'!E:J,6,FALSE)</f>
        <v>U-9 KW Twisters</v>
      </c>
      <c r="P346" s="153" t="s">
        <v>1167</v>
      </c>
      <c r="Q346" s="175" t="str">
        <f t="shared" si="49"/>
        <v xml:space="preserve">2 Team Coordination: U7 Hawks &amp; U9 Timberwolves 
 </v>
      </c>
      <c r="R346" s="176" t="str">
        <f>IF(ISBLANK((VLOOKUP(D346,'Team Info'!$E:$O,11,FALSE)))=TRUE," ",(VLOOKUP(D346,'Team Info'!$E:$O,11,FALSE)))</f>
        <v>2 Team Coordination: U7 Hawks &amp; U9 Timberwolves</v>
      </c>
      <c r="S346" s="176" t="str">
        <f>IF(ISBLANK((VLOOKUP(E346,'Team Info'!$E:$O,11,FALSE)))=TRUE," ",(VLOOKUP(E346,'Team Info'!$E:$O,11,FALSE)))</f>
        <v xml:space="preserve"> </v>
      </c>
      <c r="T346" s="145" t="str">
        <f t="shared" si="50"/>
        <v>45563KW 30.572916666666667</v>
      </c>
    </row>
    <row r="347" spans="1:20" x14ac:dyDescent="0.3">
      <c r="A347" s="153">
        <v>3008</v>
      </c>
      <c r="B347" s="153" t="s">
        <v>1157</v>
      </c>
      <c r="C347" s="169"/>
      <c r="D347" s="169"/>
      <c r="E347" s="169"/>
      <c r="F347" s="180" t="str">
        <f t="shared" si="51"/>
        <v>Sat</v>
      </c>
      <c r="G347" s="233">
        <v>45563</v>
      </c>
      <c r="H347" s="153" t="s">
        <v>1665</v>
      </c>
      <c r="I347" s="183">
        <v>0.58333333333333337</v>
      </c>
      <c r="J347" s="155" t="s">
        <v>2059</v>
      </c>
      <c r="K347" s="153"/>
      <c r="L347" s="240" t="s">
        <v>2121</v>
      </c>
      <c r="M347" s="158" t="s">
        <v>849</v>
      </c>
      <c r="N347" s="257" t="s">
        <v>504</v>
      </c>
      <c r="O347" s="258" t="s">
        <v>2085</v>
      </c>
      <c r="P347" s="153" t="s">
        <v>2057</v>
      </c>
      <c r="Q347" s="259"/>
      <c r="R347" s="260"/>
      <c r="S347" s="260"/>
      <c r="T347" s="145" t="str">
        <f t="shared" si="50"/>
        <v>45563Ehley Field #80.583333333333333</v>
      </c>
    </row>
    <row r="348" spans="1:20" x14ac:dyDescent="0.3">
      <c r="A348" s="170">
        <v>621</v>
      </c>
      <c r="B348" s="170" t="s">
        <v>1157</v>
      </c>
      <c r="C348" s="242" t="str">
        <f>D348&amp;E348</f>
        <v>RF1127HT1031</v>
      </c>
      <c r="D348" s="242" t="s">
        <v>1793</v>
      </c>
      <c r="E348" s="242" t="s">
        <v>1718</v>
      </c>
      <c r="F348" s="180" t="str">
        <f t="shared" si="51"/>
        <v>Sat</v>
      </c>
      <c r="G348" s="233">
        <v>45563</v>
      </c>
      <c r="H348" s="153" t="s">
        <v>881</v>
      </c>
      <c r="I348" s="183">
        <v>0.625</v>
      </c>
      <c r="J348" s="155" t="s">
        <v>1829</v>
      </c>
      <c r="K348" s="180" t="str">
        <f>VLOOKUP(D348,'Team Info'!E:H,4,FALSE)</f>
        <v>RF</v>
      </c>
      <c r="L348" s="169" t="str">
        <f>VLOOKUP(D348,'Team Info'!E:K,6,FALSE)</f>
        <v>U10 RF Avengers</v>
      </c>
      <c r="M348" s="158" t="s">
        <v>849</v>
      </c>
      <c r="N348" s="181" t="str">
        <f>VLOOKUP(E348,'Team Info'!E:H,4,FALSE)</f>
        <v>HT</v>
      </c>
      <c r="O348" s="177" t="str">
        <f>VLOOKUP(E348,'Team Info'!E:J,6,FALSE)</f>
        <v>U10 HT Dragons</v>
      </c>
      <c r="P348" s="153" t="s">
        <v>1167</v>
      </c>
      <c r="Q348" s="175" t="str">
        <f>IF(R348=" ",S348,R348&amp;" 
"&amp;S348)</f>
        <v xml:space="preserve"> </v>
      </c>
      <c r="R348" s="176" t="str">
        <f>IF(ISBLANK((VLOOKUP(D348,'Team Info'!$E:$O,11,FALSE)))=TRUE," ",(VLOOKUP(D348,'Team Info'!$E:$O,11,FALSE)))</f>
        <v xml:space="preserve"> </v>
      </c>
      <c r="S348" s="176" t="str">
        <f>IF(ISBLANK((VLOOKUP(E348,'Team Info'!$E:$O,11,FALSE)))=TRUE," ",(VLOOKUP(E348,'Team Info'!$E:$O,11,FALSE)))</f>
        <v xml:space="preserve"> </v>
      </c>
      <c r="T348" s="145" t="str">
        <f t="shared" si="50"/>
        <v>45563HT #5A0.625</v>
      </c>
    </row>
    <row r="349" spans="1:20" ht="28.8" x14ac:dyDescent="0.3">
      <c r="A349" s="170">
        <v>622</v>
      </c>
      <c r="B349" s="170" t="s">
        <v>1157</v>
      </c>
      <c r="C349" s="242" t="str">
        <f>D349&amp;E349</f>
        <v>RF1126HT1032</v>
      </c>
      <c r="D349" s="242" t="s">
        <v>1792</v>
      </c>
      <c r="E349" s="242" t="s">
        <v>1719</v>
      </c>
      <c r="F349" s="180" t="str">
        <f t="shared" si="51"/>
        <v>Sat</v>
      </c>
      <c r="G349" s="233">
        <v>45563</v>
      </c>
      <c r="H349" s="153" t="s">
        <v>851</v>
      </c>
      <c r="I349" s="183">
        <v>0.625</v>
      </c>
      <c r="J349" s="155" t="s">
        <v>1829</v>
      </c>
      <c r="K349" s="180" t="str">
        <f>VLOOKUP(D349,'Team Info'!E:H,4,FALSE)</f>
        <v>RF</v>
      </c>
      <c r="L349" s="169" t="str">
        <f>VLOOKUP(D349,'Team Info'!E:K,6,FALSE)</f>
        <v>U10 RF Thunder</v>
      </c>
      <c r="M349" s="158" t="s">
        <v>849</v>
      </c>
      <c r="N349" s="181" t="str">
        <f>VLOOKUP(E349,'Team Info'!E:H,4,FALSE)</f>
        <v>HT</v>
      </c>
      <c r="O349" s="177" t="str">
        <f>VLOOKUP(E349,'Team Info'!E:J,6,FALSE)</f>
        <v>U10 HT Firehawks</v>
      </c>
      <c r="P349" s="153" t="s">
        <v>1167</v>
      </c>
      <c r="Q349" s="175" t="str">
        <f>IF(R349=" ",S349,R349&amp;" 
"&amp;S349)</f>
        <v>No Game 10/11-10/13 - Uihlein</v>
      </c>
      <c r="R349" s="176" t="str">
        <f>IF(ISBLANK((VLOOKUP(D349,'Team Info'!$E:$O,11,FALSE)))=TRUE," ",(VLOOKUP(D349,'Team Info'!$E:$O,11,FALSE)))</f>
        <v xml:space="preserve"> </v>
      </c>
      <c r="S349" s="176" t="str">
        <f>IF(ISBLANK((VLOOKUP(E349,'Team Info'!$E:$O,11,FALSE)))=TRUE," ",(VLOOKUP(E349,'Team Info'!$E:$O,11,FALSE)))</f>
        <v>No Game 10/11-10/13 - Uihlein</v>
      </c>
      <c r="T349" s="145" t="str">
        <f t="shared" si="50"/>
        <v>45563HT #5B0.625</v>
      </c>
    </row>
    <row r="350" spans="1:20" ht="28.8" x14ac:dyDescent="0.3">
      <c r="A350" s="170">
        <v>343</v>
      </c>
      <c r="B350" s="170" t="s">
        <v>1157</v>
      </c>
      <c r="C350" s="242" t="str">
        <f>D350&amp;E350</f>
        <v>WA1159HT1039</v>
      </c>
      <c r="D350" s="242" t="s">
        <v>1817</v>
      </c>
      <c r="E350" s="242" t="s">
        <v>1723</v>
      </c>
      <c r="F350" s="180" t="str">
        <f t="shared" si="51"/>
        <v>Sat</v>
      </c>
      <c r="G350" s="233">
        <v>45563</v>
      </c>
      <c r="H350" s="153" t="s">
        <v>1665</v>
      </c>
      <c r="I350" s="183">
        <v>0.66666666666666663</v>
      </c>
      <c r="J350" s="155" t="s">
        <v>1825</v>
      </c>
      <c r="K350" s="180" t="str">
        <f>VLOOKUP(D350,'Team Info'!E:H,4,FALSE)</f>
        <v>WA</v>
      </c>
      <c r="L350" s="169" t="str">
        <f>VLOOKUP(D350,'Team Info'!E:K,6,FALSE)</f>
        <v>U14 WA Waubedonia U14 Coed</v>
      </c>
      <c r="M350" s="158" t="s">
        <v>849</v>
      </c>
      <c r="N350" s="181" t="str">
        <f>VLOOKUP(E350,'Team Info'!E:H,4,FALSE)</f>
        <v>HT</v>
      </c>
      <c r="O350" s="177" t="str">
        <f>VLOOKUP(E350,'Team Info'!E:J,6,FALSE)</f>
        <v>U14 HT Lightning</v>
      </c>
      <c r="P350" s="153" t="s">
        <v>1167</v>
      </c>
      <c r="Q350" s="175" t="str">
        <f>IF(R350=" ",S350,R350&amp;" 
"&amp;S350)</f>
        <v>No Game 10/11-10/13 - Uihlein, 10/5 no game</v>
      </c>
      <c r="R350" s="176" t="str">
        <f>IF(ISBLANK((VLOOKUP(D350,'Team Info'!$E:$O,11,FALSE)))=TRUE," ",(VLOOKUP(D350,'Team Info'!$E:$O,11,FALSE)))</f>
        <v xml:space="preserve"> </v>
      </c>
      <c r="S350" s="176" t="str">
        <f>IF(ISBLANK((VLOOKUP(E350,'Team Info'!$E:$O,11,FALSE)))=TRUE," ",(VLOOKUP(E350,'Team Info'!$E:$O,11,FALSE)))</f>
        <v>No Game 10/11-10/13 - Uihlein, 10/5 no game</v>
      </c>
      <c r="T350" s="145" t="str">
        <f t="shared" si="50"/>
        <v>45563Ehley Field #80.666666666666667</v>
      </c>
    </row>
    <row r="351" spans="1:20" ht="28.8" x14ac:dyDescent="0.3">
      <c r="A351" s="170">
        <v>44</v>
      </c>
      <c r="B351" s="170" t="s">
        <v>1159</v>
      </c>
      <c r="C351" s="242" t="str">
        <f>D351&amp;E351</f>
        <v>SL1151JK1066</v>
      </c>
      <c r="D351" s="242" t="s">
        <v>1672</v>
      </c>
      <c r="E351" s="242" t="s">
        <v>1673</v>
      </c>
      <c r="F351" s="180" t="str">
        <f t="shared" si="51"/>
        <v>Sat</v>
      </c>
      <c r="G351" s="233">
        <v>45563</v>
      </c>
      <c r="H351" s="153" t="s">
        <v>2144</v>
      </c>
      <c r="I351" s="183">
        <v>0.73958333333333337</v>
      </c>
      <c r="J351" s="155" t="s">
        <v>96</v>
      </c>
      <c r="K351" s="180" t="str">
        <f>VLOOKUP(D351,'Team Info'!E:H,4,FALSE)</f>
        <v>SL</v>
      </c>
      <c r="L351" s="169" t="str">
        <f>VLOOKUP(D351,'Team Info'!E:K,6,FALSE)</f>
        <v>U10G SL Arsenal</v>
      </c>
      <c r="M351" s="158" t="s">
        <v>849</v>
      </c>
      <c r="N351" s="181" t="str">
        <f>VLOOKUP(E351,'Team Info'!E:H,4,FALSE)</f>
        <v>JK</v>
      </c>
      <c r="O351" s="177" t="str">
        <f>VLOOKUP(E351,'Team Info'!E:J,6,FALSE)</f>
        <v>U10G JK Magic</v>
      </c>
      <c r="P351" s="153" t="s">
        <v>1167</v>
      </c>
      <c r="Q351" s="175" t="str">
        <f>IF(R351=" ",S351,R351&amp;" 
"&amp;S351)</f>
        <v xml:space="preserve">2 Team Coordination: U12 Union &amp; U10G Arsenal, 9/27-9/28 AWAY games - Homecoming 
 </v>
      </c>
      <c r="R351" s="176" t="str">
        <f>IF(ISBLANK((VLOOKUP(D351,'Team Info'!$E:$O,11,FALSE)))=TRUE," ",(VLOOKUP(D351,'Team Info'!$E:$O,11,FALSE)))</f>
        <v>2 Team Coordination: U12 Union &amp; U10G Arsenal, 9/27-9/28 AWAY games - Homecoming</v>
      </c>
      <c r="S351" s="176" t="str">
        <f>IF(ISBLANK((VLOOKUP(E351,'Team Info'!$E:$O,11,FALSE)))=TRUE," ",(VLOOKUP(E351,'Team Info'!$E:$O,11,FALSE)))</f>
        <v xml:space="preserve"> </v>
      </c>
      <c r="T351" s="145" t="str">
        <f t="shared" si="50"/>
        <v>45563Hickory Lane #20.739583333333333</v>
      </c>
    </row>
    <row r="352" spans="1:20" ht="28.8" x14ac:dyDescent="0.3">
      <c r="A352" s="153">
        <v>3008</v>
      </c>
      <c r="B352" s="153" t="s">
        <v>1157</v>
      </c>
      <c r="C352" s="169"/>
      <c r="D352" s="169"/>
      <c r="E352" s="169"/>
      <c r="F352" s="180" t="str">
        <f t="shared" si="51"/>
        <v>Sun</v>
      </c>
      <c r="G352" s="233">
        <v>45564</v>
      </c>
      <c r="H352" s="153" t="s">
        <v>1665</v>
      </c>
      <c r="I352" s="183">
        <v>0.375</v>
      </c>
      <c r="J352" s="155" t="s">
        <v>2059</v>
      </c>
      <c r="K352" s="153"/>
      <c r="L352" s="240" t="s">
        <v>2097</v>
      </c>
      <c r="M352" s="158" t="s">
        <v>849</v>
      </c>
      <c r="N352" s="158" t="s">
        <v>504</v>
      </c>
      <c r="O352" s="238" t="s">
        <v>2070</v>
      </c>
      <c r="P352" s="153" t="s">
        <v>2057</v>
      </c>
      <c r="Q352" s="259"/>
      <c r="R352" s="260"/>
      <c r="S352" s="260"/>
      <c r="T352" s="145" t="str">
        <f t="shared" si="50"/>
        <v>45564Ehley Field #80.375</v>
      </c>
    </row>
    <row r="353" spans="1:20" x14ac:dyDescent="0.3">
      <c r="A353" s="153">
        <v>3009</v>
      </c>
      <c r="B353" s="153" t="s">
        <v>1157</v>
      </c>
      <c r="C353" s="169"/>
      <c r="D353" s="169"/>
      <c r="E353" s="169"/>
      <c r="F353" s="180" t="str">
        <f t="shared" si="51"/>
        <v>Sun</v>
      </c>
      <c r="G353" s="233">
        <v>45564</v>
      </c>
      <c r="H353" s="153" t="s">
        <v>1665</v>
      </c>
      <c r="I353" s="183">
        <v>0.45833333333333331</v>
      </c>
      <c r="J353" s="155" t="s">
        <v>2068</v>
      </c>
      <c r="K353" s="153"/>
      <c r="L353" s="240" t="s">
        <v>2098</v>
      </c>
      <c r="M353" s="158" t="s">
        <v>849</v>
      </c>
      <c r="N353" s="158" t="s">
        <v>504</v>
      </c>
      <c r="O353" s="238" t="s">
        <v>2076</v>
      </c>
      <c r="P353" s="153" t="s">
        <v>2057</v>
      </c>
      <c r="Q353" s="259"/>
      <c r="R353" s="260"/>
      <c r="S353" s="260"/>
      <c r="T353" s="145" t="str">
        <f t="shared" si="50"/>
        <v>45564Ehley Field #80.458333333333333</v>
      </c>
    </row>
    <row r="354" spans="1:20" ht="28.8" x14ac:dyDescent="0.3">
      <c r="A354" s="153">
        <v>3009</v>
      </c>
      <c r="B354" s="153" t="s">
        <v>1157</v>
      </c>
      <c r="C354" s="169"/>
      <c r="D354" s="169"/>
      <c r="E354" s="169"/>
      <c r="F354" s="180" t="str">
        <f t="shared" si="51"/>
        <v>Sun</v>
      </c>
      <c r="G354" s="233">
        <v>45564</v>
      </c>
      <c r="H354" s="153" t="s">
        <v>1665</v>
      </c>
      <c r="I354" s="183">
        <v>0.54166666666666663</v>
      </c>
      <c r="J354" s="155" t="s">
        <v>2067</v>
      </c>
      <c r="K354" s="153"/>
      <c r="L354" s="240" t="s">
        <v>2090</v>
      </c>
      <c r="M354" s="158" t="s">
        <v>849</v>
      </c>
      <c r="N354" s="158" t="s">
        <v>504</v>
      </c>
      <c r="O354" s="238" t="s">
        <v>2075</v>
      </c>
      <c r="P354" s="153" t="s">
        <v>2057</v>
      </c>
      <c r="Q354" s="259"/>
      <c r="R354" s="260"/>
      <c r="S354" s="260"/>
      <c r="T354" s="145" t="str">
        <f t="shared" si="50"/>
        <v>45564Ehley Field #80.541666666666667</v>
      </c>
    </row>
    <row r="355" spans="1:20" x14ac:dyDescent="0.3">
      <c r="A355" s="170">
        <v>78</v>
      </c>
      <c r="B355" s="170" t="s">
        <v>1160</v>
      </c>
      <c r="C355" s="242" t="str">
        <f t="shared" ref="C355:C378" si="52">D355&amp;E355</f>
        <v>HT1038KW1091</v>
      </c>
      <c r="D355" s="242" t="s">
        <v>1675</v>
      </c>
      <c r="E355" s="242" t="s">
        <v>1686</v>
      </c>
      <c r="F355" s="180" t="str">
        <f t="shared" si="51"/>
        <v>Mon</v>
      </c>
      <c r="G355" s="233">
        <v>45565</v>
      </c>
      <c r="H355" s="153" t="s">
        <v>858</v>
      </c>
      <c r="I355" s="183">
        <v>0.72916666666666663</v>
      </c>
      <c r="J355" s="155" t="s">
        <v>63</v>
      </c>
      <c r="K355" s="180" t="str">
        <f>VLOOKUP(D355,'Team Info'!E:H,4,FALSE)</f>
        <v>HT</v>
      </c>
      <c r="L355" s="240" t="str">
        <f>VLOOKUP(D355,'Team Info'!E:K,6,FALSE)</f>
        <v>U12G HT Phoenix</v>
      </c>
      <c r="M355" s="158" t="s">
        <v>849</v>
      </c>
      <c r="N355" s="181" t="str">
        <f>VLOOKUP(E355,'Team Info'!E:H,4,FALSE)</f>
        <v>KW</v>
      </c>
      <c r="O355" s="238" t="str">
        <f>VLOOKUP(E355,'Team Info'!E:J,6,FALSE)</f>
        <v>U12G KW Fury</v>
      </c>
      <c r="P355" s="153" t="s">
        <v>1167</v>
      </c>
      <c r="Q355" s="175" t="str">
        <f t="shared" ref="Q355:Q378" si="53">IF(R355=" ",S355,R355&amp;" 
"&amp;S355)</f>
        <v xml:space="preserve">No Game 10/11-10/13 - Uihlein 
 </v>
      </c>
      <c r="R355" s="176" t="str">
        <f>IF(ISBLANK((VLOOKUP(D355,'Team Info'!$E:$O,11,FALSE)))=TRUE," ",(VLOOKUP(D355,'Team Info'!$E:$O,11,FALSE)))</f>
        <v>No Game 10/11-10/13 - Uihlein</v>
      </c>
      <c r="S355" s="176" t="str">
        <f>IF(ISBLANK((VLOOKUP(E355,'Team Info'!$E:$O,11,FALSE)))=TRUE," ",(VLOOKUP(E355,'Team Info'!$E:$O,11,FALSE)))</f>
        <v xml:space="preserve"> </v>
      </c>
      <c r="T355" s="145" t="str">
        <f t="shared" si="50"/>
        <v>45565KW 40.729166666666667</v>
      </c>
    </row>
    <row r="356" spans="1:20" ht="28.8" x14ac:dyDescent="0.3">
      <c r="A356" s="170">
        <v>598</v>
      </c>
      <c r="B356" s="170" t="s">
        <v>1162</v>
      </c>
      <c r="C356" s="242" t="str">
        <f t="shared" si="52"/>
        <v>HT1030SL1147</v>
      </c>
      <c r="D356" s="242" t="s">
        <v>1717</v>
      </c>
      <c r="E356" s="242" t="s">
        <v>1811</v>
      </c>
      <c r="F356" s="180" t="str">
        <f t="shared" si="51"/>
        <v>Mon</v>
      </c>
      <c r="G356" s="233">
        <v>45565</v>
      </c>
      <c r="H356" s="153">
        <v>1</v>
      </c>
      <c r="I356" s="183">
        <v>0.73958333333333337</v>
      </c>
      <c r="J356" s="155" t="s">
        <v>1829</v>
      </c>
      <c r="K356" s="180" t="str">
        <f>VLOOKUP(D356,'Team Info'!E:H,4,FALSE)</f>
        <v>HT</v>
      </c>
      <c r="L356" s="169" t="str">
        <f>VLOOKUP(D356,'Team Info'!E:K,6,FALSE)</f>
        <v>U10 HT Bolts</v>
      </c>
      <c r="M356" s="158" t="s">
        <v>849</v>
      </c>
      <c r="N356" s="181" t="str">
        <f>VLOOKUP(E356,'Team Info'!E:H,4,FALSE)</f>
        <v>SL</v>
      </c>
      <c r="O356" s="177" t="str">
        <f>VLOOKUP(E356,'Team Info'!E:J,6,FALSE)</f>
        <v>U10 SL Aletico Madrid (Rangers)</v>
      </c>
      <c r="P356" s="153" t="s">
        <v>1167</v>
      </c>
      <c r="Q356" s="175" t="str">
        <f t="shared" si="53"/>
        <v>9/27-9/28 AWAY games - Homecoming</v>
      </c>
      <c r="R356" s="176" t="str">
        <f>IF(ISBLANK((VLOOKUP(D356,'Team Info'!$E:$O,11,FALSE)))=TRUE," ",(VLOOKUP(D356,'Team Info'!$E:$O,11,FALSE)))</f>
        <v xml:space="preserve"> </v>
      </c>
      <c r="S356" s="176" t="str">
        <f>IF(ISBLANK((VLOOKUP(E356,'Team Info'!$E:$O,11,FALSE)))=TRUE," ",(VLOOKUP(E356,'Team Info'!$E:$O,11,FALSE)))</f>
        <v>9/27-9/28 AWAY games - Homecoming</v>
      </c>
    </row>
    <row r="357" spans="1:20" ht="57.6" x14ac:dyDescent="0.3">
      <c r="A357" s="170">
        <v>346</v>
      </c>
      <c r="B357" s="170" t="s">
        <v>1162</v>
      </c>
      <c r="C357" s="242" t="str">
        <f t="shared" si="52"/>
        <v>KW1092SL1156</v>
      </c>
      <c r="D357" s="242" t="s">
        <v>1762</v>
      </c>
      <c r="E357" s="242" t="s">
        <v>1815</v>
      </c>
      <c r="F357" s="180" t="str">
        <f t="shared" si="51"/>
        <v>Tue</v>
      </c>
      <c r="G357" s="233">
        <v>45566</v>
      </c>
      <c r="H357" s="153">
        <v>8</v>
      </c>
      <c r="I357" s="183">
        <v>0.73958333333333337</v>
      </c>
      <c r="J357" s="155" t="s">
        <v>1825</v>
      </c>
      <c r="K357" s="180" t="str">
        <f>VLOOKUP(D357,'Team Info'!E:H,4,FALSE)</f>
        <v>KW</v>
      </c>
      <c r="L357" s="169" t="str">
        <f>VLOOKUP(D357,'Team Info'!E:K,6,FALSE)</f>
        <v>U14 KW Comets</v>
      </c>
      <c r="M357" s="158" t="s">
        <v>849</v>
      </c>
      <c r="N357" s="181" t="str">
        <f>VLOOKUP(E357,'Team Info'!E:H,4,FALSE)</f>
        <v>SL</v>
      </c>
      <c r="O357" s="177" t="str">
        <f>VLOOKUP(E357,'Team Info'!E:J,6,FALSE)</f>
        <v>U14 SL Wolfsburg (Vipers)</v>
      </c>
      <c r="P357" s="153" t="s">
        <v>1167</v>
      </c>
      <c r="Q357" s="175" t="str">
        <f t="shared" si="53"/>
        <v>2 Team Coordination: U12G Phoenix &amp; U14 Comets 
9/27-9/28 AWAY games - Homecoming</v>
      </c>
      <c r="R357" s="176" t="str">
        <f>IF(ISBLANK((VLOOKUP(D357,'Team Info'!$E:$O,11,FALSE)))=TRUE," ",(VLOOKUP(D357,'Team Info'!$E:$O,11,FALSE)))</f>
        <v>2 Team Coordination: U12G Phoenix &amp; U14 Comets</v>
      </c>
      <c r="S357" s="176" t="str">
        <f>IF(ISBLANK((VLOOKUP(E357,'Team Info'!$E:$O,11,FALSE)))=TRUE," ",(VLOOKUP(E357,'Team Info'!$E:$O,11,FALSE)))</f>
        <v>9/27-9/28 AWAY games - Homecoming</v>
      </c>
    </row>
    <row r="358" spans="1:20" ht="57.6" x14ac:dyDescent="0.3">
      <c r="A358" s="170">
        <v>27</v>
      </c>
      <c r="B358" s="170" t="s">
        <v>1159</v>
      </c>
      <c r="C358" s="242" t="str">
        <f t="shared" si="52"/>
        <v>RL1109JK1077</v>
      </c>
      <c r="D358" s="242" t="s">
        <v>1663</v>
      </c>
      <c r="E358" s="242" t="s">
        <v>1652</v>
      </c>
      <c r="F358" s="180" t="str">
        <f t="shared" si="51"/>
        <v>Tue</v>
      </c>
      <c r="G358" s="233">
        <v>45566</v>
      </c>
      <c r="H358" s="153" t="s">
        <v>2143</v>
      </c>
      <c r="I358" s="183">
        <v>0.73958333333333337</v>
      </c>
      <c r="J358" s="155" t="s">
        <v>46</v>
      </c>
      <c r="K358" s="180" t="str">
        <f>VLOOKUP(D358,'Team Info'!E:H,4,FALSE)</f>
        <v>RL</v>
      </c>
      <c r="L358" s="169" t="str">
        <f>VLOOKUP(D358,'Team Info'!E:K,6,FALSE)</f>
        <v>U14G RL Random Lake U14 Girls</v>
      </c>
      <c r="M358" s="158" t="s">
        <v>849</v>
      </c>
      <c r="N358" s="181" t="str">
        <f>VLOOKUP(E358,'Team Info'!E:H,4,FALSE)</f>
        <v>JK</v>
      </c>
      <c r="O358" s="177" t="str">
        <f>VLOOKUP(E358,'Team Info'!E:J,6,FALSE)</f>
        <v>U14G JK Phoenix</v>
      </c>
      <c r="P358" s="153" t="s">
        <v>1167</v>
      </c>
      <c r="Q358" s="175" t="str">
        <f t="shared" si="53"/>
        <v xml:space="preserve">2 Team Coordination: U14 Girls teams for Waubedonia &amp; Random Lake are sharing a coach and players. Need to avoid conflicts and account for travel time.  
 </v>
      </c>
      <c r="R358" s="176" t="str">
        <f>IF(ISBLANK((VLOOKUP(D358,'Team Info'!$E:$O,11,FALSE)))=TRUE," ",(VLOOKUP(D358,'Team Info'!$E:$O,11,FALSE)))</f>
        <v xml:space="preserve">2 Team Coordination: U14 Girls teams for Waubedonia &amp; Random Lake are sharing a coach and players. Need to avoid conflicts and account for travel time. </v>
      </c>
      <c r="S358" s="176" t="str">
        <f>IF(ISBLANK((VLOOKUP(E358,'Team Info'!$E:$O,11,FALSE)))=TRUE," ",(VLOOKUP(E358,'Team Info'!$E:$O,11,FALSE)))</f>
        <v xml:space="preserve"> </v>
      </c>
      <c r="T358" s="145" t="str">
        <f>G358&amp;H358&amp;I358</f>
        <v>45566Hickory Lane #40.739583333333333</v>
      </c>
    </row>
    <row r="359" spans="1:20" x14ac:dyDescent="0.3">
      <c r="A359" s="170">
        <v>209</v>
      </c>
      <c r="B359" s="170" t="s">
        <v>1157</v>
      </c>
      <c r="C359" s="242" t="str">
        <f t="shared" si="52"/>
        <v>KW1102HT1022</v>
      </c>
      <c r="D359" s="242" t="s">
        <v>1770</v>
      </c>
      <c r="E359" s="242" t="s">
        <v>1710</v>
      </c>
      <c r="F359" s="180" t="str">
        <f t="shared" si="51"/>
        <v>Tue</v>
      </c>
      <c r="G359" s="233">
        <v>45566</v>
      </c>
      <c r="H359" s="153" t="s">
        <v>1827</v>
      </c>
      <c r="I359" s="183">
        <v>0.73958333333333337</v>
      </c>
      <c r="J359" s="169" t="s">
        <v>1823</v>
      </c>
      <c r="K359" s="180" t="str">
        <f>VLOOKUP(D359,'Team Info'!E:H,4,FALSE)</f>
        <v>KW</v>
      </c>
      <c r="L359" s="169" t="str">
        <f>VLOOKUP(D359,'Team Info'!E:K,6,FALSE)</f>
        <v>U-8 KW Skyhawks</v>
      </c>
      <c r="M359" s="158" t="s">
        <v>849</v>
      </c>
      <c r="N359" s="181" t="str">
        <f>VLOOKUP(E359,'Team Info'!E:H,4,FALSE)</f>
        <v>HT</v>
      </c>
      <c r="O359" s="177" t="str">
        <f>VLOOKUP(E359,'Team Info'!E:J,6,FALSE)</f>
        <v>U-8 HT Goal Getters</v>
      </c>
      <c r="P359" s="153" t="s">
        <v>1167</v>
      </c>
      <c r="Q359" s="175" t="str">
        <f t="shared" si="53"/>
        <v>2 Team Coordination: U8 Goal Getters &amp; U12G Lightning Leopards</v>
      </c>
      <c r="R359" s="176" t="str">
        <f>IF(ISBLANK((VLOOKUP(D359,'Team Info'!$E:$O,11,FALSE)))=TRUE," ",(VLOOKUP(D359,'Team Info'!$E:$O,11,FALSE)))</f>
        <v xml:space="preserve"> </v>
      </c>
      <c r="S359" s="176" t="str">
        <f>IF(ISBLANK((VLOOKUP(E359,'Team Info'!$E:$O,11,FALSE)))=TRUE," ",(VLOOKUP(E359,'Team Info'!$E:$O,11,FALSE)))</f>
        <v>2 Team Coordination: U8 Goal Getters &amp; U12G Lightning Leopards</v>
      </c>
      <c r="T359" s="145" t="str">
        <f>G359&amp;H359&amp;I359</f>
        <v>45566HT #3A0.739583333333333</v>
      </c>
    </row>
    <row r="360" spans="1:20" ht="28.8" x14ac:dyDescent="0.3">
      <c r="A360" s="170">
        <v>116</v>
      </c>
      <c r="B360" s="170" t="s">
        <v>1157</v>
      </c>
      <c r="C360" s="242" t="str">
        <f t="shared" si="52"/>
        <v>BR1002HT1036</v>
      </c>
      <c r="D360" s="242" t="s">
        <v>1684</v>
      </c>
      <c r="E360" s="242" t="s">
        <v>1679</v>
      </c>
      <c r="F360" s="180" t="str">
        <f t="shared" si="51"/>
        <v>Tue</v>
      </c>
      <c r="G360" s="233">
        <v>45566</v>
      </c>
      <c r="H360" s="153" t="s">
        <v>863</v>
      </c>
      <c r="I360" s="183">
        <v>0.73958333333333337</v>
      </c>
      <c r="J360" s="155" t="s">
        <v>63</v>
      </c>
      <c r="K360" s="180" t="str">
        <f>VLOOKUP(D360,'Team Info'!E:H,4,FALSE)</f>
        <v>BR</v>
      </c>
      <c r="L360" s="240" t="str">
        <f>VLOOKUP(D360,'Team Info'!E:K,6,FALSE)</f>
        <v>U12G BR Blue Heron Blue</v>
      </c>
      <c r="M360" s="158" t="s">
        <v>849</v>
      </c>
      <c r="N360" s="181" t="str">
        <f>VLOOKUP(E360,'Team Info'!E:H,4,FALSE)</f>
        <v>HT</v>
      </c>
      <c r="O360" s="238" t="str">
        <f>VLOOKUP(E360,'Team Info'!E:J,6,FALSE)</f>
        <v>U12G HT Pumas</v>
      </c>
      <c r="P360" s="153" t="s">
        <v>1167</v>
      </c>
      <c r="Q360" s="175" t="str">
        <f t="shared" si="53"/>
        <v>2 Team Coordination: U12 BR Yellow &amp; U12 BR Blue, No Games 10/11-10/13, No Games 9/28, Home games on 9/14 picture day, have Brownsville girls play each other that day?  
No Game 10/11-10/13 - Uihlein</v>
      </c>
      <c r="R360" s="176" t="str">
        <f>IF(ISBLANK((VLOOKUP(D360,'Team Info'!$E:$O,11,FALSE)))=TRUE," ",(VLOOKUP(D360,'Team Info'!$E:$O,11,FALSE)))</f>
        <v xml:space="preserve">2 Team Coordination: U12 BR Yellow &amp; U12 BR Blue, No Games 10/11-10/13, No Games 9/28, Home games on 9/14 picture day, have Brownsville girls play each other that day? </v>
      </c>
      <c r="S360" s="176" t="str">
        <f>IF(ISBLANK((VLOOKUP(E360,'Team Info'!$E:$O,11,FALSE)))=TRUE," ",(VLOOKUP(E360,'Team Info'!$E:$O,11,FALSE)))</f>
        <v>No Game 10/11-10/13 - Uihlein</v>
      </c>
      <c r="T360" s="145" t="str">
        <f>G360&amp;H360&amp;I360</f>
        <v>45566HT #70.739583333333333</v>
      </c>
    </row>
    <row r="361" spans="1:20" x14ac:dyDescent="0.3">
      <c r="A361" s="170">
        <v>440</v>
      </c>
      <c r="B361" s="170" t="s">
        <v>1162</v>
      </c>
      <c r="C361" s="242" t="str">
        <f t="shared" si="52"/>
        <v>KW1105SL1144</v>
      </c>
      <c r="D361" s="242" t="s">
        <v>1773</v>
      </c>
      <c r="E361" s="242" t="s">
        <v>1808</v>
      </c>
      <c r="F361" s="180" t="str">
        <f t="shared" si="51"/>
        <v>Wed</v>
      </c>
      <c r="G361" s="233">
        <v>45567</v>
      </c>
      <c r="H361" s="153">
        <v>1</v>
      </c>
      <c r="I361" s="271">
        <v>0.73958333333333337</v>
      </c>
      <c r="J361" s="155" t="s">
        <v>1826</v>
      </c>
      <c r="K361" s="180" t="str">
        <f>VLOOKUP(D361,'Team Info'!E:H,4,FALSE)</f>
        <v>KW</v>
      </c>
      <c r="L361" s="169" t="str">
        <f>VLOOKUP(D361,'Team Info'!E:K,6,FALSE)</f>
        <v>U-9 KW Cyclones</v>
      </c>
      <c r="M361" s="158" t="s">
        <v>849</v>
      </c>
      <c r="N361" s="181" t="str">
        <f>VLOOKUP(E361,'Team Info'!E:H,4,FALSE)</f>
        <v>SL</v>
      </c>
      <c r="O361" s="177" t="str">
        <f>VLOOKUP(E361,'Team Info'!E:J,6,FALSE)</f>
        <v>U-9 SL Barcelona (Flames)</v>
      </c>
      <c r="P361" s="153" t="s">
        <v>1167</v>
      </c>
      <c r="Q361" s="175" t="str">
        <f t="shared" si="53"/>
        <v>9/27-9/28 AWAY games - Homecoming</v>
      </c>
      <c r="R361" s="176" t="str">
        <f>IF(ISBLANK((VLOOKUP(D361,'Team Info'!$E:$O,11,FALSE)))=TRUE," ",(VLOOKUP(D361,'Team Info'!$E:$O,11,FALSE)))</f>
        <v xml:space="preserve"> </v>
      </c>
      <c r="S361" s="176" t="str">
        <f>IF(ISBLANK((VLOOKUP(E361,'Team Info'!$E:$O,11,FALSE)))=TRUE," ",(VLOOKUP(E361,'Team Info'!$E:$O,11,FALSE)))</f>
        <v>9/27-9/28 AWAY games - Homecoming</v>
      </c>
    </row>
    <row r="362" spans="1:20" x14ac:dyDescent="0.3">
      <c r="A362" s="266">
        <v>1004</v>
      </c>
      <c r="B362" s="266" t="s">
        <v>1159</v>
      </c>
      <c r="C362" s="267" t="str">
        <f t="shared" si="52"/>
        <v>JK1062JK1063</v>
      </c>
      <c r="D362" s="267" t="s">
        <v>1740</v>
      </c>
      <c r="E362" s="267" t="s">
        <v>1741</v>
      </c>
      <c r="F362" s="180" t="str">
        <f t="shared" si="51"/>
        <v>Thu</v>
      </c>
      <c r="G362" s="233">
        <v>45568</v>
      </c>
      <c r="H362" s="236" t="s">
        <v>2214</v>
      </c>
      <c r="I362" s="183">
        <v>0.45833333333333331</v>
      </c>
      <c r="J362" s="155" t="s">
        <v>1826</v>
      </c>
      <c r="K362" s="180" t="str">
        <f>VLOOKUP(D362,'Team Info'!E:H,4,FALSE)</f>
        <v>JK</v>
      </c>
      <c r="L362" s="169" t="str">
        <f>VLOOKUP(D362,'Team Info'!E:K,6,FALSE)</f>
        <v>U-9 JK Adrenaline</v>
      </c>
      <c r="M362" s="158" t="s">
        <v>849</v>
      </c>
      <c r="N362" s="181" t="str">
        <f>VLOOKUP(E362,'Team Info'!E:H,4,FALSE)</f>
        <v>JK</v>
      </c>
      <c r="O362" s="177" t="str">
        <f>VLOOKUP(E362,'Team Info'!E:J,6,FALSE)</f>
        <v>U-9 JK Avalanche</v>
      </c>
      <c r="P362" s="153" t="s">
        <v>1167</v>
      </c>
      <c r="Q362" s="175" t="str">
        <f t="shared" si="53"/>
        <v xml:space="preserve">2 Team Coordination: U7 Cheetahs &amp; U9 Adrenaline 
 </v>
      </c>
      <c r="R362" s="176" t="str">
        <f>IF(ISBLANK((VLOOKUP(D362,'Team Info'!$E:$O,11,FALSE)))=TRUE," ",(VLOOKUP(D362,'Team Info'!$E:$O,11,FALSE)))</f>
        <v>2 Team Coordination: U7 Cheetahs &amp; U9 Adrenaline</v>
      </c>
      <c r="S362" s="176" t="str">
        <f>IF(ISBLANK((VLOOKUP(E362,'Team Info'!$E:$O,11,FALSE)))=TRUE," ",(VLOOKUP(E362,'Team Info'!$E:$O,11,FALSE)))</f>
        <v xml:space="preserve"> </v>
      </c>
      <c r="T362" s="145" t="str">
        <f t="shared" ref="T362:T368" si="54">G362&amp;H362&amp;I362</f>
        <v>45568Jackson Park Field 
W204N16835 Jackson Dr, Jackson, WI0.458333333333333</v>
      </c>
    </row>
    <row r="363" spans="1:20" x14ac:dyDescent="0.3">
      <c r="A363" s="262">
        <v>101</v>
      </c>
      <c r="B363" s="170" t="s">
        <v>1268</v>
      </c>
      <c r="C363" s="242" t="str">
        <f t="shared" si="52"/>
        <v>HT1037BR1001</v>
      </c>
      <c r="D363" s="242" t="s">
        <v>1676</v>
      </c>
      <c r="E363" s="242" t="s">
        <v>1680</v>
      </c>
      <c r="F363" s="180" t="str">
        <f t="shared" si="51"/>
        <v>Thu</v>
      </c>
      <c r="G363" s="233">
        <v>45568</v>
      </c>
      <c r="H363" s="153" t="s">
        <v>2179</v>
      </c>
      <c r="I363" s="183">
        <v>0.72916666666666663</v>
      </c>
      <c r="J363" s="155" t="s">
        <v>63</v>
      </c>
      <c r="K363" s="180" t="str">
        <f>VLOOKUP(D363,'Team Info'!E:H,4,FALSE)</f>
        <v>HT</v>
      </c>
      <c r="L363" s="240" t="str">
        <f>VLOOKUP(D363,'Team Info'!E:K,6,FALSE)</f>
        <v>U12G HT Crazy Lady Lightning Leopards</v>
      </c>
      <c r="M363" s="158" t="s">
        <v>849</v>
      </c>
      <c r="N363" s="181" t="str">
        <f>VLOOKUP(E363,'Team Info'!E:H,4,FALSE)</f>
        <v>BR</v>
      </c>
      <c r="O363" s="238" t="str">
        <f>VLOOKUP(E363,'Team Info'!E:J,6,FALSE)</f>
        <v>U12G BR Blue Heron Yellow</v>
      </c>
      <c r="P363" s="153" t="s">
        <v>1167</v>
      </c>
      <c r="Q363" s="175" t="str">
        <f t="shared" si="53"/>
        <v xml:space="preserve">2 Team Coordination: U8 Goal Getters &amp; U12G Lightning Leopards
2 Team Coordination: U8 HU Vipers &amp; U12G Lightning Leopards 
2 Team Coordination: U12 BR Yellow &amp; U12 BR Blue, No Games 10/11-10/13, No Games 9/28, Home games on 9/14 picture day, have Brownsville girls play each other that day? </v>
      </c>
      <c r="R363" s="176" t="str">
        <f>IF(ISBLANK((VLOOKUP(D363,'Team Info'!$E:$O,11,FALSE)))=TRUE," ",(VLOOKUP(D363,'Team Info'!$E:$O,11,FALSE)))</f>
        <v>2 Team Coordination: U8 Goal Getters &amp; U12G Lightning Leopards
2 Team Coordination: U8 HU Vipers &amp; U12G Lightning Leopards</v>
      </c>
      <c r="S363" s="176" t="str">
        <f>IF(ISBLANK((VLOOKUP(E363,'Team Info'!$E:$O,11,FALSE)))=TRUE," ",(VLOOKUP(E363,'Team Info'!$E:$O,11,FALSE)))</f>
        <v xml:space="preserve">2 Team Coordination: U12 BR Yellow &amp; U12 BR Blue, No Games 10/11-10/13, No Games 9/28, Home games on 9/14 picture day, have Brownsville girls play each other that day? </v>
      </c>
      <c r="T363" s="145" t="str">
        <f t="shared" si="54"/>
        <v>4556812U South0.729166666666667</v>
      </c>
    </row>
    <row r="364" spans="1:20" ht="28.8" x14ac:dyDescent="0.3">
      <c r="A364" s="170">
        <v>95</v>
      </c>
      <c r="B364" s="170" t="s">
        <v>1162</v>
      </c>
      <c r="C364" s="242" t="str">
        <f t="shared" si="52"/>
        <v>SL1155SL1153</v>
      </c>
      <c r="D364" s="242" t="s">
        <v>1674</v>
      </c>
      <c r="E364" s="242" t="s">
        <v>1677</v>
      </c>
      <c r="F364" s="180" t="str">
        <f t="shared" si="51"/>
        <v>Fri</v>
      </c>
      <c r="G364" s="233">
        <v>45569</v>
      </c>
      <c r="H364" s="153">
        <v>5</v>
      </c>
      <c r="I364" s="183">
        <v>0.73958333333333337</v>
      </c>
      <c r="J364" s="155" t="s">
        <v>63</v>
      </c>
      <c r="K364" s="180" t="str">
        <f>VLOOKUP(D364,'Team Info'!E:H,4,FALSE)</f>
        <v>SL</v>
      </c>
      <c r="L364" s="240" t="str">
        <f>VLOOKUP(D364,'Team Info'!E:K,6,FALSE)</f>
        <v>U12G SL Lady Owls</v>
      </c>
      <c r="M364" s="158" t="s">
        <v>849</v>
      </c>
      <c r="N364" s="181" t="str">
        <f>VLOOKUP(E364,'Team Info'!E:H,4,FALSE)</f>
        <v>SL</v>
      </c>
      <c r="O364" s="238" t="str">
        <f>VLOOKUP(E364,'Team Info'!E:J,6,FALSE)</f>
        <v>U12G SL Red Stars (Royals)</v>
      </c>
      <c r="P364" s="153" t="s">
        <v>1167</v>
      </c>
      <c r="Q364" s="175" t="str">
        <f t="shared" si="53"/>
        <v>2 Team Coordination: U12G Lady Owls &amp; U10G Tigers, 9/27-9/28 AWAY games - Homecoming 
9/27-9/28 AWAY games - Homecoming</v>
      </c>
      <c r="R364" s="176" t="str">
        <f>IF(ISBLANK((VLOOKUP(D364,'Team Info'!$E:$O,11,FALSE)))=TRUE," ",(VLOOKUP(D364,'Team Info'!$E:$O,11,FALSE)))</f>
        <v>2 Team Coordination: U12G Lady Owls &amp; U10G Tigers, 9/27-9/28 AWAY games - Homecoming</v>
      </c>
      <c r="S364" s="176" t="str">
        <f>IF(ISBLANK((VLOOKUP(E364,'Team Info'!$E:$O,11,FALSE)))=TRUE," ",(VLOOKUP(E364,'Team Info'!$E:$O,11,FALSE)))</f>
        <v>9/27-9/28 AWAY games - Homecoming</v>
      </c>
      <c r="T364" s="145" t="str">
        <f t="shared" si="54"/>
        <v>4556950.739583333333333</v>
      </c>
    </row>
    <row r="365" spans="1:20" x14ac:dyDescent="0.3">
      <c r="A365" s="262">
        <v>88</v>
      </c>
      <c r="B365" s="170" t="s">
        <v>1268</v>
      </c>
      <c r="C365" s="242" t="str">
        <f t="shared" si="52"/>
        <v>RF1132BR1002</v>
      </c>
      <c r="D365" s="242" t="s">
        <v>1681</v>
      </c>
      <c r="E365" s="242" t="s">
        <v>1684</v>
      </c>
      <c r="F365" s="180" t="str">
        <f t="shared" si="51"/>
        <v>Sat</v>
      </c>
      <c r="G365" s="233">
        <v>45570</v>
      </c>
      <c r="H365" s="153" t="s">
        <v>2179</v>
      </c>
      <c r="I365" s="183">
        <v>0.33333333333333331</v>
      </c>
      <c r="J365" s="155" t="s">
        <v>63</v>
      </c>
      <c r="K365" s="180" t="str">
        <f>VLOOKUP(D365,'Team Info'!E:H,4,FALSE)</f>
        <v>RF</v>
      </c>
      <c r="L365" s="240" t="str">
        <f>VLOOKUP(D365,'Team Info'!E:K,6,FALSE)</f>
        <v>U12G RF Gunners</v>
      </c>
      <c r="M365" s="158" t="s">
        <v>849</v>
      </c>
      <c r="N365" s="181" t="str">
        <f>VLOOKUP(E365,'Team Info'!E:H,4,FALSE)</f>
        <v>BR</v>
      </c>
      <c r="O365" s="238" t="str">
        <f>VLOOKUP(E365,'Team Info'!E:J,6,FALSE)</f>
        <v>U12G BR Blue Heron Blue</v>
      </c>
      <c r="P365" s="153" t="s">
        <v>1167</v>
      </c>
      <c r="Q365" s="175" t="str">
        <f t="shared" si="53"/>
        <v xml:space="preserve">2 Team Coordination: U12 Red Foxes &amp; U12G Gunners, 2 Team Coordination: U12 Lightning &amp; U12G Gunners,  2 Team Coordination: U12 Comets &amp; U12G Gunners 
2 Team Coordination: U12 BR Yellow &amp; U12 BR Blue, No Games 10/11-10/13, No Games 9/28, Home games on 9/14 picture day, have Brownsville girls play each other that day? </v>
      </c>
      <c r="R365" s="176" t="str">
        <f>IF(ISBLANK((VLOOKUP(D365,'Team Info'!$E:$O,11,FALSE)))=TRUE," ",(VLOOKUP(D365,'Team Info'!$E:$O,11,FALSE)))</f>
        <v>2 Team Coordination: U12 Red Foxes &amp; U12G Gunners, 2 Team Coordination: U12 Lightning &amp; U12G Gunners,  2 Team Coordination: U12 Comets &amp; U12G Gunners</v>
      </c>
      <c r="S365" s="176" t="str">
        <f>IF(ISBLANK((VLOOKUP(E365,'Team Info'!$E:$O,11,FALSE)))=TRUE," ",(VLOOKUP(E365,'Team Info'!$E:$O,11,FALSE)))</f>
        <v xml:space="preserve">2 Team Coordination: U12 BR Yellow &amp; U12 BR Blue, No Games 10/11-10/13, No Games 9/28, Home games on 9/14 picture day, have Brownsville girls play each other that day? </v>
      </c>
      <c r="T365" s="145" t="str">
        <f t="shared" si="54"/>
        <v>4557012U South0.333333333333333</v>
      </c>
    </row>
    <row r="366" spans="1:20" x14ac:dyDescent="0.3">
      <c r="A366" s="170">
        <v>488</v>
      </c>
      <c r="B366" s="170" t="s">
        <v>1159</v>
      </c>
      <c r="C366" s="242" t="str">
        <f t="shared" si="52"/>
        <v>HT1015JK1052</v>
      </c>
      <c r="D366" s="242" t="s">
        <v>1703</v>
      </c>
      <c r="E366" s="242" t="s">
        <v>1385</v>
      </c>
      <c r="F366" s="180" t="str">
        <f t="shared" si="51"/>
        <v>Sat</v>
      </c>
      <c r="G366" s="233">
        <v>45570</v>
      </c>
      <c r="H366" s="153" t="s">
        <v>2146</v>
      </c>
      <c r="I366" s="183">
        <v>0.33333333333333331</v>
      </c>
      <c r="J366" s="155" t="s">
        <v>1828</v>
      </c>
      <c r="K366" s="180" t="str">
        <f>VLOOKUP(D366,'Team Info'!E:H,4,FALSE)</f>
        <v>HT</v>
      </c>
      <c r="L366" s="169" t="str">
        <f>VLOOKUP(D366,'Team Info'!E:K,6,FALSE)</f>
        <v>U-7 HT Spicey Meatball Boys</v>
      </c>
      <c r="M366" s="158" t="s">
        <v>849</v>
      </c>
      <c r="N366" s="181" t="str">
        <f>VLOOKUP(E366,'Team Info'!E:H,4,FALSE)</f>
        <v>JK</v>
      </c>
      <c r="O366" s="177" t="str">
        <f>VLOOKUP(E366,'Team Info'!E:J,6,FALSE)</f>
        <v>U-7 JK Cheetahs</v>
      </c>
      <c r="P366" s="153" t="s">
        <v>1167</v>
      </c>
      <c r="Q366" s="175" t="str">
        <f t="shared" si="53"/>
        <v>2 Team Coordination: U12 Cobras &amp; U7 Spicey Meatballs 
2 Team Coordination: U7 Cheetahs &amp; U9 Adrenaline</v>
      </c>
      <c r="R366" s="176" t="str">
        <f>IF(ISBLANK((VLOOKUP(D366,'Team Info'!$E:$O,11,FALSE)))=TRUE," ",(VLOOKUP(D366,'Team Info'!$E:$O,11,FALSE)))</f>
        <v>2 Team Coordination: U12 Cobras &amp; U7 Spicey Meatballs</v>
      </c>
      <c r="S366" s="176" t="str">
        <f>IF(ISBLANK((VLOOKUP(E366,'Team Info'!$E:$O,11,FALSE)))=TRUE," ",(VLOOKUP(E366,'Team Info'!$E:$O,11,FALSE)))</f>
        <v>2 Team Coordination: U7 Cheetahs &amp; U9 Adrenaline</v>
      </c>
      <c r="T366" s="145" t="str">
        <f t="shared" si="54"/>
        <v>45570Hickory Lane #1A0.333333333333333</v>
      </c>
    </row>
    <row r="367" spans="1:20" x14ac:dyDescent="0.3">
      <c r="A367" s="170">
        <v>542</v>
      </c>
      <c r="B367" s="170" t="s">
        <v>1159</v>
      </c>
      <c r="C367" s="242" t="str">
        <f t="shared" si="52"/>
        <v>HT1018JK1054</v>
      </c>
      <c r="D367" s="242" t="s">
        <v>1706</v>
      </c>
      <c r="E367" s="242" t="s">
        <v>1376</v>
      </c>
      <c r="F367" s="180" t="str">
        <f t="shared" si="51"/>
        <v>Sat</v>
      </c>
      <c r="G367" s="233">
        <v>45570</v>
      </c>
      <c r="H367" s="153" t="s">
        <v>2147</v>
      </c>
      <c r="I367" s="183">
        <v>0.33333333333333331</v>
      </c>
      <c r="J367" s="155" t="s">
        <v>1828</v>
      </c>
      <c r="K367" s="180" t="str">
        <f>VLOOKUP(D367,'Team Info'!E:H,4,FALSE)</f>
        <v>HT</v>
      </c>
      <c r="L367" s="169" t="str">
        <f>VLOOKUP(D367,'Team Info'!E:K,6,FALSE)</f>
        <v>U-7 HT Panthers</v>
      </c>
      <c r="M367" s="158" t="s">
        <v>849</v>
      </c>
      <c r="N367" s="181" t="str">
        <f>VLOOKUP(E367,'Team Info'!E:H,4,FALSE)</f>
        <v>JK</v>
      </c>
      <c r="O367" s="177" t="str">
        <f>VLOOKUP(E367,'Team Info'!E:J,6,FALSE)</f>
        <v>U-7 JK Tigers</v>
      </c>
      <c r="P367" s="153" t="s">
        <v>1167</v>
      </c>
      <c r="Q367" s="175" t="str">
        <f t="shared" si="53"/>
        <v xml:space="preserve"> </v>
      </c>
      <c r="R367" s="176" t="str">
        <f>IF(ISBLANK((VLOOKUP(D367,'Team Info'!$E:$O,11,FALSE)))=TRUE," ",(VLOOKUP(D367,'Team Info'!$E:$O,11,FALSE)))</f>
        <v xml:space="preserve"> </v>
      </c>
      <c r="S367" s="176" t="str">
        <f>IF(ISBLANK((VLOOKUP(E367,'Team Info'!$E:$O,11,FALSE)))=TRUE," ",(VLOOKUP(E367,'Team Info'!$E:$O,11,FALSE)))</f>
        <v xml:space="preserve"> </v>
      </c>
      <c r="T367" s="145" t="str">
        <f t="shared" si="54"/>
        <v>45570Hickory Lane #1B0.333333333333333</v>
      </c>
    </row>
    <row r="368" spans="1:20" x14ac:dyDescent="0.3">
      <c r="A368" s="170">
        <v>310</v>
      </c>
      <c r="B368" s="170" t="s">
        <v>1159</v>
      </c>
      <c r="C368" s="242" t="str">
        <f t="shared" si="52"/>
        <v>HT1035JK1072</v>
      </c>
      <c r="D368" s="242" t="s">
        <v>1722</v>
      </c>
      <c r="E368" s="242" t="s">
        <v>1748</v>
      </c>
      <c r="F368" s="180" t="str">
        <f t="shared" si="51"/>
        <v>Sat</v>
      </c>
      <c r="G368" s="233">
        <v>45570</v>
      </c>
      <c r="H368" s="153" t="s">
        <v>2145</v>
      </c>
      <c r="I368" s="183">
        <v>0.33333333333333331</v>
      </c>
      <c r="J368" s="155" t="s">
        <v>1824</v>
      </c>
      <c r="K368" s="180" t="str">
        <f>VLOOKUP(D368,'Team Info'!E:H,4,FALSE)</f>
        <v>HT</v>
      </c>
      <c r="L368" s="169" t="str">
        <f>VLOOKUP(D368,'Team Info'!E:K,6,FALSE)</f>
        <v>U12 HT Hornets</v>
      </c>
      <c r="M368" s="158" t="s">
        <v>849</v>
      </c>
      <c r="N368" s="181" t="str">
        <f>VLOOKUP(E368,'Team Info'!E:H,4,FALSE)</f>
        <v>JK</v>
      </c>
      <c r="O368" s="177" t="str">
        <f>VLOOKUP(E368,'Team Info'!E:J,6,FALSE)</f>
        <v>U12 JK Stars</v>
      </c>
      <c r="P368" s="153" t="s">
        <v>1167</v>
      </c>
      <c r="Q368" s="175" t="str">
        <f t="shared" si="53"/>
        <v xml:space="preserve">No Game 10/11-10/13 - Uihlein 
 </v>
      </c>
      <c r="R368" s="176" t="str">
        <f>IF(ISBLANK((VLOOKUP(D368,'Team Info'!$E:$O,11,FALSE)))=TRUE," ",(VLOOKUP(D368,'Team Info'!$E:$O,11,FALSE)))</f>
        <v>No Game 10/11-10/13 - Uihlein</v>
      </c>
      <c r="S368" s="176" t="str">
        <f>IF(ISBLANK((VLOOKUP(E368,'Team Info'!$E:$O,11,FALSE)))=TRUE," ",(VLOOKUP(E368,'Team Info'!$E:$O,11,FALSE)))</f>
        <v xml:space="preserve"> </v>
      </c>
      <c r="T368" s="145" t="str">
        <f t="shared" si="54"/>
        <v>45570Hickory Lane #30.333333333333333</v>
      </c>
    </row>
    <row r="369" spans="1:20" x14ac:dyDescent="0.3">
      <c r="A369" s="170">
        <v>402</v>
      </c>
      <c r="B369" s="170" t="s">
        <v>1162</v>
      </c>
      <c r="C369" s="242" t="str">
        <f t="shared" si="52"/>
        <v>RF1123SL1146</v>
      </c>
      <c r="D369" s="242" t="s">
        <v>1790</v>
      </c>
      <c r="E369" s="242" t="s">
        <v>1810</v>
      </c>
      <c r="F369" s="180" t="str">
        <f t="shared" si="51"/>
        <v>Sat</v>
      </c>
      <c r="G369" s="233">
        <v>45570</v>
      </c>
      <c r="H369" s="153">
        <v>2</v>
      </c>
      <c r="I369" s="183">
        <v>0.375</v>
      </c>
      <c r="J369" s="155" t="s">
        <v>1826</v>
      </c>
      <c r="K369" s="180" t="str">
        <f>VLOOKUP(D369,'Team Info'!E:H,4,FALSE)</f>
        <v>RF</v>
      </c>
      <c r="L369" s="169" t="str">
        <f>VLOOKUP(D369,'Team Info'!E:K,6,FALSE)</f>
        <v>U-9 RF Timberwolves</v>
      </c>
      <c r="M369" s="158" t="s">
        <v>849</v>
      </c>
      <c r="N369" s="181" t="str">
        <f>VLOOKUP(E369,'Team Info'!E:H,4,FALSE)</f>
        <v>SL</v>
      </c>
      <c r="O369" s="177" t="str">
        <f>VLOOKUP(E369,'Team Info'!E:J,6,FALSE)</f>
        <v>U-9 SL Chelsea (Anacondas)</v>
      </c>
      <c r="P369" s="153" t="s">
        <v>1167</v>
      </c>
      <c r="Q369" s="175" t="str">
        <f t="shared" si="53"/>
        <v>2 Team Coordination: U7 Hawks &amp; U9 Timberwolves 
9/27-9/28 AWAY games - Homecoming</v>
      </c>
      <c r="R369" s="176" t="str">
        <f>IF(ISBLANK((VLOOKUP(D369,'Team Info'!$E:$O,11,FALSE)))=TRUE," ",(VLOOKUP(D369,'Team Info'!$E:$O,11,FALSE)))</f>
        <v>2 Team Coordination: U7 Hawks &amp; U9 Timberwolves</v>
      </c>
      <c r="S369" s="176" t="str">
        <f>IF(ISBLANK((VLOOKUP(E369,'Team Info'!$E:$O,11,FALSE)))=TRUE," ",(VLOOKUP(E369,'Team Info'!$E:$O,11,FALSE)))</f>
        <v>9/27-9/28 AWAY games - Homecoming</v>
      </c>
    </row>
    <row r="370" spans="1:20" x14ac:dyDescent="0.3">
      <c r="A370" s="170">
        <v>178</v>
      </c>
      <c r="B370" s="170" t="s">
        <v>1162</v>
      </c>
      <c r="C370" s="242" t="str">
        <f t="shared" si="52"/>
        <v>KW1101SL1140</v>
      </c>
      <c r="D370" s="242" t="s">
        <v>1769</v>
      </c>
      <c r="E370" s="242" t="s">
        <v>1804</v>
      </c>
      <c r="F370" s="180" t="str">
        <f t="shared" si="51"/>
        <v>Sat</v>
      </c>
      <c r="G370" s="233">
        <v>45570</v>
      </c>
      <c r="H370" s="153">
        <v>4</v>
      </c>
      <c r="I370" s="183">
        <v>0.375</v>
      </c>
      <c r="J370" s="155" t="s">
        <v>1823</v>
      </c>
      <c r="K370" s="180" t="str">
        <f>VLOOKUP(D370,'Team Info'!E:H,4,FALSE)</f>
        <v>KW</v>
      </c>
      <c r="L370" s="169" t="str">
        <f>VLOOKUP(D370,'Team Info'!E:K,6,FALSE)</f>
        <v>U-8 KW Inferno</v>
      </c>
      <c r="M370" s="158" t="s">
        <v>849</v>
      </c>
      <c r="N370" s="181" t="str">
        <f>VLOOKUP(E370,'Team Info'!E:H,4,FALSE)</f>
        <v>SL</v>
      </c>
      <c r="O370" s="177" t="str">
        <f>VLOOKUP(E370,'Team Info'!E:J,6,FALSE)</f>
        <v>U-8 SL Volcanoes</v>
      </c>
      <c r="P370" s="153" t="s">
        <v>1167</v>
      </c>
      <c r="Q370" s="175" t="str">
        <f t="shared" si="53"/>
        <v>9/27-9/28 AWAY games - Homecoming</v>
      </c>
      <c r="R370" s="176" t="str">
        <f>IF(ISBLANK((VLOOKUP(D370,'Team Info'!$E:$O,11,FALSE)))=TRUE," ",(VLOOKUP(D370,'Team Info'!$E:$O,11,FALSE)))</f>
        <v xml:space="preserve"> </v>
      </c>
      <c r="S370" s="176" t="str">
        <f>IF(ISBLANK((VLOOKUP(E370,'Team Info'!$E:$O,11,FALSE)))=TRUE," ",(VLOOKUP(E370,'Team Info'!$E:$O,11,FALSE)))</f>
        <v>9/27-9/28 AWAY games - Homecoming</v>
      </c>
      <c r="T370" s="145" t="str">
        <f t="shared" ref="T370:T389" si="55">G370&amp;H370&amp;I370</f>
        <v>4557040.375</v>
      </c>
    </row>
    <row r="371" spans="1:20" x14ac:dyDescent="0.3">
      <c r="A371" s="170">
        <v>12</v>
      </c>
      <c r="B371" s="170" t="s">
        <v>1162</v>
      </c>
      <c r="C371" s="242" t="str">
        <f t="shared" si="52"/>
        <v>RL1109SL1157</v>
      </c>
      <c r="D371" s="242" t="s">
        <v>1663</v>
      </c>
      <c r="E371" s="242" t="s">
        <v>1661</v>
      </c>
      <c r="F371" s="180" t="str">
        <f t="shared" si="51"/>
        <v>Sat</v>
      </c>
      <c r="G371" s="233">
        <v>45570</v>
      </c>
      <c r="H371" s="153">
        <v>8</v>
      </c>
      <c r="I371" s="183">
        <v>0.375</v>
      </c>
      <c r="J371" s="155" t="s">
        <v>46</v>
      </c>
      <c r="K371" s="180" t="str">
        <f>VLOOKUP(D371,'Team Info'!E:H,4,FALSE)</f>
        <v>RL</v>
      </c>
      <c r="L371" s="169" t="str">
        <f>VLOOKUP(D371,'Team Info'!E:K,6,FALSE)</f>
        <v>U14G RL Random Lake U14 Girls</v>
      </c>
      <c r="M371" s="158" t="s">
        <v>849</v>
      </c>
      <c r="N371" s="181" t="str">
        <f>VLOOKUP(E371,'Team Info'!E:H,4,FALSE)</f>
        <v>SL</v>
      </c>
      <c r="O371" s="177" t="str">
        <f>VLOOKUP(E371,'Team Info'!E:J,6,FALSE)</f>
        <v>U14G SL Reign (Breeze)</v>
      </c>
      <c r="P371" s="153" t="s">
        <v>1167</v>
      </c>
      <c r="Q371" s="175" t="str">
        <f t="shared" si="53"/>
        <v>2 Team Coordination: U14 Girls teams for Waubedonia &amp; Random Lake are sharing a coach and players. Need to avoid conflicts and account for travel time.  
9/27-9/28 AWAY games - Homecoming</v>
      </c>
      <c r="R371" s="176" t="str">
        <f>IF(ISBLANK((VLOOKUP(D371,'Team Info'!$E:$O,11,FALSE)))=TRUE," ",(VLOOKUP(D371,'Team Info'!$E:$O,11,FALSE)))</f>
        <v xml:space="preserve">2 Team Coordination: U14 Girls teams for Waubedonia &amp; Random Lake are sharing a coach and players. Need to avoid conflicts and account for travel time. </v>
      </c>
      <c r="S371" s="176" t="str">
        <f>IF(ISBLANK((VLOOKUP(E371,'Team Info'!$E:$O,11,FALSE)))=TRUE," ",(VLOOKUP(E371,'Team Info'!$E:$O,11,FALSE)))</f>
        <v>9/27-9/28 AWAY games - Homecoming</v>
      </c>
      <c r="T371" s="145" t="str">
        <f t="shared" si="55"/>
        <v>4557080.375</v>
      </c>
    </row>
    <row r="372" spans="1:20" x14ac:dyDescent="0.3">
      <c r="A372" s="170">
        <v>487</v>
      </c>
      <c r="B372" s="170" t="s">
        <v>1228</v>
      </c>
      <c r="C372" s="242" t="str">
        <f t="shared" si="52"/>
        <v>HT1016ER1006</v>
      </c>
      <c r="D372" s="242" t="s">
        <v>1704</v>
      </c>
      <c r="E372" s="242" t="s">
        <v>1695</v>
      </c>
      <c r="F372" s="180" t="str">
        <f t="shared" si="51"/>
        <v>Sat</v>
      </c>
      <c r="G372" s="233">
        <v>45570</v>
      </c>
      <c r="H372" s="153" t="s">
        <v>2049</v>
      </c>
      <c r="I372" s="183">
        <v>0.375</v>
      </c>
      <c r="J372" s="155" t="s">
        <v>1828</v>
      </c>
      <c r="K372" s="180" t="str">
        <f>VLOOKUP(D372,'Team Info'!E:H,4,FALSE)</f>
        <v>HT</v>
      </c>
      <c r="L372" s="169" t="str">
        <f>VLOOKUP(D372,'Team Info'!E:K,6,FALSE)</f>
        <v>U-7 HT Honey Badgers</v>
      </c>
      <c r="M372" s="158" t="s">
        <v>849</v>
      </c>
      <c r="N372" s="181" t="str">
        <f>VLOOKUP(E372,'Team Info'!E:H,4,FALSE)</f>
        <v>ER</v>
      </c>
      <c r="O372" s="177" t="str">
        <f>VLOOKUP(E372,'Team Info'!E:J,6,FALSE)</f>
        <v>U-7 ER Emeralds</v>
      </c>
      <c r="P372" s="153" t="s">
        <v>1167</v>
      </c>
      <c r="Q372" s="175" t="str">
        <f t="shared" si="53"/>
        <v>2 Team Coordination: U7 Emeralds &amp; U9 Cyclones</v>
      </c>
      <c r="R372" s="176" t="str">
        <f>IF(ISBLANK((VLOOKUP(D372,'Team Info'!$E:$O,11,FALSE)))=TRUE," ",(VLOOKUP(D372,'Team Info'!$E:$O,11,FALSE)))</f>
        <v xml:space="preserve"> </v>
      </c>
      <c r="S372" s="176" t="str">
        <f>IF(ISBLANK((VLOOKUP(E372,'Team Info'!$E:$O,11,FALSE)))=TRUE," ",(VLOOKUP(E372,'Team Info'!$E:$O,11,FALSE)))</f>
        <v>2 Team Coordination: U7 Emeralds &amp; U9 Cyclones</v>
      </c>
      <c r="T372" s="145" t="str">
        <f t="shared" si="55"/>
        <v>45570ER #50.375</v>
      </c>
    </row>
    <row r="373" spans="1:20" x14ac:dyDescent="0.3">
      <c r="A373" s="170">
        <v>490</v>
      </c>
      <c r="B373" s="170" t="s">
        <v>1228</v>
      </c>
      <c r="C373" s="242" t="str">
        <f t="shared" si="52"/>
        <v>RF1111ER1005</v>
      </c>
      <c r="D373" s="242" t="s">
        <v>1778</v>
      </c>
      <c r="E373" s="242" t="s">
        <v>1694</v>
      </c>
      <c r="F373" s="180" t="str">
        <f t="shared" si="51"/>
        <v>Sat</v>
      </c>
      <c r="G373" s="233">
        <v>45570</v>
      </c>
      <c r="H373" s="153" t="s">
        <v>2050</v>
      </c>
      <c r="I373" s="183">
        <v>0.375</v>
      </c>
      <c r="J373" s="155" t="s">
        <v>1828</v>
      </c>
      <c r="K373" s="180" t="str">
        <f>VLOOKUP(D373,'Team Info'!E:H,4,FALSE)</f>
        <v>RF</v>
      </c>
      <c r="L373" s="169" t="str">
        <f>VLOOKUP(D373,'Team Info'!E:K,6,FALSE)</f>
        <v>U-7 RF Lightning U7</v>
      </c>
      <c r="M373" s="158" t="s">
        <v>849</v>
      </c>
      <c r="N373" s="181" t="str">
        <f>VLOOKUP(E373,'Team Info'!E:H,4,FALSE)</f>
        <v>ER</v>
      </c>
      <c r="O373" s="177" t="str">
        <f>VLOOKUP(E373,'Team Info'!E:J,6,FALSE)</f>
        <v>U-7 ER Celtics</v>
      </c>
      <c r="P373" s="153" t="s">
        <v>1167</v>
      </c>
      <c r="Q373" s="175" t="str">
        <f t="shared" si="53"/>
        <v xml:space="preserve">2 Team Coordination: U7 Lightning &amp; U10 Storm 
 </v>
      </c>
      <c r="R373" s="176" t="str">
        <f>IF(ISBLANK((VLOOKUP(D373,'Team Info'!$E:$O,11,FALSE)))=TRUE," ",(VLOOKUP(D373,'Team Info'!$E:$O,11,FALSE)))</f>
        <v>2 Team Coordination: U7 Lightning &amp; U10 Storm</v>
      </c>
      <c r="S373" s="176" t="str">
        <f>IF(ISBLANK((VLOOKUP(E373,'Team Info'!$E:$O,11,FALSE)))=TRUE," ",(VLOOKUP(E373,'Team Info'!$E:$O,11,FALSE)))</f>
        <v xml:space="preserve"> </v>
      </c>
      <c r="T373" s="145" t="str">
        <f t="shared" si="55"/>
        <v>45570ER #60.375</v>
      </c>
    </row>
    <row r="374" spans="1:20" ht="28.8" x14ac:dyDescent="0.3">
      <c r="A374" s="170">
        <v>543</v>
      </c>
      <c r="B374" s="170" t="s">
        <v>1159</v>
      </c>
      <c r="C374" s="242" t="str">
        <f t="shared" si="52"/>
        <v>KW1097JK1056</v>
      </c>
      <c r="D374" s="242" t="s">
        <v>1765</v>
      </c>
      <c r="E374" s="242" t="s">
        <v>1734</v>
      </c>
      <c r="F374" s="180" t="str">
        <f t="shared" si="51"/>
        <v>Sat</v>
      </c>
      <c r="G374" s="233">
        <v>45570</v>
      </c>
      <c r="H374" s="153" t="s">
        <v>2146</v>
      </c>
      <c r="I374" s="183">
        <v>0.375</v>
      </c>
      <c r="J374" s="155" t="s">
        <v>1828</v>
      </c>
      <c r="K374" s="180" t="str">
        <f>VLOOKUP(D374,'Team Info'!E:H,4,FALSE)</f>
        <v>KW</v>
      </c>
      <c r="L374" s="169" t="str">
        <f>VLOOKUP(D374,'Team Info'!E:K,6,FALSE)</f>
        <v>U-7 KW Pioneers</v>
      </c>
      <c r="M374" s="158" t="s">
        <v>849</v>
      </c>
      <c r="N374" s="181" t="str">
        <f>VLOOKUP(E374,'Team Info'!E:H,4,FALSE)</f>
        <v>JK</v>
      </c>
      <c r="O374" s="177" t="str">
        <f>VLOOKUP(E374,'Team Info'!E:J,6,FALSE)</f>
        <v>U-7 JK Bobcats</v>
      </c>
      <c r="P374" s="153" t="s">
        <v>1167</v>
      </c>
      <c r="Q374" s="175" t="str">
        <f t="shared" si="53"/>
        <v xml:space="preserve"> </v>
      </c>
      <c r="R374" s="176" t="str">
        <f>IF(ISBLANK((VLOOKUP(D374,'Team Info'!$E:$O,11,FALSE)))=TRUE," ",(VLOOKUP(D374,'Team Info'!$E:$O,11,FALSE)))</f>
        <v xml:space="preserve"> </v>
      </c>
      <c r="S374" s="176" t="str">
        <f>IF(ISBLANK((VLOOKUP(E374,'Team Info'!$E:$O,11,FALSE)))=TRUE," ",(VLOOKUP(E374,'Team Info'!$E:$O,11,FALSE)))</f>
        <v xml:space="preserve"> </v>
      </c>
      <c r="T374" s="145" t="str">
        <f t="shared" si="55"/>
        <v>45570Hickory Lane #1A0.375</v>
      </c>
    </row>
    <row r="375" spans="1:20" ht="28.8" x14ac:dyDescent="0.3">
      <c r="A375" s="170">
        <v>545</v>
      </c>
      <c r="B375" s="170" t="s">
        <v>1159</v>
      </c>
      <c r="C375" s="242" t="str">
        <f t="shared" si="52"/>
        <v>KW1099JK1055</v>
      </c>
      <c r="D375" s="242" t="s">
        <v>1767</v>
      </c>
      <c r="E375" s="242" t="s">
        <v>1733</v>
      </c>
      <c r="F375" s="180" t="str">
        <f t="shared" si="51"/>
        <v>Sat</v>
      </c>
      <c r="G375" s="233">
        <v>45570</v>
      </c>
      <c r="H375" s="153" t="s">
        <v>2147</v>
      </c>
      <c r="I375" s="183">
        <v>0.375</v>
      </c>
      <c r="J375" s="155" t="s">
        <v>1828</v>
      </c>
      <c r="K375" s="180" t="str">
        <f>VLOOKUP(D375,'Team Info'!E:H,4,FALSE)</f>
        <v>KW</v>
      </c>
      <c r="L375" s="169" t="str">
        <f>VLOOKUP(D375,'Team Info'!E:K,6,FALSE)</f>
        <v>U-7 KW Starbursts</v>
      </c>
      <c r="M375" s="158" t="s">
        <v>849</v>
      </c>
      <c r="N375" s="181" t="str">
        <f>VLOOKUP(E375,'Team Info'!E:H,4,FALSE)</f>
        <v>JK</v>
      </c>
      <c r="O375" s="177" t="str">
        <f>VLOOKUP(E375,'Team Info'!E:J,6,FALSE)</f>
        <v>U-7 JK Cougars</v>
      </c>
      <c r="P375" s="153" t="s">
        <v>1167</v>
      </c>
      <c r="Q375" s="175" t="str">
        <f t="shared" si="53"/>
        <v xml:space="preserve"> </v>
      </c>
      <c r="R375" s="176" t="str">
        <f>IF(ISBLANK((VLOOKUP(D375,'Team Info'!$E:$O,11,FALSE)))=TRUE," ",(VLOOKUP(D375,'Team Info'!$E:$O,11,FALSE)))</f>
        <v xml:space="preserve"> </v>
      </c>
      <c r="S375" s="176" t="str">
        <f>IF(ISBLANK((VLOOKUP(E375,'Team Info'!$E:$O,11,FALSE)))=TRUE," ",(VLOOKUP(E375,'Team Info'!$E:$O,11,FALSE)))</f>
        <v xml:space="preserve"> </v>
      </c>
      <c r="T375" s="145" t="str">
        <f t="shared" si="55"/>
        <v>45570Hickory Lane #1B0.375</v>
      </c>
    </row>
    <row r="376" spans="1:20" ht="28.8" x14ac:dyDescent="0.3">
      <c r="A376" s="170">
        <v>90</v>
      </c>
      <c r="B376" s="170" t="s">
        <v>1159</v>
      </c>
      <c r="C376" s="242" t="str">
        <f t="shared" si="52"/>
        <v>KW1091JK1073</v>
      </c>
      <c r="D376" s="242" t="s">
        <v>1686</v>
      </c>
      <c r="E376" s="242" t="s">
        <v>1685</v>
      </c>
      <c r="F376" s="180" t="str">
        <f t="shared" si="51"/>
        <v>Sat</v>
      </c>
      <c r="G376" s="233">
        <v>45570</v>
      </c>
      <c r="H376" s="153" t="s">
        <v>2145</v>
      </c>
      <c r="I376" s="183">
        <v>0.375</v>
      </c>
      <c r="J376" s="155" t="s">
        <v>63</v>
      </c>
      <c r="K376" s="180" t="str">
        <f>VLOOKUP(D376,'Team Info'!E:H,4,FALSE)</f>
        <v>KW</v>
      </c>
      <c r="L376" s="240" t="str">
        <f>VLOOKUP(D376,'Team Info'!E:K,6,FALSE)</f>
        <v>U12G KW Fury</v>
      </c>
      <c r="M376" s="158" t="s">
        <v>849</v>
      </c>
      <c r="N376" s="181" t="str">
        <f>VLOOKUP(E376,'Team Info'!E:H,4,FALSE)</f>
        <v>JK</v>
      </c>
      <c r="O376" s="238" t="str">
        <f>VLOOKUP(E376,'Team Info'!E:J,6,FALSE)</f>
        <v>U12G JK Majestics</v>
      </c>
      <c r="P376" s="153" t="s">
        <v>1167</v>
      </c>
      <c r="Q376" s="175" t="str">
        <f t="shared" si="53"/>
        <v xml:space="preserve"> </v>
      </c>
      <c r="R376" s="176" t="str">
        <f>IF(ISBLANK((VLOOKUP(D376,'Team Info'!$E:$O,11,FALSE)))=TRUE," ",(VLOOKUP(D376,'Team Info'!$E:$O,11,FALSE)))</f>
        <v xml:space="preserve"> </v>
      </c>
      <c r="S376" s="176" t="str">
        <f>IF(ISBLANK((VLOOKUP(E376,'Team Info'!$E:$O,11,FALSE)))=TRUE," ",(VLOOKUP(E376,'Team Info'!$E:$O,11,FALSE)))</f>
        <v xml:space="preserve"> </v>
      </c>
      <c r="T376" s="145" t="str">
        <f t="shared" si="55"/>
        <v>45570Hickory Lane #30.375</v>
      </c>
    </row>
    <row r="377" spans="1:20" x14ac:dyDescent="0.3">
      <c r="A377" s="170">
        <v>141</v>
      </c>
      <c r="B377" s="170" t="s">
        <v>1157</v>
      </c>
      <c r="C377" s="242" t="str">
        <f t="shared" si="52"/>
        <v>JK1058HT1020</v>
      </c>
      <c r="D377" s="242" t="s">
        <v>1736</v>
      </c>
      <c r="E377" s="242" t="s">
        <v>1708</v>
      </c>
      <c r="F377" s="180" t="str">
        <f t="shared" si="51"/>
        <v>Sat</v>
      </c>
      <c r="G377" s="233">
        <v>45570</v>
      </c>
      <c r="H377" s="153" t="s">
        <v>1827</v>
      </c>
      <c r="I377" s="183">
        <v>0.375</v>
      </c>
      <c r="J377" s="155" t="s">
        <v>1823</v>
      </c>
      <c r="K377" s="180" t="str">
        <f>VLOOKUP(D377,'Team Info'!E:H,4,FALSE)</f>
        <v>JK</v>
      </c>
      <c r="L377" s="240" t="str">
        <f>VLOOKUP(D377,'Team Info'!E:K,6,FALSE)</f>
        <v>U-8 JK Gunners</v>
      </c>
      <c r="M377" s="158" t="s">
        <v>849</v>
      </c>
      <c r="N377" s="181" t="str">
        <f>VLOOKUP(E377,'Team Info'!E:H,4,FALSE)</f>
        <v>HT</v>
      </c>
      <c r="O377" s="238" t="str">
        <f>VLOOKUP(E377,'Team Info'!E:J,6,FALSE)</f>
        <v>U-8 HT Sharks</v>
      </c>
      <c r="P377" s="153" t="s">
        <v>1167</v>
      </c>
      <c r="Q377" s="175" t="str">
        <f t="shared" si="53"/>
        <v>No Game 10/11-10/13 - Uihlein</v>
      </c>
      <c r="R377" s="176" t="str">
        <f>IF(ISBLANK((VLOOKUP(D377,'Team Info'!$E:$O,11,FALSE)))=TRUE," ",(VLOOKUP(D377,'Team Info'!$E:$O,11,FALSE)))</f>
        <v xml:space="preserve"> </v>
      </c>
      <c r="S377" s="176" t="str">
        <f>IF(ISBLANK((VLOOKUP(E377,'Team Info'!$E:$O,11,FALSE)))=TRUE," ",(VLOOKUP(E377,'Team Info'!$E:$O,11,FALSE)))</f>
        <v>No Game 10/11-10/13 - Uihlein</v>
      </c>
      <c r="T377" s="145" t="str">
        <f t="shared" si="55"/>
        <v>45570HT #3A0.375</v>
      </c>
    </row>
    <row r="378" spans="1:20" ht="28.8" x14ac:dyDescent="0.3">
      <c r="A378" s="170">
        <v>588</v>
      </c>
      <c r="B378" s="170" t="s">
        <v>1157</v>
      </c>
      <c r="C378" s="242" t="str">
        <f t="shared" si="52"/>
        <v>JK1067HT1030</v>
      </c>
      <c r="D378" s="242" t="s">
        <v>1743</v>
      </c>
      <c r="E378" s="242" t="s">
        <v>1717</v>
      </c>
      <c r="F378" s="180" t="str">
        <f t="shared" si="51"/>
        <v>Sat</v>
      </c>
      <c r="G378" s="233">
        <v>45570</v>
      </c>
      <c r="H378" s="153" t="s">
        <v>881</v>
      </c>
      <c r="I378" s="183">
        <v>0.375</v>
      </c>
      <c r="J378" s="155" t="s">
        <v>1829</v>
      </c>
      <c r="K378" s="180" t="str">
        <f>VLOOKUP(D378,'Team Info'!E:H,4,FALSE)</f>
        <v>JK</v>
      </c>
      <c r="L378" s="169" t="str">
        <f>VLOOKUP(D378,'Team Info'!E:K,6,FALSE)</f>
        <v>U10 JK Black Widows</v>
      </c>
      <c r="M378" s="158" t="s">
        <v>849</v>
      </c>
      <c r="N378" s="181" t="str">
        <f>VLOOKUP(E378,'Team Info'!E:H,4,FALSE)</f>
        <v>HT</v>
      </c>
      <c r="O378" s="177" t="str">
        <f>VLOOKUP(E378,'Team Info'!E:J,6,FALSE)</f>
        <v>U10 HT Bolts</v>
      </c>
      <c r="P378" s="153" t="s">
        <v>1167</v>
      </c>
      <c r="Q378" s="175" t="str">
        <f t="shared" si="53"/>
        <v xml:space="preserve"> </v>
      </c>
      <c r="R378" s="176" t="str">
        <f>IF(ISBLANK((VLOOKUP(D378,'Team Info'!$E:$O,11,FALSE)))=TRUE," ",(VLOOKUP(D378,'Team Info'!$E:$O,11,FALSE)))</f>
        <v xml:space="preserve"> </v>
      </c>
      <c r="S378" s="176" t="str">
        <f>IF(ISBLANK((VLOOKUP(E378,'Team Info'!$E:$O,11,FALSE)))=TRUE," ",(VLOOKUP(E378,'Team Info'!$E:$O,11,FALSE)))</f>
        <v xml:space="preserve"> </v>
      </c>
      <c r="T378" s="145" t="str">
        <f t="shared" si="55"/>
        <v>45570HT #5A0.375</v>
      </c>
    </row>
    <row r="379" spans="1:20" ht="28.8" x14ac:dyDescent="0.3">
      <c r="A379" s="153">
        <v>3010</v>
      </c>
      <c r="B379" s="153" t="s">
        <v>1157</v>
      </c>
      <c r="C379" s="169"/>
      <c r="D379" s="169"/>
      <c r="E379" s="169"/>
      <c r="F379" s="180" t="str">
        <f t="shared" si="51"/>
        <v>Sat</v>
      </c>
      <c r="G379" s="233">
        <v>45570</v>
      </c>
      <c r="H379" s="153" t="s">
        <v>896</v>
      </c>
      <c r="I379" s="183">
        <v>0.375</v>
      </c>
      <c r="J379" s="155" t="s">
        <v>2062</v>
      </c>
      <c r="K379" s="153"/>
      <c r="L379" s="240" t="s">
        <v>2099</v>
      </c>
      <c r="M379" s="158" t="s">
        <v>849</v>
      </c>
      <c r="N379" s="158" t="s">
        <v>504</v>
      </c>
      <c r="O379" s="238" t="s">
        <v>2071</v>
      </c>
      <c r="P379" s="153" t="s">
        <v>2057</v>
      </c>
      <c r="Q379" s="259"/>
      <c r="R379" s="260"/>
      <c r="S379" s="260"/>
      <c r="T379" s="145" t="str">
        <f t="shared" si="55"/>
        <v>45570HT #60.375</v>
      </c>
    </row>
    <row r="380" spans="1:20" ht="57.6" x14ac:dyDescent="0.3">
      <c r="A380" s="170">
        <v>93</v>
      </c>
      <c r="B380" s="170" t="s">
        <v>1157</v>
      </c>
      <c r="C380" s="242" t="str">
        <f t="shared" ref="C380:C417" si="56">D380&amp;E380</f>
        <v>SL1155HT1037</v>
      </c>
      <c r="D380" s="242" t="s">
        <v>1674</v>
      </c>
      <c r="E380" s="242" t="s">
        <v>1676</v>
      </c>
      <c r="F380" s="180" t="str">
        <f t="shared" si="51"/>
        <v>Sat</v>
      </c>
      <c r="G380" s="233">
        <v>45570</v>
      </c>
      <c r="H380" s="153" t="s">
        <v>863</v>
      </c>
      <c r="I380" s="183">
        <v>0.375</v>
      </c>
      <c r="J380" s="155" t="s">
        <v>63</v>
      </c>
      <c r="K380" s="180" t="str">
        <f>VLOOKUP(D380,'Team Info'!E:H,4,FALSE)</f>
        <v>SL</v>
      </c>
      <c r="L380" s="240" t="str">
        <f>VLOOKUP(D380,'Team Info'!E:K,6,FALSE)</f>
        <v>U12G SL Lady Owls</v>
      </c>
      <c r="M380" s="158" t="s">
        <v>849</v>
      </c>
      <c r="N380" s="181" t="str">
        <f>VLOOKUP(E380,'Team Info'!E:H,4,FALSE)</f>
        <v>HT</v>
      </c>
      <c r="O380" s="238" t="str">
        <f>VLOOKUP(E380,'Team Info'!E:J,6,FALSE)</f>
        <v>U12G HT Crazy Lady Lightning Leopards</v>
      </c>
      <c r="P380" s="153" t="s">
        <v>1167</v>
      </c>
      <c r="Q380" s="175" t="str">
        <f t="shared" ref="Q380:Q417" si="57">IF(R380=" ",S380,R380&amp;" 
"&amp;S380)</f>
        <v>2 Team Coordination: U12G Lady Owls &amp; U10G Tigers, 9/27-9/28 AWAY games - Homecoming 
2 Team Coordination: U8 Goal Getters &amp; U12G Lightning Leopards
2 Team Coordination: U8 HU Vipers &amp; U12G Lightning Leopards</v>
      </c>
      <c r="R380" s="176" t="str">
        <f>IF(ISBLANK((VLOOKUP(D380,'Team Info'!$E:$O,11,FALSE)))=TRUE," ",(VLOOKUP(D380,'Team Info'!$E:$O,11,FALSE)))</f>
        <v>2 Team Coordination: U12G Lady Owls &amp; U10G Tigers, 9/27-9/28 AWAY games - Homecoming</v>
      </c>
      <c r="S380" s="176" t="str">
        <f>IF(ISBLANK((VLOOKUP(E380,'Team Info'!$E:$O,11,FALSE)))=TRUE," ",(VLOOKUP(E380,'Team Info'!$E:$O,11,FALSE)))</f>
        <v>2 Team Coordination: U8 Goal Getters &amp; U12G Lightning Leopards
2 Team Coordination: U8 HU Vipers &amp; U12G Lightning Leopards</v>
      </c>
      <c r="T380" s="145" t="str">
        <f t="shared" si="55"/>
        <v>45570HT #70.375</v>
      </c>
    </row>
    <row r="381" spans="1:20" x14ac:dyDescent="0.3">
      <c r="A381" s="170">
        <v>138</v>
      </c>
      <c r="B381" s="170" t="s">
        <v>1160</v>
      </c>
      <c r="C381" s="242" t="str">
        <f t="shared" si="56"/>
        <v>SL1142KW1100</v>
      </c>
      <c r="D381" s="242" t="s">
        <v>1806</v>
      </c>
      <c r="E381" s="242" t="s">
        <v>1768</v>
      </c>
      <c r="F381" s="180" t="str">
        <f t="shared" si="51"/>
        <v>Sat</v>
      </c>
      <c r="G381" s="233">
        <v>45570</v>
      </c>
      <c r="H381" s="153" t="s">
        <v>879</v>
      </c>
      <c r="I381" s="271">
        <v>0.375</v>
      </c>
      <c r="J381" s="155" t="s">
        <v>1823</v>
      </c>
      <c r="K381" s="180" t="str">
        <f>VLOOKUP(D381,'Team Info'!E:H,4,FALSE)</f>
        <v>SL</v>
      </c>
      <c r="L381" s="240" t="str">
        <f>VLOOKUP(D381,'Team Info'!E:K,6,FALSE)</f>
        <v>U-8 SL Earthquakes</v>
      </c>
      <c r="M381" s="158" t="s">
        <v>849</v>
      </c>
      <c r="N381" s="181" t="str">
        <f>VLOOKUP(E381,'Team Info'!E:H,4,FALSE)</f>
        <v>KW</v>
      </c>
      <c r="O381" s="238" t="str">
        <f>VLOOKUP(E381,'Team Info'!E:J,6,FALSE)</f>
        <v>U-8 KW Avalanche</v>
      </c>
      <c r="P381" s="153" t="s">
        <v>1167</v>
      </c>
      <c r="Q381" s="175" t="str">
        <f t="shared" si="57"/>
        <v xml:space="preserve">9/27-9/28 AWAY games - Homecoming 
 </v>
      </c>
      <c r="R381" s="176" t="str">
        <f>IF(ISBLANK((VLOOKUP(D381,'Team Info'!$E:$O,11,FALSE)))=TRUE," ",(VLOOKUP(D381,'Team Info'!$E:$O,11,FALSE)))</f>
        <v>9/27-9/28 AWAY games - Homecoming</v>
      </c>
      <c r="S381" s="176" t="str">
        <f>IF(ISBLANK((VLOOKUP(E381,'Team Info'!$E:$O,11,FALSE)))=TRUE," ",(VLOOKUP(E381,'Team Info'!$E:$O,11,FALSE)))</f>
        <v xml:space="preserve"> </v>
      </c>
      <c r="T381" s="145" t="str">
        <f t="shared" si="55"/>
        <v>45570KW 10.375</v>
      </c>
    </row>
    <row r="382" spans="1:20" x14ac:dyDescent="0.3">
      <c r="A382" s="170">
        <v>544</v>
      </c>
      <c r="B382" s="170" t="s">
        <v>1160</v>
      </c>
      <c r="C382" s="242" t="str">
        <f t="shared" si="56"/>
        <v>JK1057KW1098</v>
      </c>
      <c r="D382" s="242" t="s">
        <v>1735</v>
      </c>
      <c r="E382" s="242" t="s">
        <v>1766</v>
      </c>
      <c r="F382" s="180" t="str">
        <f t="shared" si="51"/>
        <v>Sat</v>
      </c>
      <c r="G382" s="233">
        <v>45570</v>
      </c>
      <c r="H382" s="153" t="s">
        <v>892</v>
      </c>
      <c r="I382" s="183">
        <v>0.375</v>
      </c>
      <c r="J382" s="155" t="s">
        <v>1828</v>
      </c>
      <c r="K382" s="180" t="str">
        <f>VLOOKUP(D382,'Team Info'!E:H,4,FALSE)</f>
        <v>JK</v>
      </c>
      <c r="L382" s="169" t="str">
        <f>VLOOKUP(D382,'Team Info'!E:K,6,FALSE)</f>
        <v>U-7 JK Panthers</v>
      </c>
      <c r="M382" s="158" t="s">
        <v>849</v>
      </c>
      <c r="N382" s="181" t="str">
        <f>VLOOKUP(E382,'Team Info'!E:H,4,FALSE)</f>
        <v>KW</v>
      </c>
      <c r="O382" s="177" t="str">
        <f>VLOOKUP(E382,'Team Info'!E:J,6,FALSE)</f>
        <v>U-7 KW Rockets</v>
      </c>
      <c r="P382" s="153" t="s">
        <v>1167</v>
      </c>
      <c r="Q382" s="175" t="str">
        <f t="shared" si="57"/>
        <v xml:space="preserve">2 Team Coordination: U7 Panthers &amp; U14 Panthers 
 </v>
      </c>
      <c r="R382" s="176" t="str">
        <f>IF(ISBLANK((VLOOKUP(D382,'Team Info'!$E:$O,11,FALSE)))=TRUE," ",(VLOOKUP(D382,'Team Info'!$E:$O,11,FALSE)))</f>
        <v>2 Team Coordination: U7 Panthers &amp; U14 Panthers</v>
      </c>
      <c r="S382" s="176" t="str">
        <f>IF(ISBLANK((VLOOKUP(E382,'Team Info'!$E:$O,11,FALSE)))=TRUE," ",(VLOOKUP(E382,'Team Info'!$E:$O,11,FALSE)))</f>
        <v xml:space="preserve"> </v>
      </c>
      <c r="T382" s="145" t="str">
        <f t="shared" si="55"/>
        <v>45570KW 20.375</v>
      </c>
    </row>
    <row r="383" spans="1:20" ht="28.8" x14ac:dyDescent="0.3">
      <c r="A383" s="170">
        <v>46</v>
      </c>
      <c r="B383" s="170" t="s">
        <v>1160</v>
      </c>
      <c r="C383" s="242" t="str">
        <f t="shared" si="56"/>
        <v>HU1048KW1087</v>
      </c>
      <c r="D383" s="242" t="s">
        <v>1667</v>
      </c>
      <c r="E383" s="242" t="s">
        <v>1670</v>
      </c>
      <c r="F383" s="180" t="str">
        <f t="shared" si="51"/>
        <v>Sat</v>
      </c>
      <c r="G383" s="233">
        <v>45570</v>
      </c>
      <c r="H383" s="153" t="s">
        <v>866</v>
      </c>
      <c r="I383" s="183">
        <v>0.375</v>
      </c>
      <c r="J383" s="155" t="s">
        <v>96</v>
      </c>
      <c r="K383" s="180" t="str">
        <f>VLOOKUP(D383,'Team Info'!E:H,4,FALSE)</f>
        <v>HU</v>
      </c>
      <c r="L383" s="169" t="str">
        <f>VLOOKUP(D383,'Team Info'!E:K,6,FALSE)</f>
        <v>U10G HU Thunder</v>
      </c>
      <c r="M383" s="158" t="s">
        <v>849</v>
      </c>
      <c r="N383" s="181" t="str">
        <f>VLOOKUP(E383,'Team Info'!E:H,4,FALSE)</f>
        <v>KW</v>
      </c>
      <c r="O383" s="177" t="str">
        <f>VLOOKUP(E383,'Team Info'!E:J,6,FALSE)</f>
        <v>U10G KW Sparks</v>
      </c>
      <c r="P383" s="153" t="s">
        <v>1167</v>
      </c>
      <c r="Q383" s="175" t="str">
        <f t="shared" si="57"/>
        <v xml:space="preserve">2 Team Coordination: U10G Thunder &amp; U12G Avengers 
 </v>
      </c>
      <c r="R383" s="176" t="str">
        <f>IF(ISBLANK((VLOOKUP(D383,'Team Info'!$E:$O,11,FALSE)))=TRUE," ",(VLOOKUP(D383,'Team Info'!$E:$O,11,FALSE)))</f>
        <v>2 Team Coordination: U10G Thunder &amp; U12G Avengers</v>
      </c>
      <c r="S383" s="176" t="str">
        <f>IF(ISBLANK((VLOOKUP(E383,'Team Info'!$E:$O,11,FALSE)))=TRUE," ",(VLOOKUP(E383,'Team Info'!$E:$O,11,FALSE)))</f>
        <v xml:space="preserve"> </v>
      </c>
      <c r="T383" s="145" t="str">
        <f t="shared" si="55"/>
        <v>45570KW 30.375</v>
      </c>
    </row>
    <row r="384" spans="1:20" x14ac:dyDescent="0.3">
      <c r="A384" s="170">
        <v>91</v>
      </c>
      <c r="B384" s="170" t="s">
        <v>1160</v>
      </c>
      <c r="C384" s="242" t="str">
        <f t="shared" si="56"/>
        <v>HT1036KW1090</v>
      </c>
      <c r="D384" s="242" t="s">
        <v>1679</v>
      </c>
      <c r="E384" s="242" t="s">
        <v>1687</v>
      </c>
      <c r="F384" s="180" t="str">
        <f t="shared" si="51"/>
        <v>Sat</v>
      </c>
      <c r="G384" s="233">
        <v>45570</v>
      </c>
      <c r="H384" s="153" t="s">
        <v>858</v>
      </c>
      <c r="I384" s="183">
        <v>0.375</v>
      </c>
      <c r="J384" s="155" t="s">
        <v>63</v>
      </c>
      <c r="K384" s="180" t="str">
        <f>VLOOKUP(D384,'Team Info'!E:H,4,FALSE)</f>
        <v>HT</v>
      </c>
      <c r="L384" s="240" t="str">
        <f>VLOOKUP(D384,'Team Info'!E:K,6,FALSE)</f>
        <v>U12G HT Pumas</v>
      </c>
      <c r="M384" s="158" t="s">
        <v>849</v>
      </c>
      <c r="N384" s="181" t="str">
        <f>VLOOKUP(E384,'Team Info'!E:H,4,FALSE)</f>
        <v>KW</v>
      </c>
      <c r="O384" s="238" t="str">
        <f>VLOOKUP(E384,'Team Info'!E:J,6,FALSE)</f>
        <v>U12G KW Phoenix</v>
      </c>
      <c r="P384" s="153" t="s">
        <v>1167</v>
      </c>
      <c r="Q384" s="175" t="str">
        <f t="shared" si="57"/>
        <v>No Game 10/11-10/13 - Uihlein 
2 Team Coordination: U12G Phoenix &amp; U14 Comets</v>
      </c>
      <c r="R384" s="176" t="str">
        <f>IF(ISBLANK((VLOOKUP(D384,'Team Info'!$E:$O,11,FALSE)))=TRUE," ",(VLOOKUP(D384,'Team Info'!$E:$O,11,FALSE)))</f>
        <v>No Game 10/11-10/13 - Uihlein</v>
      </c>
      <c r="S384" s="176" t="str">
        <f>IF(ISBLANK((VLOOKUP(E384,'Team Info'!$E:$O,11,FALSE)))=TRUE," ",(VLOOKUP(E384,'Team Info'!$E:$O,11,FALSE)))</f>
        <v>2 Team Coordination: U12G Phoenix &amp; U14 Comets</v>
      </c>
      <c r="T384" s="145" t="str">
        <f t="shared" si="55"/>
        <v>45570KW 40.375</v>
      </c>
    </row>
    <row r="385" spans="1:20" x14ac:dyDescent="0.3">
      <c r="A385" s="170">
        <v>180</v>
      </c>
      <c r="B385" s="170" t="s">
        <v>1161</v>
      </c>
      <c r="C385" s="242" t="str">
        <f t="shared" si="56"/>
        <v>HT1021RF1116</v>
      </c>
      <c r="D385" s="242" t="s">
        <v>1709</v>
      </c>
      <c r="E385" s="242" t="s">
        <v>1783</v>
      </c>
      <c r="F385" s="180" t="str">
        <f t="shared" si="51"/>
        <v>Sat</v>
      </c>
      <c r="G385" s="233">
        <v>45570</v>
      </c>
      <c r="H385" s="153" t="s">
        <v>2172</v>
      </c>
      <c r="I385" s="183">
        <v>0.375</v>
      </c>
      <c r="J385" s="155" t="s">
        <v>1823</v>
      </c>
      <c r="K385" s="180" t="str">
        <f>VLOOKUP(D385,'Team Info'!E:H,4,FALSE)</f>
        <v>HT</v>
      </c>
      <c r="L385" s="169" t="str">
        <f>VLOOKUP(D385,'Team Info'!E:K,6,FALSE)</f>
        <v>U-8 HT Goal Diggers</v>
      </c>
      <c r="M385" s="158" t="s">
        <v>849</v>
      </c>
      <c r="N385" s="181" t="str">
        <f>VLOOKUP(E385,'Team Info'!E:H,4,FALSE)</f>
        <v>RF</v>
      </c>
      <c r="O385" s="177" t="str">
        <f>VLOOKUP(E385,'Team Info'!E:J,6,FALSE)</f>
        <v>U-8 RF Challengers</v>
      </c>
      <c r="P385" s="153" t="s">
        <v>1167</v>
      </c>
      <c r="Q385" s="175" t="str">
        <f t="shared" si="57"/>
        <v xml:space="preserve"> </v>
      </c>
      <c r="R385" s="176" t="str">
        <f>IF(ISBLANK((VLOOKUP(D385,'Team Info'!$E:$O,11,FALSE)))=TRUE," ",(VLOOKUP(D385,'Team Info'!$E:$O,11,FALSE)))</f>
        <v xml:space="preserve"> </v>
      </c>
      <c r="S385" s="176" t="str">
        <f>IF(ISBLANK((VLOOKUP(E385,'Team Info'!$E:$O,11,FALSE)))=TRUE," ",(VLOOKUP(E385,'Team Info'!$E:$O,11,FALSE)))</f>
        <v xml:space="preserve"> </v>
      </c>
      <c r="T385" s="145" t="str">
        <f t="shared" si="55"/>
        <v>45570RF 10.375</v>
      </c>
    </row>
    <row r="386" spans="1:20" ht="28.8" x14ac:dyDescent="0.3">
      <c r="A386" s="170">
        <v>246</v>
      </c>
      <c r="B386" s="170" t="s">
        <v>1161</v>
      </c>
      <c r="C386" s="242" t="str">
        <f t="shared" si="56"/>
        <v>HU1045RF1118</v>
      </c>
      <c r="D386" s="242" t="s">
        <v>1728</v>
      </c>
      <c r="E386" s="242" t="s">
        <v>1785</v>
      </c>
      <c r="F386" s="180" t="str">
        <f t="shared" si="51"/>
        <v>Sat</v>
      </c>
      <c r="G386" s="233">
        <v>45570</v>
      </c>
      <c r="H386" s="153" t="s">
        <v>2173</v>
      </c>
      <c r="I386" s="183">
        <v>0.375</v>
      </c>
      <c r="J386" s="169" t="s">
        <v>1823</v>
      </c>
      <c r="K386" s="180" t="str">
        <f>VLOOKUP(D386,'Team Info'!E:H,4,FALSE)</f>
        <v>HU</v>
      </c>
      <c r="L386" s="169" t="str">
        <f>VLOOKUP(D386,'Team Info'!E:K,6,FALSE)</f>
        <v>U-8 HU Lightning</v>
      </c>
      <c r="M386" s="158" t="s">
        <v>849</v>
      </c>
      <c r="N386" s="181" t="str">
        <f>VLOOKUP(E386,'Team Info'!E:H,4,FALSE)</f>
        <v>RF</v>
      </c>
      <c r="O386" s="177" t="str">
        <f>VLOOKUP(E386,'Team Info'!E:J,6,FALSE)</f>
        <v>U-8 RF Rich City</v>
      </c>
      <c r="P386" s="153" t="s">
        <v>1167</v>
      </c>
      <c r="Q386" s="175" t="str">
        <f t="shared" si="57"/>
        <v xml:space="preserve">2 Team Coordination: U8 Lightning &amp; U14 Renegades 
 </v>
      </c>
      <c r="R386" s="176" t="str">
        <f>IF(ISBLANK((VLOOKUP(D386,'Team Info'!$E:$O,11,FALSE)))=TRUE," ",(VLOOKUP(D386,'Team Info'!$E:$O,11,FALSE)))</f>
        <v>2 Team Coordination: U8 Lightning &amp; U14 Renegades</v>
      </c>
      <c r="S386" s="176" t="str">
        <f>IF(ISBLANK((VLOOKUP(E386,'Team Info'!$E:$O,11,FALSE)))=TRUE," ",(VLOOKUP(E386,'Team Info'!$E:$O,11,FALSE)))</f>
        <v xml:space="preserve"> </v>
      </c>
      <c r="T386" s="145" t="str">
        <f t="shared" si="55"/>
        <v>45570RF 20.375</v>
      </c>
    </row>
    <row r="387" spans="1:20" x14ac:dyDescent="0.3">
      <c r="A387" s="170">
        <v>625</v>
      </c>
      <c r="B387" s="170" t="s">
        <v>1161</v>
      </c>
      <c r="C387" s="242" t="str">
        <f t="shared" si="56"/>
        <v>KW1086RF1127</v>
      </c>
      <c r="D387" s="242" t="s">
        <v>1759</v>
      </c>
      <c r="E387" s="242" t="s">
        <v>1793</v>
      </c>
      <c r="F387" s="180" t="str">
        <f t="shared" si="51"/>
        <v>Sat</v>
      </c>
      <c r="G387" s="233">
        <v>45570</v>
      </c>
      <c r="H387" s="153" t="s">
        <v>2168</v>
      </c>
      <c r="I387" s="183">
        <v>0.375</v>
      </c>
      <c r="J387" s="155" t="s">
        <v>1829</v>
      </c>
      <c r="K387" s="180" t="str">
        <f>VLOOKUP(D387,'Team Info'!E:H,4,FALSE)</f>
        <v>KW</v>
      </c>
      <c r="L387" s="169" t="str">
        <f>VLOOKUP(D387,'Team Info'!E:K,6,FALSE)</f>
        <v>U10 KW Stars</v>
      </c>
      <c r="M387" s="158" t="s">
        <v>849</v>
      </c>
      <c r="N387" s="181" t="str">
        <f>VLOOKUP(E387,'Team Info'!E:H,4,FALSE)</f>
        <v>RF</v>
      </c>
      <c r="O387" s="177" t="str">
        <f>VLOOKUP(E387,'Team Info'!E:J,6,FALSE)</f>
        <v>U10 RF Avengers</v>
      </c>
      <c r="P387" s="153" t="s">
        <v>1167</v>
      </c>
      <c r="Q387" s="175" t="str">
        <f t="shared" si="57"/>
        <v xml:space="preserve">2 Team Coordination: U10 Stars &amp; U14G Rebels 
 </v>
      </c>
      <c r="R387" s="176" t="str">
        <f>IF(ISBLANK((VLOOKUP(D387,'Team Info'!$E:$O,11,FALSE)))=TRUE," ",(VLOOKUP(D387,'Team Info'!$E:$O,11,FALSE)))</f>
        <v>2 Team Coordination: U10 Stars &amp; U14G Rebels</v>
      </c>
      <c r="S387" s="176" t="str">
        <f>IF(ISBLANK((VLOOKUP(E387,'Team Info'!$E:$O,11,FALSE)))=TRUE," ",(VLOOKUP(E387,'Team Info'!$E:$O,11,FALSE)))</f>
        <v xml:space="preserve"> </v>
      </c>
      <c r="T387" s="145" t="str">
        <f t="shared" si="55"/>
        <v>45570RF 40.375</v>
      </c>
    </row>
    <row r="388" spans="1:20" x14ac:dyDescent="0.3">
      <c r="A388" s="170">
        <v>441</v>
      </c>
      <c r="B388" s="170" t="s">
        <v>1161</v>
      </c>
      <c r="C388" s="242" t="str">
        <f t="shared" si="56"/>
        <v>KW1105RF1121</v>
      </c>
      <c r="D388" s="242" t="s">
        <v>1773</v>
      </c>
      <c r="E388" s="242" t="s">
        <v>1788</v>
      </c>
      <c r="F388" s="180" t="str">
        <f t="shared" si="51"/>
        <v>Sat</v>
      </c>
      <c r="G388" s="233">
        <v>45570</v>
      </c>
      <c r="H388" s="153" t="s">
        <v>2177</v>
      </c>
      <c r="I388" s="183">
        <v>0.375</v>
      </c>
      <c r="J388" s="155" t="s">
        <v>1826</v>
      </c>
      <c r="K388" s="180" t="str">
        <f>VLOOKUP(D388,'Team Info'!E:H,4,FALSE)</f>
        <v>KW</v>
      </c>
      <c r="L388" s="169" t="str">
        <f>VLOOKUP(D388,'Team Info'!E:K,6,FALSE)</f>
        <v>U-9 KW Cyclones</v>
      </c>
      <c r="M388" s="158" t="s">
        <v>849</v>
      </c>
      <c r="N388" s="181" t="str">
        <f>VLOOKUP(E388,'Team Info'!E:H,4,FALSE)</f>
        <v>RF</v>
      </c>
      <c r="O388" s="177" t="str">
        <f>VLOOKUP(E388,'Team Info'!E:J,6,FALSE)</f>
        <v>U-9 RF Eagles</v>
      </c>
      <c r="P388" s="153" t="s">
        <v>1167</v>
      </c>
      <c r="Q388" s="175" t="str">
        <f t="shared" si="57"/>
        <v xml:space="preserve"> </v>
      </c>
      <c r="R388" s="176" t="str">
        <f>IF(ISBLANK((VLOOKUP(D388,'Team Info'!$E:$O,11,FALSE)))=TRUE," ",(VLOOKUP(D388,'Team Info'!$E:$O,11,FALSE)))</f>
        <v xml:space="preserve"> </v>
      </c>
      <c r="S388" s="176" t="str">
        <f>IF(ISBLANK((VLOOKUP(E388,'Team Info'!$E:$O,11,FALSE)))=TRUE," ",(VLOOKUP(E388,'Team Info'!$E:$O,11,FALSE)))</f>
        <v xml:space="preserve"> </v>
      </c>
      <c r="T388" s="145" t="str">
        <f t="shared" si="55"/>
        <v>45570RF 50.375</v>
      </c>
    </row>
    <row r="389" spans="1:20" x14ac:dyDescent="0.3">
      <c r="A389" s="170">
        <v>45</v>
      </c>
      <c r="B389" s="170" t="s">
        <v>1161</v>
      </c>
      <c r="C389" s="242" t="str">
        <f t="shared" si="56"/>
        <v>HT1029RF1128</v>
      </c>
      <c r="D389" s="242" t="s">
        <v>1666</v>
      </c>
      <c r="E389" s="242" t="s">
        <v>1669</v>
      </c>
      <c r="F389" s="180" t="str">
        <f t="shared" si="51"/>
        <v>Sat</v>
      </c>
      <c r="G389" s="233">
        <v>45570</v>
      </c>
      <c r="H389" s="153" t="s">
        <v>2169</v>
      </c>
      <c r="I389" s="183">
        <v>0.375</v>
      </c>
      <c r="J389" s="155" t="s">
        <v>96</v>
      </c>
      <c r="K389" s="180" t="str">
        <f>VLOOKUP(D389,'Team Info'!E:H,4,FALSE)</f>
        <v>HT</v>
      </c>
      <c r="L389" s="169" t="str">
        <f>VLOOKUP(D389,'Team Info'!E:K,6,FALSE)</f>
        <v>U10G HT Wildcats</v>
      </c>
      <c r="M389" s="158" t="s">
        <v>849</v>
      </c>
      <c r="N389" s="181" t="str">
        <f>VLOOKUP(E389,'Team Info'!E:H,4,FALSE)</f>
        <v>RF</v>
      </c>
      <c r="O389" s="177" t="str">
        <f>VLOOKUP(E389,'Team Info'!E:J,6,FALSE)</f>
        <v>U10G RF Wildcats</v>
      </c>
      <c r="P389" s="153" t="s">
        <v>1167</v>
      </c>
      <c r="Q389" s="175" t="str">
        <f t="shared" si="57"/>
        <v xml:space="preserve">2 Team Coordination: U9 Warriors &amp; U10G Wildcats 
 </v>
      </c>
      <c r="R389" s="176" t="str">
        <f>IF(ISBLANK((VLOOKUP(D389,'Team Info'!$E:$O,11,FALSE)))=TRUE," ",(VLOOKUP(D389,'Team Info'!$E:$O,11,FALSE)))</f>
        <v>2 Team Coordination: U9 Warriors &amp; U10G Wildcats</v>
      </c>
      <c r="S389" s="176" t="str">
        <f>IF(ISBLANK((VLOOKUP(E389,'Team Info'!$E:$O,11,FALSE)))=TRUE," ",(VLOOKUP(E389,'Team Info'!$E:$O,11,FALSE)))</f>
        <v xml:space="preserve"> </v>
      </c>
      <c r="T389" s="145" t="str">
        <f t="shared" si="55"/>
        <v>45570RF 60.375</v>
      </c>
    </row>
    <row r="390" spans="1:20" ht="57.6" x14ac:dyDescent="0.3">
      <c r="A390" s="170">
        <v>485</v>
      </c>
      <c r="B390" s="170" t="s">
        <v>1267</v>
      </c>
      <c r="C390" s="242" t="str">
        <f t="shared" si="56"/>
        <v>JK1053WB1161</v>
      </c>
      <c r="D390" s="242" t="s">
        <v>1386</v>
      </c>
      <c r="E390" s="242" t="s">
        <v>1818</v>
      </c>
      <c r="F390" s="180" t="str">
        <f t="shared" si="51"/>
        <v>Sat</v>
      </c>
      <c r="G390" s="233">
        <v>45570</v>
      </c>
      <c r="H390" s="153" t="s">
        <v>2148</v>
      </c>
      <c r="I390" s="183">
        <v>0.375</v>
      </c>
      <c r="J390" s="155" t="s">
        <v>1828</v>
      </c>
      <c r="K390" s="180" t="str">
        <f>VLOOKUP(D390,'Team Info'!E:H,4,FALSE)</f>
        <v>JK</v>
      </c>
      <c r="L390" s="169" t="str">
        <f>VLOOKUP(D390,'Team Info'!E:K,6,FALSE)</f>
        <v>U-7 JK Pumas</v>
      </c>
      <c r="M390" s="158" t="s">
        <v>849</v>
      </c>
      <c r="N390" s="181" t="str">
        <f>VLOOKUP(E390,'Team Info'!E:H,4,FALSE)</f>
        <v>WB</v>
      </c>
      <c r="O390" s="177" t="str">
        <f>VLOOKUP(E390,'Team Info'!E:J,6,FALSE)</f>
        <v>U-7 WB Storm</v>
      </c>
      <c r="P390" s="153" t="s">
        <v>1167</v>
      </c>
      <c r="Q390" s="175" t="str">
        <f t="shared" si="57"/>
        <v xml:space="preserve"> </v>
      </c>
      <c r="R390" s="176" t="str">
        <f>IF(ISBLANK((VLOOKUP(D390,'Team Info'!$E:$O,11,FALSE)))=TRUE," ",(VLOOKUP(D390,'Team Info'!$E:$O,11,FALSE)))</f>
        <v xml:space="preserve"> </v>
      </c>
      <c r="S390" s="176" t="str">
        <f>IF(ISBLANK((VLOOKUP(E390,'Team Info'!$E:$O,11,FALSE)))=TRUE," ",(VLOOKUP(E390,'Team Info'!$E:$O,11,FALSE)))</f>
        <v xml:space="preserve"> </v>
      </c>
    </row>
    <row r="391" spans="1:20" ht="28.8" x14ac:dyDescent="0.3">
      <c r="A391" s="262">
        <v>277</v>
      </c>
      <c r="B391" s="170" t="s">
        <v>1268</v>
      </c>
      <c r="C391" s="242" t="str">
        <f t="shared" si="56"/>
        <v>KW1088BR1003</v>
      </c>
      <c r="D391" s="242" t="s">
        <v>1760</v>
      </c>
      <c r="E391" s="242" t="s">
        <v>1692</v>
      </c>
      <c r="F391" s="180" t="str">
        <f t="shared" si="51"/>
        <v>Sat</v>
      </c>
      <c r="G391" s="233">
        <v>45570</v>
      </c>
      <c r="H391" s="153" t="s">
        <v>2179</v>
      </c>
      <c r="I391" s="183">
        <v>0.39583333333333331</v>
      </c>
      <c r="J391" s="155" t="s">
        <v>1824</v>
      </c>
      <c r="K391" s="180" t="str">
        <f>VLOOKUP(D391,'Team Info'!E:H,4,FALSE)</f>
        <v>KW</v>
      </c>
      <c r="L391" s="169" t="str">
        <f>VLOOKUP(D391,'Team Info'!E:K,6,FALSE)</f>
        <v>U12 KW Jaguars</v>
      </c>
      <c r="M391" s="158" t="s">
        <v>849</v>
      </c>
      <c r="N391" s="181" t="str">
        <f>VLOOKUP(E391,'Team Info'!E:H,4,FALSE)</f>
        <v>BR</v>
      </c>
      <c r="O391" s="177" t="str">
        <f>VLOOKUP(E391,'Team Info'!E:J,6,FALSE)</f>
        <v>U12 BR Blue Heron</v>
      </c>
      <c r="P391" s="153" t="s">
        <v>1167</v>
      </c>
      <c r="Q391" s="175" t="str">
        <f t="shared" si="57"/>
        <v xml:space="preserve">2 Team Coordination: U12 BR &amp; U14 BR, No Games 9/28, Home games on 9/14 picture day, have Brownsville girls play each other that day? </v>
      </c>
      <c r="R391" s="176" t="str">
        <f>IF(ISBLANK((VLOOKUP(D391,'Team Info'!$E:$O,11,FALSE)))=TRUE," ",(VLOOKUP(D391,'Team Info'!$E:$O,11,FALSE)))</f>
        <v xml:space="preserve"> </v>
      </c>
      <c r="S391" s="176" t="str">
        <f>IF(ISBLANK((VLOOKUP(E391,'Team Info'!$E:$O,11,FALSE)))=TRUE," ",(VLOOKUP(E391,'Team Info'!$E:$O,11,FALSE)))</f>
        <v xml:space="preserve">2 Team Coordination: U12 BR &amp; U14 BR, No Games 9/28, Home games on 9/14 picture day, have Brownsville girls play each other that day? </v>
      </c>
      <c r="T391" s="145" t="str">
        <f t="shared" ref="T391:T399" si="58">G391&amp;H391&amp;I391</f>
        <v>4557012U South0.395833333333333</v>
      </c>
    </row>
    <row r="392" spans="1:20" ht="43.2" x14ac:dyDescent="0.3">
      <c r="A392" s="262">
        <v>248</v>
      </c>
      <c r="B392" s="170" t="s">
        <v>1162</v>
      </c>
      <c r="C392" s="242" t="str">
        <f t="shared" si="56"/>
        <v>KW1104SL1138</v>
      </c>
      <c r="D392" s="242" t="s">
        <v>1772</v>
      </c>
      <c r="E392" s="242" t="s">
        <v>1802</v>
      </c>
      <c r="F392" s="180" t="str">
        <f t="shared" si="51"/>
        <v>Sat</v>
      </c>
      <c r="G392" s="233">
        <v>45570</v>
      </c>
      <c r="H392" s="153">
        <v>4</v>
      </c>
      <c r="I392" s="183">
        <v>0.41666666666666669</v>
      </c>
      <c r="J392" s="169" t="s">
        <v>1823</v>
      </c>
      <c r="K392" s="180" t="str">
        <f>VLOOKUP(D392,'Team Info'!E:H,4,FALSE)</f>
        <v>KW</v>
      </c>
      <c r="L392" s="169" t="str">
        <f>VLOOKUP(D392,'Team Info'!E:K,6,FALSE)</f>
        <v>U-8 KW Vortex</v>
      </c>
      <c r="M392" s="158" t="s">
        <v>849</v>
      </c>
      <c r="N392" s="181" t="str">
        <f>VLOOKUP(E392,'Team Info'!E:H,4,FALSE)</f>
        <v>SL</v>
      </c>
      <c r="O392" s="177" t="str">
        <f>VLOOKUP(E392,'Team Info'!E:J,6,FALSE)</f>
        <v>U-8 SL Blizzards</v>
      </c>
      <c r="P392" s="153" t="s">
        <v>1167</v>
      </c>
      <c r="Q392" s="175" t="str">
        <f t="shared" si="57"/>
        <v>9/27-9/28 AWAY games - Homecoming</v>
      </c>
      <c r="R392" s="176" t="str">
        <f>IF(ISBLANK((VLOOKUP(D392,'Team Info'!$E:$O,11,FALSE)))=TRUE," ",(VLOOKUP(D392,'Team Info'!$E:$O,11,FALSE)))</f>
        <v xml:space="preserve"> </v>
      </c>
      <c r="S392" s="176" t="str">
        <f>IF(ISBLANK((VLOOKUP(E392,'Team Info'!$E:$O,11,FALSE)))=TRUE," ",(VLOOKUP(E392,'Team Info'!$E:$O,11,FALSE)))</f>
        <v>9/27-9/28 AWAY games - Homecoming</v>
      </c>
      <c r="T392" s="145" t="str">
        <f t="shared" si="58"/>
        <v>4557040.416666666666667</v>
      </c>
    </row>
    <row r="393" spans="1:20" ht="28.8" x14ac:dyDescent="0.3">
      <c r="A393" s="170">
        <v>546</v>
      </c>
      <c r="B393" s="170" t="s">
        <v>1228</v>
      </c>
      <c r="C393" s="242" t="str">
        <f t="shared" si="56"/>
        <v>HU1042ER1007</v>
      </c>
      <c r="D393" s="242" t="s">
        <v>1725</v>
      </c>
      <c r="E393" s="242" t="s">
        <v>1696</v>
      </c>
      <c r="F393" s="180" t="str">
        <f t="shared" si="51"/>
        <v>Sat</v>
      </c>
      <c r="G393" s="233">
        <v>45570</v>
      </c>
      <c r="H393" s="153" t="s">
        <v>2050</v>
      </c>
      <c r="I393" s="183">
        <v>0.41666666666666669</v>
      </c>
      <c r="J393" s="155" t="s">
        <v>1828</v>
      </c>
      <c r="K393" s="180" t="str">
        <f>VLOOKUP(D393,'Team Info'!E:H,4,FALSE)</f>
        <v>HU</v>
      </c>
      <c r="L393" s="169" t="str">
        <f>VLOOKUP(D393,'Team Info'!E:K,6,FALSE)</f>
        <v>U-7 HU Hurricanes</v>
      </c>
      <c r="M393" s="158" t="s">
        <v>849</v>
      </c>
      <c r="N393" s="181" t="str">
        <f>VLOOKUP(E393,'Team Info'!E:H,4,FALSE)</f>
        <v>ER</v>
      </c>
      <c r="O393" s="177" t="str">
        <f>VLOOKUP(E393,'Team Info'!E:J,6,FALSE)</f>
        <v>U-7 ER Leprechauns</v>
      </c>
      <c r="P393" s="153" t="s">
        <v>1167</v>
      </c>
      <c r="Q393" s="175" t="str">
        <f t="shared" si="57"/>
        <v xml:space="preserve"> </v>
      </c>
      <c r="R393" s="176" t="str">
        <f>IF(ISBLANK((VLOOKUP(D393,'Team Info'!$E:$O,11,FALSE)))=TRUE," ",(VLOOKUP(D393,'Team Info'!$E:$O,11,FALSE)))</f>
        <v xml:space="preserve"> </v>
      </c>
      <c r="S393" s="176" t="str">
        <f>IF(ISBLANK((VLOOKUP(E393,'Team Info'!$E:$O,11,FALSE)))=TRUE," ",(VLOOKUP(E393,'Team Info'!$E:$O,11,FALSE)))</f>
        <v xml:space="preserve"> </v>
      </c>
      <c r="T393" s="145" t="str">
        <f t="shared" si="58"/>
        <v>45570ER #60.416666666666667</v>
      </c>
    </row>
    <row r="394" spans="1:20" ht="28.8" x14ac:dyDescent="0.3">
      <c r="A394" s="170">
        <v>139</v>
      </c>
      <c r="B394" s="170" t="s">
        <v>1228</v>
      </c>
      <c r="C394" s="242" t="str">
        <f t="shared" si="56"/>
        <v>WB1162ER1008</v>
      </c>
      <c r="D394" s="242" t="s">
        <v>1819</v>
      </c>
      <c r="E394" s="242" t="s">
        <v>1697</v>
      </c>
      <c r="F394" s="180" t="str">
        <f t="shared" si="51"/>
        <v>Sat</v>
      </c>
      <c r="G394" s="233">
        <v>45570</v>
      </c>
      <c r="H394" s="153" t="s">
        <v>2048</v>
      </c>
      <c r="I394" s="183">
        <v>0.41666666666666669</v>
      </c>
      <c r="J394" s="155" t="s">
        <v>1823</v>
      </c>
      <c r="K394" s="180" t="str">
        <f>VLOOKUP(D394,'Team Info'!E:H,4,FALSE)</f>
        <v>WB</v>
      </c>
      <c r="L394" s="240" t="str">
        <f>VLOOKUP(D394,'Team Info'!E:K,6,FALSE)</f>
        <v>U-8 WB Stars</v>
      </c>
      <c r="M394" s="158" t="s">
        <v>849</v>
      </c>
      <c r="N394" s="181" t="str">
        <f>VLOOKUP(E394,'Team Info'!E:H,4,FALSE)</f>
        <v>ER</v>
      </c>
      <c r="O394" s="238" t="str">
        <f>VLOOKUP(E394,'Team Info'!E:J,6,FALSE)</f>
        <v>U-8 ER Shamrocks</v>
      </c>
      <c r="P394" s="153" t="s">
        <v>1167</v>
      </c>
      <c r="Q394" s="175" t="str">
        <f t="shared" si="57"/>
        <v xml:space="preserve"> </v>
      </c>
      <c r="R394" s="176" t="str">
        <f>IF(ISBLANK((VLOOKUP(D394,'Team Info'!$E:$O,11,FALSE)))=TRUE," ",(VLOOKUP(D394,'Team Info'!$E:$O,11,FALSE)))</f>
        <v xml:space="preserve"> </v>
      </c>
      <c r="S394" s="176" t="str">
        <f>IF(ISBLANK((VLOOKUP(E394,'Team Info'!$E:$O,11,FALSE)))=TRUE," ",(VLOOKUP(E394,'Team Info'!$E:$O,11,FALSE)))</f>
        <v xml:space="preserve"> </v>
      </c>
      <c r="T394" s="145" t="str">
        <f t="shared" si="58"/>
        <v>45570ER #70.416666666666667</v>
      </c>
    </row>
    <row r="395" spans="1:20" ht="57.6" x14ac:dyDescent="0.3">
      <c r="A395" s="170">
        <v>627</v>
      </c>
      <c r="B395" s="170" t="s">
        <v>1159</v>
      </c>
      <c r="C395" s="242" t="str">
        <f t="shared" si="56"/>
        <v>WCHSA1158JK1068</v>
      </c>
      <c r="D395" s="242" t="s">
        <v>1816</v>
      </c>
      <c r="E395" s="242" t="s">
        <v>1744</v>
      </c>
      <c r="F395" s="180" t="str">
        <f t="shared" si="51"/>
        <v>Sat</v>
      </c>
      <c r="G395" s="233">
        <v>45570</v>
      </c>
      <c r="H395" s="153" t="s">
        <v>2144</v>
      </c>
      <c r="I395" s="183">
        <v>0.41666666666666669</v>
      </c>
      <c r="J395" s="155" t="s">
        <v>1829</v>
      </c>
      <c r="K395" s="180" t="str">
        <f>VLOOKUP(D395,'Team Info'!E:H,4,FALSE)</f>
        <v>WCHSA</v>
      </c>
      <c r="L395" s="169" t="str">
        <f>VLOOKUP(D395,'Team Info'!E:K,6,FALSE)</f>
        <v>U10 WCHSA Royal Eagles</v>
      </c>
      <c r="M395" s="158" t="s">
        <v>849</v>
      </c>
      <c r="N395" s="181" t="str">
        <f>VLOOKUP(E395,'Team Info'!E:H,4,FALSE)</f>
        <v>JK</v>
      </c>
      <c r="O395" s="177" t="str">
        <f>VLOOKUP(E395,'Team Info'!E:J,6,FALSE)</f>
        <v>U10 JK Galaxy</v>
      </c>
      <c r="P395" s="153" t="s">
        <v>1167</v>
      </c>
      <c r="Q395" s="175" t="str">
        <f t="shared" si="57"/>
        <v xml:space="preserve"> </v>
      </c>
      <c r="R395" s="176" t="str">
        <f>IF(ISBLANK((VLOOKUP(D395,'Team Info'!$E:$O,11,FALSE)))=TRUE," ",(VLOOKUP(D395,'Team Info'!$E:$O,11,FALSE)))</f>
        <v xml:space="preserve"> </v>
      </c>
      <c r="S395" s="176" t="str">
        <f>IF(ISBLANK((VLOOKUP(E395,'Team Info'!$E:$O,11,FALSE)))=TRUE," ",(VLOOKUP(E395,'Team Info'!$E:$O,11,FALSE)))</f>
        <v xml:space="preserve"> </v>
      </c>
      <c r="T395" s="145" t="str">
        <f t="shared" si="58"/>
        <v>45570Hickory Lane #20.416666666666667</v>
      </c>
    </row>
    <row r="396" spans="1:20" ht="28.8" x14ac:dyDescent="0.3">
      <c r="A396" s="170">
        <v>13</v>
      </c>
      <c r="B396" s="170" t="s">
        <v>1159</v>
      </c>
      <c r="C396" s="242" t="str">
        <f t="shared" si="56"/>
        <v>HT1040JK1077</v>
      </c>
      <c r="D396" s="242" t="s">
        <v>1659</v>
      </c>
      <c r="E396" s="242" t="s">
        <v>1652</v>
      </c>
      <c r="F396" s="180" t="str">
        <f t="shared" si="51"/>
        <v>Sat</v>
      </c>
      <c r="G396" s="233">
        <v>45570</v>
      </c>
      <c r="H396" s="153" t="s">
        <v>2143</v>
      </c>
      <c r="I396" s="183">
        <v>0.41666666666666669</v>
      </c>
      <c r="J396" s="155" t="s">
        <v>46</v>
      </c>
      <c r="K396" s="180" t="str">
        <f>VLOOKUP(D396,'Team Info'!E:H,4,FALSE)</f>
        <v>HT</v>
      </c>
      <c r="L396" s="169" t="str">
        <f>VLOOKUP(D396,'Team Info'!E:K,6,FALSE)</f>
        <v>U14G HT Orioles</v>
      </c>
      <c r="M396" s="158" t="s">
        <v>849</v>
      </c>
      <c r="N396" s="181" t="str">
        <f>VLOOKUP(E396,'Team Info'!E:H,4,FALSE)</f>
        <v>JK</v>
      </c>
      <c r="O396" s="177" t="str">
        <f>VLOOKUP(E396,'Team Info'!E:J,6,FALSE)</f>
        <v>U14G JK Phoenix</v>
      </c>
      <c r="P396" s="153" t="s">
        <v>1167</v>
      </c>
      <c r="Q396" s="175" t="str">
        <f t="shared" si="57"/>
        <v xml:space="preserve"> </v>
      </c>
      <c r="R396" s="176" t="str">
        <f>IF(ISBLANK((VLOOKUP(D396,'Team Info'!$E:$O,11,FALSE)))=TRUE," ",(VLOOKUP(D396,'Team Info'!$E:$O,11,FALSE)))</f>
        <v xml:space="preserve"> </v>
      </c>
      <c r="S396" s="176" t="str">
        <f>IF(ISBLANK((VLOOKUP(E396,'Team Info'!$E:$O,11,FALSE)))=TRUE," ",(VLOOKUP(E396,'Team Info'!$E:$O,11,FALSE)))</f>
        <v xml:space="preserve"> </v>
      </c>
      <c r="T396" s="145" t="str">
        <f t="shared" si="58"/>
        <v>45570Hickory Lane #40.416666666666667</v>
      </c>
    </row>
    <row r="397" spans="1:20" ht="28.8" x14ac:dyDescent="0.3">
      <c r="A397" s="170">
        <v>181</v>
      </c>
      <c r="B397" s="170" t="s">
        <v>1157</v>
      </c>
      <c r="C397" s="242" t="str">
        <f t="shared" si="56"/>
        <v>JK1059HT1025</v>
      </c>
      <c r="D397" s="242" t="s">
        <v>1737</v>
      </c>
      <c r="E397" s="242" t="s">
        <v>1713</v>
      </c>
      <c r="F397" s="180" t="str">
        <f t="shared" si="51"/>
        <v>Sat</v>
      </c>
      <c r="G397" s="233">
        <v>45570</v>
      </c>
      <c r="H397" s="153" t="s">
        <v>1827</v>
      </c>
      <c r="I397" s="183">
        <v>0.41666666666666669</v>
      </c>
      <c r="J397" s="155" t="s">
        <v>1823</v>
      </c>
      <c r="K397" s="180" t="str">
        <f>VLOOKUP(D397,'Team Info'!E:H,4,FALSE)</f>
        <v>JK</v>
      </c>
      <c r="L397" s="169" t="str">
        <f>VLOOKUP(D397,'Team Info'!E:K,6,FALSE)</f>
        <v>U-8 JK Spurs</v>
      </c>
      <c r="M397" s="158" t="s">
        <v>849</v>
      </c>
      <c r="N397" s="181" t="str">
        <f>VLOOKUP(E397,'Team Info'!E:H,4,FALSE)</f>
        <v>HT</v>
      </c>
      <c r="O397" s="177" t="str">
        <f>VLOOKUP(E397,'Team Info'!E:J,6,FALSE)</f>
        <v>U-8 HT Baby Sharks</v>
      </c>
      <c r="P397" s="153" t="s">
        <v>1167</v>
      </c>
      <c r="Q397" s="175" t="str">
        <f t="shared" si="57"/>
        <v xml:space="preserve"> </v>
      </c>
      <c r="R397" s="176" t="str">
        <f>IF(ISBLANK((VLOOKUP(D397,'Team Info'!$E:$O,11,FALSE)))=TRUE," ",(VLOOKUP(D397,'Team Info'!$E:$O,11,FALSE)))</f>
        <v xml:space="preserve"> </v>
      </c>
      <c r="S397" s="176" t="str">
        <f>IF(ISBLANK((VLOOKUP(E397,'Team Info'!$E:$O,11,FALSE)))=TRUE," ",(VLOOKUP(E397,'Team Info'!$E:$O,11,FALSE)))</f>
        <v xml:space="preserve"> </v>
      </c>
      <c r="T397" s="145" t="str">
        <f t="shared" si="58"/>
        <v>45570HT #3A0.416666666666667</v>
      </c>
    </row>
    <row r="398" spans="1:20" ht="43.2" x14ac:dyDescent="0.3">
      <c r="A398" s="170">
        <v>400</v>
      </c>
      <c r="B398" s="170" t="s">
        <v>1157</v>
      </c>
      <c r="C398" s="242" t="str">
        <f t="shared" si="56"/>
        <v>KW1107HT1028</v>
      </c>
      <c r="D398" s="242" t="s">
        <v>1775</v>
      </c>
      <c r="E398" s="242" t="s">
        <v>1716</v>
      </c>
      <c r="F398" s="180" t="str">
        <f t="shared" si="51"/>
        <v>Sat</v>
      </c>
      <c r="G398" s="233">
        <v>45570</v>
      </c>
      <c r="H398" s="153" t="s">
        <v>851</v>
      </c>
      <c r="I398" s="183">
        <v>0.41666666666666669</v>
      </c>
      <c r="J398" s="155" t="s">
        <v>1826</v>
      </c>
      <c r="K398" s="180" t="str">
        <f>VLOOKUP(D398,'Team Info'!E:H,4,FALSE)</f>
        <v>KW</v>
      </c>
      <c r="L398" s="169" t="str">
        <f>VLOOKUP(D398,'Team Info'!E:K,6,FALSE)</f>
        <v>U-9 KW Thunder</v>
      </c>
      <c r="M398" s="158" t="s">
        <v>849</v>
      </c>
      <c r="N398" s="181" t="str">
        <f>VLOOKUP(E398,'Team Info'!E:H,4,FALSE)</f>
        <v>HT</v>
      </c>
      <c r="O398" s="177" t="str">
        <f>VLOOKUP(E398,'Team Info'!E:J,6,FALSE)</f>
        <v>U-9 HT Tigers</v>
      </c>
      <c r="P398" s="153" t="s">
        <v>1167</v>
      </c>
      <c r="Q398" s="175" t="str">
        <f t="shared" si="57"/>
        <v>2 Team Coordination: U9 Tigers &amp; U7 Wolves</v>
      </c>
      <c r="R398" s="176" t="str">
        <f>IF(ISBLANK((VLOOKUP(D398,'Team Info'!$E:$O,11,FALSE)))=TRUE," ",(VLOOKUP(D398,'Team Info'!$E:$O,11,FALSE)))</f>
        <v xml:space="preserve"> </v>
      </c>
      <c r="S398" s="176" t="str">
        <f>IF(ISBLANK((VLOOKUP(E398,'Team Info'!$E:$O,11,FALSE)))=TRUE," ",(VLOOKUP(E398,'Team Info'!$E:$O,11,FALSE)))</f>
        <v>2 Team Coordination: U9 Tigers &amp; U7 Wolves</v>
      </c>
      <c r="T398" s="145" t="str">
        <f t="shared" si="58"/>
        <v>45570HT #5B0.416666666666667</v>
      </c>
    </row>
    <row r="399" spans="1:20" ht="28.8" x14ac:dyDescent="0.3">
      <c r="A399" s="170">
        <v>214</v>
      </c>
      <c r="B399" s="170" t="s">
        <v>1160</v>
      </c>
      <c r="C399" s="242" t="str">
        <f t="shared" si="56"/>
        <v>HT1023KW1102</v>
      </c>
      <c r="D399" s="242" t="s">
        <v>1711</v>
      </c>
      <c r="E399" s="242" t="s">
        <v>1770</v>
      </c>
      <c r="F399" s="180" t="str">
        <f t="shared" si="51"/>
        <v>Sat</v>
      </c>
      <c r="G399" s="233">
        <v>45570</v>
      </c>
      <c r="H399" s="153" t="s">
        <v>879</v>
      </c>
      <c r="I399" s="183">
        <v>0.41666666666666669</v>
      </c>
      <c r="J399" s="169" t="s">
        <v>1823</v>
      </c>
      <c r="K399" s="180" t="str">
        <f>VLOOKUP(D399,'Team Info'!E:H,4,FALSE)</f>
        <v>HT</v>
      </c>
      <c r="L399" s="169" t="str">
        <f>VLOOKUP(D399,'Team Info'!E:K,6,FALSE)</f>
        <v>U-8 HT Heroes</v>
      </c>
      <c r="M399" s="158" t="s">
        <v>849</v>
      </c>
      <c r="N399" s="181" t="str">
        <f>VLOOKUP(E399,'Team Info'!E:H,4,FALSE)</f>
        <v>KW</v>
      </c>
      <c r="O399" s="177" t="str">
        <f>VLOOKUP(E399,'Team Info'!E:J,6,FALSE)</f>
        <v>U-8 KW Skyhawks</v>
      </c>
      <c r="P399" s="153" t="s">
        <v>1167</v>
      </c>
      <c r="Q399" s="175" t="str">
        <f t="shared" si="57"/>
        <v xml:space="preserve"> </v>
      </c>
      <c r="R399" s="176" t="str">
        <f>IF(ISBLANK((VLOOKUP(D399,'Team Info'!$E:$O,11,FALSE)))=TRUE," ",(VLOOKUP(D399,'Team Info'!$E:$O,11,FALSE)))</f>
        <v xml:space="preserve"> </v>
      </c>
      <c r="S399" s="176" t="str">
        <f>IF(ISBLANK((VLOOKUP(E399,'Team Info'!$E:$O,11,FALSE)))=TRUE," ",(VLOOKUP(E399,'Team Info'!$E:$O,11,FALSE)))</f>
        <v xml:space="preserve"> </v>
      </c>
      <c r="T399" s="145" t="str">
        <f t="shared" si="58"/>
        <v>45570KW 10.416666666666667</v>
      </c>
    </row>
    <row r="400" spans="1:20" ht="28.8" x14ac:dyDescent="0.3">
      <c r="A400" s="170">
        <v>398</v>
      </c>
      <c r="B400" s="170" t="s">
        <v>1267</v>
      </c>
      <c r="C400" s="242" t="str">
        <f t="shared" si="56"/>
        <v>ER1010WB1163</v>
      </c>
      <c r="D400" s="242" t="s">
        <v>1699</v>
      </c>
      <c r="E400" s="242" t="s">
        <v>1820</v>
      </c>
      <c r="F400" s="180" t="str">
        <f t="shared" si="51"/>
        <v>Sat</v>
      </c>
      <c r="G400" s="233">
        <v>45570</v>
      </c>
      <c r="H400" s="153" t="s">
        <v>2149</v>
      </c>
      <c r="I400" s="183">
        <v>0.41666666666666669</v>
      </c>
      <c r="J400" s="155" t="s">
        <v>1826</v>
      </c>
      <c r="K400" s="180" t="str">
        <f>VLOOKUP(D400,'Team Info'!E:H,4,FALSE)</f>
        <v>ER</v>
      </c>
      <c r="L400" s="169" t="str">
        <f>VLOOKUP(D400,'Team Info'!E:K,6,FALSE)</f>
        <v>U-9 ER Lucky Charms</v>
      </c>
      <c r="M400" s="158" t="s">
        <v>849</v>
      </c>
      <c r="N400" s="181" t="str">
        <f>VLOOKUP(E400,'Team Info'!E:H,4,FALSE)</f>
        <v>WB</v>
      </c>
      <c r="O400" s="177" t="str">
        <f>VLOOKUP(E400,'Team Info'!E:J,6,FALSE)</f>
        <v>U-9 WB Magic</v>
      </c>
      <c r="P400" s="153" t="s">
        <v>1167</v>
      </c>
      <c r="Q400" s="175" t="str">
        <f t="shared" si="57"/>
        <v xml:space="preserve"> </v>
      </c>
      <c r="R400" s="176" t="str">
        <f>IF(ISBLANK((VLOOKUP(D400,'Team Info'!$E:$O,11,FALSE)))=TRUE," ",(VLOOKUP(D400,'Team Info'!$E:$O,11,FALSE)))</f>
        <v xml:space="preserve"> </v>
      </c>
      <c r="S400" s="176" t="str">
        <f>IF(ISBLANK((VLOOKUP(E400,'Team Info'!$E:$O,11,FALSE)))=TRUE," ",(VLOOKUP(E400,'Team Info'!$E:$O,11,FALSE)))</f>
        <v xml:space="preserve"> </v>
      </c>
    </row>
    <row r="401" spans="1:20" x14ac:dyDescent="0.3">
      <c r="A401" s="170">
        <v>442</v>
      </c>
      <c r="B401" s="170" t="s">
        <v>1162</v>
      </c>
      <c r="C401" s="242" t="str">
        <f t="shared" si="56"/>
        <v>KW1106SL1143</v>
      </c>
      <c r="D401" s="242" t="s">
        <v>1774</v>
      </c>
      <c r="E401" s="242" t="s">
        <v>1807</v>
      </c>
      <c r="F401" s="180" t="str">
        <f t="shared" si="51"/>
        <v>Sat</v>
      </c>
      <c r="G401" s="233">
        <v>45570</v>
      </c>
      <c r="H401" s="153">
        <v>2</v>
      </c>
      <c r="I401" s="183">
        <v>0.4375</v>
      </c>
      <c r="J401" s="155" t="s">
        <v>1826</v>
      </c>
      <c r="K401" s="180" t="str">
        <f>VLOOKUP(D401,'Team Info'!E:H,4,FALSE)</f>
        <v>KW</v>
      </c>
      <c r="L401" s="169" t="str">
        <f>VLOOKUP(D401,'Team Info'!E:K,6,FALSE)</f>
        <v>U-9 KW Lightning</v>
      </c>
      <c r="M401" s="158" t="s">
        <v>849</v>
      </c>
      <c r="N401" s="181" t="str">
        <f>VLOOKUP(E401,'Team Info'!E:H,4,FALSE)</f>
        <v>SL</v>
      </c>
      <c r="O401" s="177" t="str">
        <f>VLOOKUP(E401,'Team Info'!E:J,6,FALSE)</f>
        <v>U-9 SL Cowboys (Bulldogs)</v>
      </c>
      <c r="P401" s="153" t="s">
        <v>1167</v>
      </c>
      <c r="Q401" s="175" t="str">
        <f t="shared" si="57"/>
        <v>9/27-9/28 AWAY games - Homecoming</v>
      </c>
      <c r="R401" s="176" t="str">
        <f>IF(ISBLANK((VLOOKUP(D401,'Team Info'!$E:$O,11,FALSE)))=TRUE," ",(VLOOKUP(D401,'Team Info'!$E:$O,11,FALSE)))</f>
        <v xml:space="preserve"> </v>
      </c>
      <c r="S401" s="176" t="str">
        <f>IF(ISBLANK((VLOOKUP(E401,'Team Info'!$E:$O,11,FALSE)))=TRUE," ",(VLOOKUP(E401,'Team Info'!$E:$O,11,FALSE)))</f>
        <v>9/27-9/28 AWAY games - Homecoming</v>
      </c>
    </row>
    <row r="402" spans="1:20" x14ac:dyDescent="0.3">
      <c r="A402" s="170">
        <v>92</v>
      </c>
      <c r="B402" s="170" t="s">
        <v>1162</v>
      </c>
      <c r="C402" s="242" t="str">
        <f t="shared" si="56"/>
        <v>HT1038SL1154</v>
      </c>
      <c r="D402" s="242" t="s">
        <v>1675</v>
      </c>
      <c r="E402" s="242" t="s">
        <v>1683</v>
      </c>
      <c r="F402" s="180" t="str">
        <f t="shared" si="51"/>
        <v>Sat</v>
      </c>
      <c r="G402" s="233">
        <v>45570</v>
      </c>
      <c r="H402" s="153">
        <v>5</v>
      </c>
      <c r="I402" s="183">
        <v>0.4375</v>
      </c>
      <c r="J402" s="155" t="s">
        <v>63</v>
      </c>
      <c r="K402" s="180" t="str">
        <f>VLOOKUP(D402,'Team Info'!E:H,4,FALSE)</f>
        <v>HT</v>
      </c>
      <c r="L402" s="240" t="str">
        <f>VLOOKUP(D402,'Team Info'!E:K,6,FALSE)</f>
        <v>U12G HT Phoenix</v>
      </c>
      <c r="M402" s="158" t="s">
        <v>849</v>
      </c>
      <c r="N402" s="181" t="str">
        <f>VLOOKUP(E402,'Team Info'!E:H,4,FALSE)</f>
        <v>SL</v>
      </c>
      <c r="O402" s="238" t="str">
        <f>VLOOKUP(E402,'Team Info'!E:J,6,FALSE)</f>
        <v>U12G SL Crush</v>
      </c>
      <c r="P402" s="153" t="s">
        <v>1167</v>
      </c>
      <c r="Q402" s="175" t="str">
        <f t="shared" si="57"/>
        <v>No Game 10/11-10/13 - Uihlein 
9/27-9/28 AWAY games - Homecoming</v>
      </c>
      <c r="R402" s="176" t="str">
        <f>IF(ISBLANK((VLOOKUP(D402,'Team Info'!$E:$O,11,FALSE)))=TRUE," ",(VLOOKUP(D402,'Team Info'!$E:$O,11,FALSE)))</f>
        <v>No Game 10/11-10/13 - Uihlein</v>
      </c>
      <c r="S402" s="176" t="str">
        <f>IF(ISBLANK((VLOOKUP(E402,'Team Info'!$E:$O,11,FALSE)))=TRUE," ",(VLOOKUP(E402,'Team Info'!$E:$O,11,FALSE)))</f>
        <v>9/27-9/28 AWAY games - Homecoming</v>
      </c>
      <c r="T402" s="145" t="str">
        <f t="shared" ref="T402:T418" si="59">G402&amp;H402&amp;I402</f>
        <v>4557050.4375</v>
      </c>
    </row>
    <row r="403" spans="1:20" x14ac:dyDescent="0.3">
      <c r="A403" s="170">
        <v>443</v>
      </c>
      <c r="B403" s="170" t="s">
        <v>1228</v>
      </c>
      <c r="C403" s="242" t="str">
        <f t="shared" si="56"/>
        <v>SL1144ER1009</v>
      </c>
      <c r="D403" s="242" t="s">
        <v>1808</v>
      </c>
      <c r="E403" s="242" t="s">
        <v>1698</v>
      </c>
      <c r="F403" s="180" t="str">
        <f t="shared" si="51"/>
        <v>Sat</v>
      </c>
      <c r="G403" s="233">
        <v>45570</v>
      </c>
      <c r="H403" s="153" t="s">
        <v>2046</v>
      </c>
      <c r="I403" s="271">
        <v>0.4375</v>
      </c>
      <c r="J403" s="155" t="s">
        <v>1826</v>
      </c>
      <c r="K403" s="180" t="str">
        <f>VLOOKUP(D403,'Team Info'!E:H,4,FALSE)</f>
        <v>SL</v>
      </c>
      <c r="L403" s="169" t="str">
        <f>VLOOKUP(D403,'Team Info'!E:K,6,FALSE)</f>
        <v>U-9 SL Barcelona (Flames)</v>
      </c>
      <c r="M403" s="158" t="s">
        <v>849</v>
      </c>
      <c r="N403" s="181" t="str">
        <f>VLOOKUP(E403,'Team Info'!E:H,4,FALSE)</f>
        <v>ER</v>
      </c>
      <c r="O403" s="177" t="str">
        <f>VLOOKUP(E403,'Team Info'!E:J,6,FALSE)</f>
        <v>U-9 ER Cyclones</v>
      </c>
      <c r="P403" s="153" t="s">
        <v>1167</v>
      </c>
      <c r="Q403" s="175" t="str">
        <f t="shared" si="57"/>
        <v>9/27-9/28 AWAY games - Homecoming 
2 Team Coordination: U7 Emeralds &amp; U9 Cyclones</v>
      </c>
      <c r="R403" s="176" t="str">
        <f>IF(ISBLANK((VLOOKUP(D403,'Team Info'!$E:$O,11,FALSE)))=TRUE," ",(VLOOKUP(D403,'Team Info'!$E:$O,11,FALSE)))</f>
        <v>9/27-9/28 AWAY games - Homecoming</v>
      </c>
      <c r="S403" s="176" t="str">
        <f>IF(ISBLANK((VLOOKUP(E403,'Team Info'!$E:$O,11,FALSE)))=TRUE," ",(VLOOKUP(E403,'Team Info'!$E:$O,11,FALSE)))</f>
        <v>2 Team Coordination: U7 Emeralds &amp; U9 Cyclones</v>
      </c>
      <c r="T403" s="145" t="str">
        <f t="shared" si="59"/>
        <v>45570ER #80.4375</v>
      </c>
    </row>
    <row r="404" spans="1:20" ht="43.2" x14ac:dyDescent="0.3">
      <c r="A404" s="170">
        <v>179</v>
      </c>
      <c r="B404" s="170" t="s">
        <v>1158</v>
      </c>
      <c r="C404" s="242" t="str">
        <f t="shared" si="56"/>
        <v>SL1141HU1044</v>
      </c>
      <c r="D404" s="242" t="s">
        <v>1805</v>
      </c>
      <c r="E404" s="242" t="s">
        <v>1727</v>
      </c>
      <c r="F404" s="180" t="str">
        <f t="shared" si="51"/>
        <v>Sat</v>
      </c>
      <c r="G404" s="233">
        <v>45570</v>
      </c>
      <c r="H404" s="153" t="s">
        <v>2155</v>
      </c>
      <c r="I404" s="183">
        <v>0.4375</v>
      </c>
      <c r="J404" s="155" t="s">
        <v>1823</v>
      </c>
      <c r="K404" s="180" t="str">
        <f>VLOOKUP(D404,'Team Info'!E:H,4,FALSE)</f>
        <v>SL</v>
      </c>
      <c r="L404" s="169" t="str">
        <f>VLOOKUP(D404,'Team Info'!E:K,6,FALSE)</f>
        <v>U-8 SL Cyclones</v>
      </c>
      <c r="M404" s="158" t="s">
        <v>849</v>
      </c>
      <c r="N404" s="181" t="str">
        <f>VLOOKUP(E404,'Team Info'!E:H,4,FALSE)</f>
        <v>HU</v>
      </c>
      <c r="O404" s="177" t="str">
        <f>VLOOKUP(E404,'Team Info'!E:J,6,FALSE)</f>
        <v>U-8 HU Stingers</v>
      </c>
      <c r="P404" s="153" t="s">
        <v>1167</v>
      </c>
      <c r="Q404" s="175" t="str">
        <f t="shared" si="57"/>
        <v xml:space="preserve">9/27-9/28 AWAY games - Homecoming 
 </v>
      </c>
      <c r="R404" s="176" t="str">
        <f>IF(ISBLANK((VLOOKUP(D404,'Team Info'!$E:$O,11,FALSE)))=TRUE," ",(VLOOKUP(D404,'Team Info'!$E:$O,11,FALSE)))</f>
        <v>9/27-9/28 AWAY games - Homecoming</v>
      </c>
      <c r="S404" s="176" t="str">
        <f>IF(ISBLANK((VLOOKUP(E404,'Team Info'!$E:$O,11,FALSE)))=TRUE," ",(VLOOKUP(E404,'Team Info'!$E:$O,11,FALSE)))</f>
        <v xml:space="preserve"> </v>
      </c>
      <c r="T404" s="145" t="str">
        <f t="shared" si="59"/>
        <v>45570Field #30.4375</v>
      </c>
    </row>
    <row r="405" spans="1:20" ht="28.8" x14ac:dyDescent="0.3">
      <c r="A405" s="170">
        <v>137</v>
      </c>
      <c r="B405" s="170" t="s">
        <v>757</v>
      </c>
      <c r="C405" s="242" t="str">
        <f t="shared" si="56"/>
        <v>RF1115JU1078</v>
      </c>
      <c r="D405" s="242" t="s">
        <v>1782</v>
      </c>
      <c r="E405" s="242" t="s">
        <v>1751</v>
      </c>
      <c r="F405" s="180" t="str">
        <f t="shared" si="51"/>
        <v>Sat</v>
      </c>
      <c r="G405" s="233">
        <v>45570</v>
      </c>
      <c r="H405" s="153" t="s">
        <v>2188</v>
      </c>
      <c r="I405" s="183">
        <v>0.4375</v>
      </c>
      <c r="J405" s="155" t="s">
        <v>1823</v>
      </c>
      <c r="K405" s="180" t="str">
        <f>VLOOKUP(D405,'Team Info'!E:H,4,FALSE)</f>
        <v>RF</v>
      </c>
      <c r="L405" s="240" t="str">
        <f>VLOOKUP(D405,'Team Info'!E:K,6,FALSE)</f>
        <v>U-8 RF Bullseyes</v>
      </c>
      <c r="M405" s="158" t="s">
        <v>849</v>
      </c>
      <c r="N405" s="181" t="str">
        <f>VLOOKUP(E405,'Team Info'!E:H,4,FALSE)</f>
        <v>JU</v>
      </c>
      <c r="O405" s="238" t="str">
        <f>VLOOKUP(E405,'Team Info'!E:J,6,FALSE)</f>
        <v>U-8 JU Juneau Rage U8</v>
      </c>
      <c r="P405" s="153" t="s">
        <v>1167</v>
      </c>
      <c r="Q405" s="175" t="str">
        <f t="shared" si="57"/>
        <v xml:space="preserve"> </v>
      </c>
      <c r="R405" s="176" t="str">
        <f>IF(ISBLANK((VLOOKUP(D405,'Team Info'!$E:$O,11,FALSE)))=TRUE," ",(VLOOKUP(D405,'Team Info'!$E:$O,11,FALSE)))</f>
        <v xml:space="preserve"> </v>
      </c>
      <c r="S405" s="176" t="str">
        <f>IF(ISBLANK((VLOOKUP(E405,'Team Info'!$E:$O,11,FALSE)))=TRUE," ",(VLOOKUP(E405,'Team Info'!$E:$O,11,FALSE)))</f>
        <v xml:space="preserve"> </v>
      </c>
      <c r="T405" s="145" t="str">
        <f t="shared" si="59"/>
        <v>45570Field 10.4375</v>
      </c>
    </row>
    <row r="406" spans="1:20" ht="28.8" x14ac:dyDescent="0.3">
      <c r="A406" s="170">
        <v>629</v>
      </c>
      <c r="B406" s="170" t="s">
        <v>1157</v>
      </c>
      <c r="C406" s="242" t="str">
        <f t="shared" si="56"/>
        <v>JK1069HT1032</v>
      </c>
      <c r="D406" s="242" t="s">
        <v>1745</v>
      </c>
      <c r="E406" s="242" t="s">
        <v>1719</v>
      </c>
      <c r="F406" s="180" t="str">
        <f t="shared" ref="F406:F469" si="60">IF(WEEKDAY(G406)=7,"Sat",IF(WEEKDAY(G406)=6,"Fri",IF(WEEKDAY(G406)=5,"Thu",IF(WEEKDAY(G406)=4,"Wed",IF(WEEKDAY(G406)=3,"Tue",IF(WEEKDAY(G406)=2,"Mon",IF(WEEKDAY(G406)=1,"Sun")))))))</f>
        <v>Sat</v>
      </c>
      <c r="G406" s="233">
        <v>45570</v>
      </c>
      <c r="H406" s="153" t="s">
        <v>881</v>
      </c>
      <c r="I406" s="183">
        <v>0.4375</v>
      </c>
      <c r="J406" s="155" t="s">
        <v>1829</v>
      </c>
      <c r="K406" s="180" t="str">
        <f>VLOOKUP(D406,'Team Info'!E:H,4,FALSE)</f>
        <v>JK</v>
      </c>
      <c r="L406" s="169" t="str">
        <f>VLOOKUP(D406,'Team Info'!E:K,6,FALSE)</f>
        <v>U10 JK Tarantulas</v>
      </c>
      <c r="M406" s="158" t="s">
        <v>849</v>
      </c>
      <c r="N406" s="181" t="str">
        <f>VLOOKUP(E406,'Team Info'!E:H,4,FALSE)</f>
        <v>HT</v>
      </c>
      <c r="O406" s="177" t="str">
        <f>VLOOKUP(E406,'Team Info'!E:J,6,FALSE)</f>
        <v>U10 HT Firehawks</v>
      </c>
      <c r="P406" s="153" t="s">
        <v>1167</v>
      </c>
      <c r="Q406" s="175" t="str">
        <f t="shared" si="57"/>
        <v>No Game 10/11-10/13 - Uihlein</v>
      </c>
      <c r="R406" s="176" t="str">
        <f>IF(ISBLANK((VLOOKUP(D406,'Team Info'!$E:$O,11,FALSE)))=TRUE," ",(VLOOKUP(D406,'Team Info'!$E:$O,11,FALSE)))</f>
        <v xml:space="preserve"> </v>
      </c>
      <c r="S406" s="176" t="str">
        <f>IF(ISBLANK((VLOOKUP(E406,'Team Info'!$E:$O,11,FALSE)))=TRUE," ",(VLOOKUP(E406,'Team Info'!$E:$O,11,FALSE)))</f>
        <v>No Game 10/11-10/13 - Uihlein</v>
      </c>
      <c r="T406" s="145" t="str">
        <f t="shared" si="59"/>
        <v>45570HT #5A0.4375</v>
      </c>
    </row>
    <row r="407" spans="1:20" ht="43.2" x14ac:dyDescent="0.3">
      <c r="A407" s="170">
        <v>279</v>
      </c>
      <c r="B407" s="170" t="s">
        <v>1157</v>
      </c>
      <c r="C407" s="242" t="str">
        <f t="shared" si="56"/>
        <v>SL1152HT1034</v>
      </c>
      <c r="D407" s="242" t="s">
        <v>1814</v>
      </c>
      <c r="E407" s="242" t="s">
        <v>1721</v>
      </c>
      <c r="F407" s="180" t="str">
        <f t="shared" si="60"/>
        <v>Sat</v>
      </c>
      <c r="G407" s="233">
        <v>45570</v>
      </c>
      <c r="H407" s="153" t="s">
        <v>863</v>
      </c>
      <c r="I407" s="183">
        <v>0.4375</v>
      </c>
      <c r="J407" s="155" t="s">
        <v>1824</v>
      </c>
      <c r="K407" s="180" t="str">
        <f>VLOOKUP(D407,'Team Info'!E:H,4,FALSE)</f>
        <v>SL</v>
      </c>
      <c r="L407" s="169" t="str">
        <f>VLOOKUP(D407,'Team Info'!E:K,6,FALSE)</f>
        <v>U12 SL Union</v>
      </c>
      <c r="M407" s="158" t="s">
        <v>849</v>
      </c>
      <c r="N407" s="181" t="str">
        <f>VLOOKUP(E407,'Team Info'!E:H,4,FALSE)</f>
        <v>HT</v>
      </c>
      <c r="O407" s="177" t="str">
        <f>VLOOKUP(E407,'Team Info'!E:J,6,FALSE)</f>
        <v>U12 HT Cobra Crush</v>
      </c>
      <c r="P407" s="153" t="s">
        <v>1167</v>
      </c>
      <c r="Q407" s="175" t="str">
        <f t="shared" si="57"/>
        <v>2 Team Coordination: U12 Union &amp; U10G Arsenal, 9/27-9/28 AWAY games - Homecoming 
2 Team Coordination: U12 Cobras &amp; U7 Spicey Meatballs, No Game 10/11-10/13 - Uihlein</v>
      </c>
      <c r="R407" s="176" t="str">
        <f>IF(ISBLANK((VLOOKUP(D407,'Team Info'!$E:$O,11,FALSE)))=TRUE," ",(VLOOKUP(D407,'Team Info'!$E:$O,11,FALSE)))</f>
        <v>2 Team Coordination: U12 Union &amp; U10G Arsenal, 9/27-9/28 AWAY games - Homecoming</v>
      </c>
      <c r="S407" s="176" t="str">
        <f>IF(ISBLANK((VLOOKUP(E407,'Team Info'!$E:$O,11,FALSE)))=TRUE," ",(VLOOKUP(E407,'Team Info'!$E:$O,11,FALSE)))</f>
        <v>2 Team Coordination: U12 Cobras &amp; U7 Spicey Meatballs, No Game 10/11-10/13 - Uihlein</v>
      </c>
      <c r="T407" s="145" t="str">
        <f t="shared" si="59"/>
        <v>45570HT #70.4375</v>
      </c>
    </row>
    <row r="408" spans="1:20" ht="43.2" x14ac:dyDescent="0.3">
      <c r="A408" s="262">
        <v>397</v>
      </c>
      <c r="B408" s="170" t="s">
        <v>1160</v>
      </c>
      <c r="C408" s="242" t="str">
        <f t="shared" si="56"/>
        <v>JU1080KW1108</v>
      </c>
      <c r="D408" s="242" t="s">
        <v>1753</v>
      </c>
      <c r="E408" s="242" t="s">
        <v>1776</v>
      </c>
      <c r="F408" s="180" t="str">
        <f t="shared" si="60"/>
        <v>Sat</v>
      </c>
      <c r="G408" s="233">
        <v>45570</v>
      </c>
      <c r="H408" s="153" t="s">
        <v>866</v>
      </c>
      <c r="I408" s="183">
        <v>0.4375</v>
      </c>
      <c r="J408" s="155" t="s">
        <v>1826</v>
      </c>
      <c r="K408" s="180" t="str">
        <f>VLOOKUP(D408,'Team Info'!E:H,4,FALSE)</f>
        <v>JU</v>
      </c>
      <c r="L408" s="169" t="str">
        <f>VLOOKUP(D408,'Team Info'!E:K,6,FALSE)</f>
        <v>U-9 JU Juneau Rage U9</v>
      </c>
      <c r="M408" s="158" t="s">
        <v>849</v>
      </c>
      <c r="N408" s="181" t="str">
        <f>VLOOKUP(E408,'Team Info'!E:H,4,FALSE)</f>
        <v>KW</v>
      </c>
      <c r="O408" s="177" t="str">
        <f>VLOOKUP(E408,'Team Info'!E:J,6,FALSE)</f>
        <v>U-9 KW Twisters</v>
      </c>
      <c r="P408" s="153" t="s">
        <v>1167</v>
      </c>
      <c r="Q408" s="175" t="str">
        <f t="shared" si="57"/>
        <v xml:space="preserve">2 Team Coordination: U8 Rage Purple &amp; U9 JU Rage 
 </v>
      </c>
      <c r="R408" s="176" t="str">
        <f>IF(ISBLANK((VLOOKUP(D408,'Team Info'!$E:$O,11,FALSE)))=TRUE," ",(VLOOKUP(D408,'Team Info'!$E:$O,11,FALSE)))</f>
        <v>2 Team Coordination: U8 Rage Purple &amp; U9 JU Rage</v>
      </c>
      <c r="S408" s="176" t="str">
        <f>IF(ISBLANK((VLOOKUP(E408,'Team Info'!$E:$O,11,FALSE)))=TRUE," ",(VLOOKUP(E408,'Team Info'!$E:$O,11,FALSE)))</f>
        <v xml:space="preserve"> </v>
      </c>
      <c r="T408" s="145" t="str">
        <f t="shared" si="59"/>
        <v>45570KW 30.4375</v>
      </c>
    </row>
    <row r="409" spans="1:20" x14ac:dyDescent="0.3">
      <c r="A409" s="170">
        <v>309</v>
      </c>
      <c r="B409" s="170" t="s">
        <v>1160</v>
      </c>
      <c r="C409" s="242" t="str">
        <f t="shared" si="56"/>
        <v>HT1033KW1089</v>
      </c>
      <c r="D409" s="242" t="s">
        <v>1720</v>
      </c>
      <c r="E409" s="242" t="s">
        <v>1761</v>
      </c>
      <c r="F409" s="180" t="str">
        <f t="shared" si="60"/>
        <v>Sat</v>
      </c>
      <c r="G409" s="233">
        <v>45570</v>
      </c>
      <c r="H409" s="236" t="s">
        <v>858</v>
      </c>
      <c r="I409" s="183">
        <v>0.4375</v>
      </c>
      <c r="J409" s="155" t="s">
        <v>1824</v>
      </c>
      <c r="K409" s="180" t="str">
        <f>VLOOKUP(D409,'Team Info'!E:H,4,FALSE)</f>
        <v>HT</v>
      </c>
      <c r="L409" s="169" t="str">
        <f>VLOOKUP(D409,'Team Info'!E:K,6,FALSE)</f>
        <v>U12 HT SC Hartford</v>
      </c>
      <c r="M409" s="158" t="s">
        <v>849</v>
      </c>
      <c r="N409" s="181" t="str">
        <f>VLOOKUP(E409,'Team Info'!E:H,4,FALSE)</f>
        <v>KW</v>
      </c>
      <c r="O409" s="177" t="str">
        <f>VLOOKUP(E409,'Team Info'!E:J,6,FALSE)</f>
        <v>U12 KW Stingrays</v>
      </c>
      <c r="P409" s="153" t="s">
        <v>1167</v>
      </c>
      <c r="Q409" s="175" t="str">
        <f t="shared" si="57"/>
        <v xml:space="preserve">No Game 10/11-10/13 - Uihlein 
 </v>
      </c>
      <c r="R409" s="176" t="str">
        <f>IF(ISBLANK((VLOOKUP(D409,'Team Info'!$E:$O,11,FALSE)))=TRUE," ",(VLOOKUP(D409,'Team Info'!$E:$O,11,FALSE)))</f>
        <v>No Game 10/11-10/13 - Uihlein</v>
      </c>
      <c r="S409" s="176" t="str">
        <f>IF(ISBLANK((VLOOKUP(E409,'Team Info'!$E:$O,11,FALSE)))=TRUE," ",(VLOOKUP(E409,'Team Info'!$E:$O,11,FALSE)))</f>
        <v xml:space="preserve"> </v>
      </c>
      <c r="T409" s="145" t="str">
        <f t="shared" si="59"/>
        <v>45570KW 40.4375</v>
      </c>
    </row>
    <row r="410" spans="1:20" x14ac:dyDescent="0.3">
      <c r="A410" s="170">
        <v>216</v>
      </c>
      <c r="B410" s="170" t="s">
        <v>1161</v>
      </c>
      <c r="C410" s="242" t="str">
        <f t="shared" si="56"/>
        <v>JK1061RF1117</v>
      </c>
      <c r="D410" s="242" t="s">
        <v>1739</v>
      </c>
      <c r="E410" s="242" t="s">
        <v>1784</v>
      </c>
      <c r="F410" s="180" t="str">
        <f t="shared" si="60"/>
        <v>Sat</v>
      </c>
      <c r="G410" s="233">
        <v>45570</v>
      </c>
      <c r="H410" s="153" t="s">
        <v>2172</v>
      </c>
      <c r="I410" s="183">
        <v>0.4375</v>
      </c>
      <c r="J410" s="169" t="s">
        <v>1823</v>
      </c>
      <c r="K410" s="180" t="str">
        <f>VLOOKUP(D410,'Team Info'!E:H,4,FALSE)</f>
        <v>JK</v>
      </c>
      <c r="L410" s="169" t="str">
        <f>VLOOKUP(D410,'Team Info'!E:K,6,FALSE)</f>
        <v>U-8 JK The Sky Blues</v>
      </c>
      <c r="M410" s="158" t="s">
        <v>849</v>
      </c>
      <c r="N410" s="181" t="str">
        <f>VLOOKUP(E410,'Team Info'!E:H,4,FALSE)</f>
        <v>RF</v>
      </c>
      <c r="O410" s="177" t="str">
        <f>VLOOKUP(E410,'Team Info'!E:J,6,FALSE)</f>
        <v>U-8 RF Dynamite</v>
      </c>
      <c r="P410" s="153" t="s">
        <v>1167</v>
      </c>
      <c r="Q410" s="175" t="str">
        <f t="shared" si="57"/>
        <v xml:space="preserve"> </v>
      </c>
      <c r="R410" s="176" t="str">
        <f>IF(ISBLANK((VLOOKUP(D410,'Team Info'!$E:$O,11,FALSE)))=TRUE," ",(VLOOKUP(D410,'Team Info'!$E:$O,11,FALSE)))</f>
        <v xml:space="preserve"> </v>
      </c>
      <c r="S410" s="176" t="str">
        <f>IF(ISBLANK((VLOOKUP(E410,'Team Info'!$E:$O,11,FALSE)))=TRUE," ",(VLOOKUP(E410,'Team Info'!$E:$O,11,FALSE)))</f>
        <v xml:space="preserve"> </v>
      </c>
      <c r="T410" s="145" t="str">
        <f t="shared" si="59"/>
        <v>45570RF 10.4375</v>
      </c>
    </row>
    <row r="411" spans="1:20" ht="28.8" x14ac:dyDescent="0.3">
      <c r="A411" s="170">
        <v>547</v>
      </c>
      <c r="B411" s="170" t="s">
        <v>1161</v>
      </c>
      <c r="C411" s="242" t="str">
        <f t="shared" si="56"/>
        <v>RF1113RF1114</v>
      </c>
      <c r="D411" s="242" t="s">
        <v>1780</v>
      </c>
      <c r="E411" s="242" t="s">
        <v>1781</v>
      </c>
      <c r="F411" s="180" t="str">
        <f t="shared" si="60"/>
        <v>Sat</v>
      </c>
      <c r="G411" s="233">
        <v>45570</v>
      </c>
      <c r="H411" s="153" t="s">
        <v>2173</v>
      </c>
      <c r="I411" s="183">
        <v>0.4375</v>
      </c>
      <c r="J411" s="155" t="s">
        <v>1828</v>
      </c>
      <c r="K411" s="180" t="str">
        <f>VLOOKUP(D411,'Team Info'!E:H,4,FALSE)</f>
        <v>RF</v>
      </c>
      <c r="L411" s="169" t="str">
        <f>VLOOKUP(D411,'Team Info'!E:K,6,FALSE)</f>
        <v>U-7 RF Rebels</v>
      </c>
      <c r="M411" s="158" t="s">
        <v>849</v>
      </c>
      <c r="N411" s="181" t="str">
        <f>VLOOKUP(E411,'Team Info'!E:H,4,FALSE)</f>
        <v>RF</v>
      </c>
      <c r="O411" s="177" t="str">
        <f>VLOOKUP(E411,'Team Info'!E:J,6,FALSE)</f>
        <v>U-7 RF Power</v>
      </c>
      <c r="P411" s="153" t="s">
        <v>1167</v>
      </c>
      <c r="Q411" s="175" t="str">
        <f t="shared" si="57"/>
        <v xml:space="preserve"> </v>
      </c>
      <c r="R411" s="176" t="str">
        <f>IF(ISBLANK((VLOOKUP(D411,'Team Info'!$E:$O,11,FALSE)))=TRUE," ",(VLOOKUP(D411,'Team Info'!$E:$O,11,FALSE)))</f>
        <v xml:space="preserve"> </v>
      </c>
      <c r="S411" s="176" t="str">
        <f>IF(ISBLANK((VLOOKUP(E411,'Team Info'!$E:$O,11,FALSE)))=TRUE," ",(VLOOKUP(E411,'Team Info'!$E:$O,11,FALSE)))</f>
        <v xml:space="preserve"> </v>
      </c>
      <c r="T411" s="145" t="str">
        <f t="shared" si="59"/>
        <v>45570RF 20.4375</v>
      </c>
    </row>
    <row r="412" spans="1:20" x14ac:dyDescent="0.3">
      <c r="A412" s="170">
        <v>245</v>
      </c>
      <c r="B412" s="170" t="s">
        <v>1161</v>
      </c>
      <c r="C412" s="242" t="str">
        <f t="shared" si="56"/>
        <v>HT1024RF1119</v>
      </c>
      <c r="D412" s="242" t="s">
        <v>1712</v>
      </c>
      <c r="E412" s="242" t="s">
        <v>1786</v>
      </c>
      <c r="F412" s="180" t="str">
        <f t="shared" si="60"/>
        <v>Sat</v>
      </c>
      <c r="G412" s="233">
        <v>45570</v>
      </c>
      <c r="H412" s="153" t="s">
        <v>2171</v>
      </c>
      <c r="I412" s="183">
        <v>0.4375</v>
      </c>
      <c r="J412" s="169" t="s">
        <v>1823</v>
      </c>
      <c r="K412" s="180" t="str">
        <f>VLOOKUP(D412,'Team Info'!E:H,4,FALSE)</f>
        <v>HT</v>
      </c>
      <c r="L412" s="169" t="str">
        <f>VLOOKUP(D412,'Team Info'!E:K,6,FALSE)</f>
        <v>U-8 HT Lions</v>
      </c>
      <c r="M412" s="158" t="s">
        <v>849</v>
      </c>
      <c r="N412" s="181" t="str">
        <f>VLOOKUP(E412,'Team Info'!E:H,4,FALSE)</f>
        <v>RF</v>
      </c>
      <c r="O412" s="177" t="str">
        <f>VLOOKUP(E412,'Team Info'!E:J,6,FALSE)</f>
        <v>U-8 RF Hornets</v>
      </c>
      <c r="P412" s="153" t="s">
        <v>1167</v>
      </c>
      <c r="Q412" s="175" t="str">
        <f t="shared" si="57"/>
        <v xml:space="preserve"> </v>
      </c>
      <c r="R412" s="176" t="str">
        <f>IF(ISBLANK((VLOOKUP(D412,'Team Info'!$E:$O,11,FALSE)))=TRUE," ",(VLOOKUP(D412,'Team Info'!$E:$O,11,FALSE)))</f>
        <v xml:space="preserve"> </v>
      </c>
      <c r="S412" s="176" t="str">
        <f>IF(ISBLANK((VLOOKUP(E412,'Team Info'!$E:$O,11,FALSE)))=TRUE," ",(VLOOKUP(E412,'Team Info'!$E:$O,11,FALSE)))</f>
        <v xml:space="preserve"> </v>
      </c>
      <c r="T412" s="145" t="str">
        <f t="shared" si="59"/>
        <v>45570RF 30.4375</v>
      </c>
    </row>
    <row r="413" spans="1:20" x14ac:dyDescent="0.3">
      <c r="A413" s="170">
        <v>444</v>
      </c>
      <c r="B413" s="170" t="s">
        <v>1161</v>
      </c>
      <c r="C413" s="242" t="str">
        <f t="shared" si="56"/>
        <v>HU1046RF1120</v>
      </c>
      <c r="D413" s="242" t="s">
        <v>1729</v>
      </c>
      <c r="E413" s="242" t="s">
        <v>1787</v>
      </c>
      <c r="F413" s="180" t="str">
        <f t="shared" si="60"/>
        <v>Sat</v>
      </c>
      <c r="G413" s="233">
        <v>45570</v>
      </c>
      <c r="H413" s="153" t="s">
        <v>2169</v>
      </c>
      <c r="I413" s="183">
        <v>0.4375</v>
      </c>
      <c r="J413" s="155" t="s">
        <v>1826</v>
      </c>
      <c r="K413" s="180" t="str">
        <f>VLOOKUP(D413,'Team Info'!E:H,4,FALSE)</f>
        <v>HU</v>
      </c>
      <c r="L413" s="169" t="str">
        <f>VLOOKUP(D413,'Team Info'!E:K,6,FALSE)</f>
        <v>U-9 HU Cyclones</v>
      </c>
      <c r="M413" s="158" t="s">
        <v>849</v>
      </c>
      <c r="N413" s="181" t="str">
        <f>VLOOKUP(E413,'Team Info'!E:H,4,FALSE)</f>
        <v>RF</v>
      </c>
      <c r="O413" s="177" t="str">
        <f>VLOOKUP(E413,'Team Info'!E:J,6,FALSE)</f>
        <v>U-9 RF Cheetahs</v>
      </c>
      <c r="P413" s="153" t="s">
        <v>1167</v>
      </c>
      <c r="Q413" s="175" t="str">
        <f t="shared" si="57"/>
        <v xml:space="preserve"> </v>
      </c>
      <c r="R413" s="176" t="str">
        <f>IF(ISBLANK((VLOOKUP(D413,'Team Info'!$E:$O,11,FALSE)))=TRUE," ",(VLOOKUP(D413,'Team Info'!$E:$O,11,FALSE)))</f>
        <v xml:space="preserve"> </v>
      </c>
      <c r="S413" s="176" t="str">
        <f>IF(ISBLANK((VLOOKUP(E413,'Team Info'!$E:$O,11,FALSE)))=TRUE," ",(VLOOKUP(E413,'Team Info'!$E:$O,11,FALSE)))</f>
        <v xml:space="preserve"> </v>
      </c>
      <c r="T413" s="145" t="str">
        <f t="shared" si="59"/>
        <v>45570RF 60.4375</v>
      </c>
    </row>
    <row r="414" spans="1:20" ht="57.6" x14ac:dyDescent="0.3">
      <c r="A414" s="262">
        <v>311</v>
      </c>
      <c r="B414" s="170" t="s">
        <v>1161</v>
      </c>
      <c r="C414" s="242" t="str">
        <f t="shared" si="56"/>
        <v>HU1049RF1131</v>
      </c>
      <c r="D414" s="242" t="s">
        <v>1731</v>
      </c>
      <c r="E414" s="242" t="s">
        <v>1796</v>
      </c>
      <c r="F414" s="180" t="str">
        <f t="shared" si="60"/>
        <v>Sat</v>
      </c>
      <c r="G414" s="233">
        <v>45570</v>
      </c>
      <c r="H414" s="153" t="s">
        <v>2170</v>
      </c>
      <c r="I414" s="183">
        <v>0.4375</v>
      </c>
      <c r="J414" s="155" t="s">
        <v>1824</v>
      </c>
      <c r="K414" s="180" t="str">
        <f>VLOOKUP(D414,'Team Info'!E:H,4,FALSE)</f>
        <v>HU</v>
      </c>
      <c r="L414" s="169" t="str">
        <f>VLOOKUP(D414,'Team Info'!E:K,6,FALSE)</f>
        <v>U12 HU Cougars</v>
      </c>
      <c r="M414" s="158" t="s">
        <v>849</v>
      </c>
      <c r="N414" s="181" t="str">
        <f>VLOOKUP(E414,'Team Info'!E:H,4,FALSE)</f>
        <v>RF</v>
      </c>
      <c r="O414" s="177" t="str">
        <f>VLOOKUP(E414,'Team Info'!E:J,6,FALSE)</f>
        <v>U12 RF Red Foxes</v>
      </c>
      <c r="P414" s="153" t="s">
        <v>1167</v>
      </c>
      <c r="Q414" s="175" t="str">
        <f t="shared" si="57"/>
        <v>2 Team Coordination: U12 Cougars &amp; U14 Renegades 
2 Team Coordination: U9 Gladiators &amp; U12 Red Foxes</v>
      </c>
      <c r="R414" s="176" t="str">
        <f>IF(ISBLANK((VLOOKUP(D414,'Team Info'!$E:$O,11,FALSE)))=TRUE," ",(VLOOKUP(D414,'Team Info'!$E:$O,11,FALSE)))</f>
        <v>2 Team Coordination: U12 Cougars &amp; U14 Renegades</v>
      </c>
      <c r="S414" s="176" t="str">
        <f>IF(ISBLANK((VLOOKUP(E414,'Team Info'!$E:$O,11,FALSE)))=TRUE," ",(VLOOKUP(E414,'Team Info'!$E:$O,11,FALSE)))</f>
        <v>2 Team Coordination: U9 Gladiators &amp; U12 Red Foxes</v>
      </c>
      <c r="T414" s="145" t="str">
        <f t="shared" si="59"/>
        <v>45570RF 90.4375</v>
      </c>
    </row>
    <row r="415" spans="1:20" ht="57.6" x14ac:dyDescent="0.3">
      <c r="A415" s="170">
        <v>278</v>
      </c>
      <c r="B415" s="170" t="s">
        <v>1228</v>
      </c>
      <c r="C415" s="242" t="str">
        <f t="shared" si="56"/>
        <v>JU1082ER1012</v>
      </c>
      <c r="D415" s="242" t="s">
        <v>1755</v>
      </c>
      <c r="E415" s="242" t="s">
        <v>1701</v>
      </c>
      <c r="F415" s="180" t="str">
        <f t="shared" si="60"/>
        <v>Sat</v>
      </c>
      <c r="G415" s="233">
        <v>45570</v>
      </c>
      <c r="H415" s="153" t="s">
        <v>2047</v>
      </c>
      <c r="I415" s="183">
        <v>0.45833333333333331</v>
      </c>
      <c r="J415" s="155" t="s">
        <v>1824</v>
      </c>
      <c r="K415" s="180" t="str">
        <f>VLOOKUP(D415,'Team Info'!E:H,4,FALSE)</f>
        <v>JU</v>
      </c>
      <c r="L415" s="169" t="str">
        <f>VLOOKUP(D415,'Team Info'!E:K,6,FALSE)</f>
        <v>U12 JU Juneau Rage U12</v>
      </c>
      <c r="M415" s="158" t="s">
        <v>849</v>
      </c>
      <c r="N415" s="181" t="str">
        <f>VLOOKUP(E415,'Team Info'!E:H,4,FALSE)</f>
        <v>ER</v>
      </c>
      <c r="O415" s="177" t="str">
        <f>VLOOKUP(E415,'Team Info'!E:J,6,FALSE)</f>
        <v>U12 ER Hooligans</v>
      </c>
      <c r="P415" s="153" t="s">
        <v>1167</v>
      </c>
      <c r="Q415" s="175" t="str">
        <f t="shared" si="57"/>
        <v xml:space="preserve"> </v>
      </c>
      <c r="R415" s="176" t="str">
        <f>IF(ISBLANK((VLOOKUP(D415,'Team Info'!$E:$O,11,FALSE)))=TRUE," ",(VLOOKUP(D415,'Team Info'!$E:$O,11,FALSE)))</f>
        <v xml:space="preserve"> </v>
      </c>
      <c r="S415" s="176" t="str">
        <f>IF(ISBLANK((VLOOKUP(E415,'Team Info'!$E:$O,11,FALSE)))=TRUE," ",(VLOOKUP(E415,'Team Info'!$E:$O,11,FALSE)))</f>
        <v xml:space="preserve"> </v>
      </c>
      <c r="T415" s="145" t="str">
        <f t="shared" si="59"/>
        <v>45570ER #90.458333333333333</v>
      </c>
    </row>
    <row r="416" spans="1:20" ht="28.8" x14ac:dyDescent="0.3">
      <c r="A416" s="262">
        <v>349</v>
      </c>
      <c r="B416" s="170" t="s">
        <v>757</v>
      </c>
      <c r="C416" s="242" t="str">
        <f t="shared" si="56"/>
        <v>JK1074JU1083</v>
      </c>
      <c r="D416" s="242" t="s">
        <v>1749</v>
      </c>
      <c r="E416" s="242" t="s">
        <v>1756</v>
      </c>
      <c r="F416" s="180" t="str">
        <f t="shared" si="60"/>
        <v>Sat</v>
      </c>
      <c r="G416" s="233">
        <v>45570</v>
      </c>
      <c r="H416" s="153" t="s">
        <v>2191</v>
      </c>
      <c r="I416" s="183">
        <v>0.45833333333333331</v>
      </c>
      <c r="J416" s="155" t="s">
        <v>1825</v>
      </c>
      <c r="K416" s="180" t="str">
        <f>VLOOKUP(D416,'Team Info'!E:H,4,FALSE)</f>
        <v>JK</v>
      </c>
      <c r="L416" s="169" t="str">
        <f>VLOOKUP(D416,'Team Info'!E:K,6,FALSE)</f>
        <v>U14 JK Panthers</v>
      </c>
      <c r="M416" s="158" t="s">
        <v>849</v>
      </c>
      <c r="N416" s="181" t="str">
        <f>VLOOKUP(E416,'Team Info'!E:H,4,FALSE)</f>
        <v>JU</v>
      </c>
      <c r="O416" s="177" t="str">
        <f>VLOOKUP(E416,'Team Info'!E:J,6,FALSE)</f>
        <v>U14 JU Juneau Rage U14</v>
      </c>
      <c r="P416" s="153" t="s">
        <v>1167</v>
      </c>
      <c r="Q416" s="175" t="str">
        <f t="shared" si="57"/>
        <v>2 Team Coordination: U7 Panthers &amp; U14 Panthers 
2 Team Coordination: U8 Rage Purple &amp; U14 Rage</v>
      </c>
      <c r="R416" s="176" t="str">
        <f>IF(ISBLANK((VLOOKUP(D416,'Team Info'!$E:$O,11,FALSE)))=TRUE," ",(VLOOKUP(D416,'Team Info'!$E:$O,11,FALSE)))</f>
        <v>2 Team Coordination: U7 Panthers &amp; U14 Panthers</v>
      </c>
      <c r="S416" s="176" t="str">
        <f>IF(ISBLANK((VLOOKUP(E416,'Team Info'!$E:$O,11,FALSE)))=TRUE," ",(VLOOKUP(E416,'Team Info'!$E:$O,11,FALSE)))</f>
        <v>2 Team Coordination: U8 Rage Purple &amp; U14 Rage</v>
      </c>
      <c r="T416" s="145" t="str">
        <f t="shared" si="59"/>
        <v>45570Field 40.458333333333333</v>
      </c>
    </row>
    <row r="417" spans="1:20" x14ac:dyDescent="0.3">
      <c r="A417" s="262">
        <v>280</v>
      </c>
      <c r="B417" s="170" t="s">
        <v>1159</v>
      </c>
      <c r="C417" s="242" t="str">
        <f t="shared" si="56"/>
        <v>RF1129JK1070</v>
      </c>
      <c r="D417" s="242" t="s">
        <v>1794</v>
      </c>
      <c r="E417" s="242" t="s">
        <v>1746</v>
      </c>
      <c r="F417" s="180" t="str">
        <f t="shared" si="60"/>
        <v>Sat</v>
      </c>
      <c r="G417" s="233">
        <v>45570</v>
      </c>
      <c r="H417" s="153" t="s">
        <v>2145</v>
      </c>
      <c r="I417" s="183">
        <v>0.45833333333333331</v>
      </c>
      <c r="J417" s="155" t="s">
        <v>1824</v>
      </c>
      <c r="K417" s="180" t="str">
        <f>VLOOKUP(D417,'Team Info'!E:H,4,FALSE)</f>
        <v>RF</v>
      </c>
      <c r="L417" s="169" t="str">
        <f>VLOOKUP(D417,'Team Info'!E:K,6,FALSE)</f>
        <v>U12 RF Comets</v>
      </c>
      <c r="M417" s="158" t="s">
        <v>849</v>
      </c>
      <c r="N417" s="181" t="str">
        <f>VLOOKUP(E417,'Team Info'!E:H,4,FALSE)</f>
        <v>JK</v>
      </c>
      <c r="O417" s="177" t="str">
        <f>VLOOKUP(E417,'Team Info'!E:J,6,FALSE)</f>
        <v>U12 JK Eliminators</v>
      </c>
      <c r="P417" s="153" t="s">
        <v>1167</v>
      </c>
      <c r="Q417" s="175" t="str">
        <f t="shared" si="57"/>
        <v xml:space="preserve">2 Team Coordination: U12 Comets &amp; U12G Gunners 
 </v>
      </c>
      <c r="R417" s="176" t="str">
        <f>IF(ISBLANK((VLOOKUP(D417,'Team Info'!$E:$O,11,FALSE)))=TRUE," ",(VLOOKUP(D417,'Team Info'!$E:$O,11,FALSE)))</f>
        <v>2 Team Coordination: U12 Comets &amp; U12G Gunners</v>
      </c>
      <c r="S417" s="176" t="str">
        <f>IF(ISBLANK((VLOOKUP(E417,'Team Info'!$E:$O,11,FALSE)))=TRUE," ",(VLOOKUP(E417,'Team Info'!$E:$O,11,FALSE)))</f>
        <v xml:space="preserve"> </v>
      </c>
      <c r="T417" s="145" t="str">
        <f t="shared" si="59"/>
        <v>45570Hickory Lane #30.458333333333333</v>
      </c>
    </row>
    <row r="418" spans="1:20" x14ac:dyDescent="0.3">
      <c r="A418" s="153">
        <v>3010</v>
      </c>
      <c r="B418" s="153" t="s">
        <v>1157</v>
      </c>
      <c r="C418" s="169"/>
      <c r="D418" s="169"/>
      <c r="E418" s="169"/>
      <c r="F418" s="180" t="str">
        <f t="shared" si="60"/>
        <v>Sat</v>
      </c>
      <c r="G418" s="233">
        <v>45570</v>
      </c>
      <c r="H418" s="153" t="s">
        <v>896</v>
      </c>
      <c r="I418" s="183">
        <v>0.45833333333333331</v>
      </c>
      <c r="J418" s="155" t="s">
        <v>2069</v>
      </c>
      <c r="K418" s="153"/>
      <c r="L418" s="240" t="s">
        <v>2100</v>
      </c>
      <c r="M418" s="158" t="s">
        <v>849</v>
      </c>
      <c r="N418" s="158" t="s">
        <v>504</v>
      </c>
      <c r="O418" s="238" t="s">
        <v>2077</v>
      </c>
      <c r="P418" s="153" t="s">
        <v>2057</v>
      </c>
      <c r="Q418" s="259"/>
      <c r="R418" s="260"/>
      <c r="S418" s="260"/>
      <c r="T418" s="145" t="str">
        <f t="shared" si="59"/>
        <v>45570HT #60.458333333333333</v>
      </c>
    </row>
    <row r="419" spans="1:20" ht="43.2" x14ac:dyDescent="0.3">
      <c r="A419" s="170">
        <v>585</v>
      </c>
      <c r="B419" s="170" t="s">
        <v>1162</v>
      </c>
      <c r="C419" s="242" t="str">
        <f t="shared" ref="C419:C434" si="61">D419&amp;E419</f>
        <v>JU1081SL1147</v>
      </c>
      <c r="D419" s="242" t="s">
        <v>1754</v>
      </c>
      <c r="E419" s="242" t="s">
        <v>1811</v>
      </c>
      <c r="F419" s="180" t="str">
        <f t="shared" si="60"/>
        <v>Sat</v>
      </c>
      <c r="G419" s="233">
        <v>45570</v>
      </c>
      <c r="H419" s="153">
        <v>1</v>
      </c>
      <c r="I419" s="183">
        <v>0.5</v>
      </c>
      <c r="J419" s="155" t="s">
        <v>1829</v>
      </c>
      <c r="K419" s="180" t="str">
        <f>VLOOKUP(D419,'Team Info'!E:H,4,FALSE)</f>
        <v>JU</v>
      </c>
      <c r="L419" s="169" t="str">
        <f>VLOOKUP(D419,'Team Info'!E:K,6,FALSE)</f>
        <v>U10 JU Juneau Rage U10</v>
      </c>
      <c r="M419" s="158" t="s">
        <v>849</v>
      </c>
      <c r="N419" s="181" t="str">
        <f>VLOOKUP(E419,'Team Info'!E:H,4,FALSE)</f>
        <v>SL</v>
      </c>
      <c r="O419" s="177" t="str">
        <f>VLOOKUP(E419,'Team Info'!E:J,6,FALSE)</f>
        <v>U10 SL Aletico Madrid (Rangers)</v>
      </c>
      <c r="P419" s="153" t="s">
        <v>1167</v>
      </c>
      <c r="Q419" s="175" t="str">
        <f t="shared" ref="Q419:Q434" si="62">IF(R419=" ",S419,R419&amp;" 
"&amp;S419)</f>
        <v>9/27-9/28 AWAY games - Homecoming</v>
      </c>
      <c r="R419" s="176" t="str">
        <f>IF(ISBLANK((VLOOKUP(D419,'Team Info'!$E:$O,11,FALSE)))=TRUE," ",(VLOOKUP(D419,'Team Info'!$E:$O,11,FALSE)))</f>
        <v xml:space="preserve"> </v>
      </c>
      <c r="S419" s="176" t="str">
        <f>IF(ISBLANK((VLOOKUP(E419,'Team Info'!$E:$O,11,FALSE)))=TRUE," ",(VLOOKUP(E419,'Team Info'!$E:$O,11,FALSE)))</f>
        <v>9/27-9/28 AWAY games - Homecoming</v>
      </c>
    </row>
    <row r="420" spans="1:20" ht="43.2" x14ac:dyDescent="0.3">
      <c r="A420" s="170">
        <v>215</v>
      </c>
      <c r="B420" s="170" t="s">
        <v>1162</v>
      </c>
      <c r="C420" s="242" t="str">
        <f t="shared" si="61"/>
        <v>JK1060SL1137</v>
      </c>
      <c r="D420" s="242" t="s">
        <v>1738</v>
      </c>
      <c r="E420" s="242" t="s">
        <v>1801</v>
      </c>
      <c r="F420" s="180" t="str">
        <f t="shared" si="60"/>
        <v>Sat</v>
      </c>
      <c r="G420" s="233">
        <v>45570</v>
      </c>
      <c r="H420" s="153">
        <v>4</v>
      </c>
      <c r="I420" s="183">
        <v>0.5</v>
      </c>
      <c r="J420" s="169" t="s">
        <v>1823</v>
      </c>
      <c r="K420" s="180" t="str">
        <f>VLOOKUP(D420,'Team Info'!E:H,4,FALSE)</f>
        <v>JK</v>
      </c>
      <c r="L420" s="169" t="str">
        <f>VLOOKUP(D420,'Team Info'!E:K,6,FALSE)</f>
        <v>U-8 JK The Reds</v>
      </c>
      <c r="M420" s="158" t="s">
        <v>849</v>
      </c>
      <c r="N420" s="181" t="str">
        <f>VLOOKUP(E420,'Team Info'!E:H,4,FALSE)</f>
        <v>SL</v>
      </c>
      <c r="O420" s="177" t="str">
        <f>VLOOKUP(E420,'Team Info'!E:J,6,FALSE)</f>
        <v>U-8 SL Valencia (Bolts)</v>
      </c>
      <c r="P420" s="153" t="s">
        <v>1167</v>
      </c>
      <c r="Q420" s="175" t="str">
        <f t="shared" si="62"/>
        <v>9/27-9/28 AWAY games - Homecoming</v>
      </c>
      <c r="R420" s="176" t="str">
        <f>IF(ISBLANK((VLOOKUP(D420,'Team Info'!$E:$O,11,FALSE)))=TRUE," ",(VLOOKUP(D420,'Team Info'!$E:$O,11,FALSE)))</f>
        <v xml:space="preserve"> </v>
      </c>
      <c r="S420" s="176" t="str">
        <f>IF(ISBLANK((VLOOKUP(E420,'Team Info'!$E:$O,11,FALSE)))=TRUE," ",(VLOOKUP(E420,'Team Info'!$E:$O,11,FALSE)))</f>
        <v>9/27-9/28 AWAY games - Homecoming</v>
      </c>
      <c r="T420" s="145" t="str">
        <f>G420&amp;H420&amp;I420</f>
        <v>4557040.5</v>
      </c>
    </row>
    <row r="421" spans="1:20" x14ac:dyDescent="0.3">
      <c r="A421" s="170">
        <v>354</v>
      </c>
      <c r="B421" s="170" t="s">
        <v>1162</v>
      </c>
      <c r="C421" s="242" t="str">
        <f t="shared" si="61"/>
        <v>ER1014SL1156</v>
      </c>
      <c r="D421" s="242" t="s">
        <v>1702</v>
      </c>
      <c r="E421" s="242" t="s">
        <v>1815</v>
      </c>
      <c r="F421" s="180" t="str">
        <f t="shared" si="60"/>
        <v>Sat</v>
      </c>
      <c r="G421" s="233">
        <v>45570</v>
      </c>
      <c r="H421" s="153">
        <v>8</v>
      </c>
      <c r="I421" s="183">
        <v>0.5</v>
      </c>
      <c r="J421" s="155" t="s">
        <v>1825</v>
      </c>
      <c r="K421" s="180" t="str">
        <f>VLOOKUP(D421,'Team Info'!E:H,4,FALSE)</f>
        <v>ER</v>
      </c>
      <c r="L421" s="169" t="str">
        <f>VLOOKUP(D421,'Team Info'!E:K,6,FALSE)</f>
        <v>U14 ER Wolfhounds</v>
      </c>
      <c r="M421" s="158" t="s">
        <v>849</v>
      </c>
      <c r="N421" s="181" t="str">
        <f>VLOOKUP(E421,'Team Info'!E:H,4,FALSE)</f>
        <v>SL</v>
      </c>
      <c r="O421" s="177" t="str">
        <f>VLOOKUP(E421,'Team Info'!E:J,6,FALSE)</f>
        <v>U14 SL Wolfsburg (Vipers)</v>
      </c>
      <c r="P421" s="153" t="s">
        <v>1167</v>
      </c>
      <c r="Q421" s="175" t="str">
        <f t="shared" si="62"/>
        <v>9/27-9/28 AWAY games - Homecoming</v>
      </c>
      <c r="R421" s="176" t="str">
        <f>IF(ISBLANK((VLOOKUP(D421,'Team Info'!$E:$O,11,FALSE)))=TRUE," ",(VLOOKUP(D421,'Team Info'!$E:$O,11,FALSE)))</f>
        <v xml:space="preserve"> </v>
      </c>
      <c r="S421" s="176" t="str">
        <f>IF(ISBLANK((VLOOKUP(E421,'Team Info'!$E:$O,11,FALSE)))=TRUE," ",(VLOOKUP(E421,'Team Info'!$E:$O,11,FALSE)))</f>
        <v>9/27-9/28 AWAY games - Homecoming</v>
      </c>
    </row>
    <row r="422" spans="1:20" x14ac:dyDescent="0.3">
      <c r="A422" s="170">
        <v>94</v>
      </c>
      <c r="B422" s="170" t="s">
        <v>1268</v>
      </c>
      <c r="C422" s="242" t="str">
        <f t="shared" si="61"/>
        <v>HU1050BR1001</v>
      </c>
      <c r="D422" s="242" t="s">
        <v>1678</v>
      </c>
      <c r="E422" s="242" t="s">
        <v>1680</v>
      </c>
      <c r="F422" s="180" t="str">
        <f t="shared" si="60"/>
        <v>Sat</v>
      </c>
      <c r="G422" s="233">
        <v>45570</v>
      </c>
      <c r="H422" s="153" t="s">
        <v>2179</v>
      </c>
      <c r="I422" s="183">
        <v>0.5</v>
      </c>
      <c r="J422" s="155" t="s">
        <v>63</v>
      </c>
      <c r="K422" s="180" t="str">
        <f>VLOOKUP(D422,'Team Info'!E:H,4,FALSE)</f>
        <v>HU</v>
      </c>
      <c r="L422" s="240" t="str">
        <f>VLOOKUP(D422,'Team Info'!E:K,6,FALSE)</f>
        <v>U12G HU Avengers</v>
      </c>
      <c r="M422" s="158" t="s">
        <v>849</v>
      </c>
      <c r="N422" s="181" t="str">
        <f>VLOOKUP(E422,'Team Info'!E:H,4,FALSE)</f>
        <v>BR</v>
      </c>
      <c r="O422" s="238" t="str">
        <f>VLOOKUP(E422,'Team Info'!E:J,6,FALSE)</f>
        <v>U12G BR Blue Heron Yellow</v>
      </c>
      <c r="P422" s="153" t="s">
        <v>1167</v>
      </c>
      <c r="Q422" s="175" t="str">
        <f t="shared" si="62"/>
        <v xml:space="preserve">2 Team Coordination: U10G Thunder &amp; U12G Avengers 
2 Team Coordination: U12 BR Yellow &amp; U12 BR Blue, No Games 10/11-10/13, No Games 9/28, Home games on 9/14 picture day, have Brownsville girls play each other that day? </v>
      </c>
      <c r="R422" s="176" t="str">
        <f>IF(ISBLANK((VLOOKUP(D422,'Team Info'!$E:$O,11,FALSE)))=TRUE," ",(VLOOKUP(D422,'Team Info'!$E:$O,11,FALSE)))</f>
        <v>2 Team Coordination: U10G Thunder &amp; U12G Avengers</v>
      </c>
      <c r="S422" s="176" t="str">
        <f>IF(ISBLANK((VLOOKUP(E422,'Team Info'!$E:$O,11,FALSE)))=TRUE," ",(VLOOKUP(E422,'Team Info'!$E:$O,11,FALSE)))</f>
        <v xml:space="preserve">2 Team Coordination: U12 BR Yellow &amp; U12 BR Blue, No Games 10/11-10/13, No Games 9/28, Home games on 9/14 picture day, have Brownsville girls play each other that day? </v>
      </c>
      <c r="T422" s="145" t="str">
        <f t="shared" ref="T422:T435" si="63">G422&amp;H422&amp;I422</f>
        <v>4557012U South0.5</v>
      </c>
    </row>
    <row r="423" spans="1:20" x14ac:dyDescent="0.3">
      <c r="A423" s="170">
        <v>140</v>
      </c>
      <c r="B423" s="170" t="s">
        <v>1158</v>
      </c>
      <c r="C423" s="242" t="str">
        <f t="shared" si="61"/>
        <v>SL1135HU1043</v>
      </c>
      <c r="D423" s="242" t="s">
        <v>1799</v>
      </c>
      <c r="E423" s="242" t="s">
        <v>1726</v>
      </c>
      <c r="F423" s="180" t="str">
        <f t="shared" si="60"/>
        <v>Sat</v>
      </c>
      <c r="G423" s="233">
        <v>45570</v>
      </c>
      <c r="H423" s="153" t="s">
        <v>2155</v>
      </c>
      <c r="I423" s="183">
        <v>0.5</v>
      </c>
      <c r="J423" s="155" t="s">
        <v>1823</v>
      </c>
      <c r="K423" s="180" t="str">
        <f>VLOOKUP(D423,'Team Info'!E:H,4,FALSE)</f>
        <v>SL</v>
      </c>
      <c r="L423" s="240" t="str">
        <f>VLOOKUP(D423,'Team Info'!E:K,6,FALSE)</f>
        <v>U-8 SL Bayern Munich (Asteroids)</v>
      </c>
      <c r="M423" s="158" t="s">
        <v>849</v>
      </c>
      <c r="N423" s="181" t="str">
        <f>VLOOKUP(E423,'Team Info'!E:H,4,FALSE)</f>
        <v>HU</v>
      </c>
      <c r="O423" s="238" t="str">
        <f>VLOOKUP(E423,'Team Info'!E:J,6,FALSE)</f>
        <v>U-8 HU Vipers</v>
      </c>
      <c r="P423" s="153" t="s">
        <v>1167</v>
      </c>
      <c r="Q423" s="175" t="str">
        <f t="shared" si="62"/>
        <v>2 Team Coordination: U10G Tigers &amp; U8 Asteroids, 9/27-9/28 AWAY games - Homecoming 
2 Team Coordination: U8 HU Vipers &amp; U12G Lightening Leopards</v>
      </c>
      <c r="R423" s="176" t="str">
        <f>IF(ISBLANK((VLOOKUP(D423,'Team Info'!$E:$O,11,FALSE)))=TRUE," ",(VLOOKUP(D423,'Team Info'!$E:$O,11,FALSE)))</f>
        <v>2 Team Coordination: U10G Tigers &amp; U8 Asteroids, 9/27-9/28 AWAY games - Homecoming</v>
      </c>
      <c r="S423" s="176" t="str">
        <f>IF(ISBLANK((VLOOKUP(E423,'Team Info'!$E:$O,11,FALSE)))=TRUE," ",(VLOOKUP(E423,'Team Info'!$E:$O,11,FALSE)))</f>
        <v>2 Team Coordination: U8 HU Vipers &amp; U12G Lightening Leopards</v>
      </c>
      <c r="T423" s="145" t="str">
        <f t="shared" si="63"/>
        <v>45570Field #30.5</v>
      </c>
    </row>
    <row r="424" spans="1:20" ht="28.8" x14ac:dyDescent="0.3">
      <c r="A424" s="170">
        <v>312</v>
      </c>
      <c r="B424" s="170" t="s">
        <v>1159</v>
      </c>
      <c r="C424" s="242" t="str">
        <f t="shared" si="61"/>
        <v>RF1130JK1071</v>
      </c>
      <c r="D424" s="242" t="s">
        <v>1795</v>
      </c>
      <c r="E424" s="242" t="s">
        <v>1747</v>
      </c>
      <c r="F424" s="180" t="str">
        <f t="shared" si="60"/>
        <v>Sat</v>
      </c>
      <c r="G424" s="233">
        <v>45570</v>
      </c>
      <c r="H424" s="153" t="s">
        <v>2145</v>
      </c>
      <c r="I424" s="183">
        <v>0.5</v>
      </c>
      <c r="J424" s="155" t="s">
        <v>1824</v>
      </c>
      <c r="K424" s="180" t="str">
        <f>VLOOKUP(D424,'Team Info'!E:H,4,FALSE)</f>
        <v>RF</v>
      </c>
      <c r="L424" s="169" t="str">
        <f>VLOOKUP(D424,'Team Info'!E:K,6,FALSE)</f>
        <v>U12 RF Lightning</v>
      </c>
      <c r="M424" s="158" t="s">
        <v>849</v>
      </c>
      <c r="N424" s="181" t="str">
        <f>VLOOKUP(E424,'Team Info'!E:H,4,FALSE)</f>
        <v>JK</v>
      </c>
      <c r="O424" s="177" t="str">
        <f>VLOOKUP(E424,'Team Info'!E:J,6,FALSE)</f>
        <v>U12 JK Fusion</v>
      </c>
      <c r="P424" s="153" t="s">
        <v>1167</v>
      </c>
      <c r="Q424" s="175" t="str">
        <f t="shared" si="62"/>
        <v xml:space="preserve">2 Team Coordination: U12 Lightning &amp; U12G Gunners 
 </v>
      </c>
      <c r="R424" s="176" t="str">
        <f>IF(ISBLANK((VLOOKUP(D424,'Team Info'!$E:$O,11,FALSE)))=TRUE," ",(VLOOKUP(D424,'Team Info'!$E:$O,11,FALSE)))</f>
        <v>2 Team Coordination: U12 Lightning &amp; U12G Gunners</v>
      </c>
      <c r="S424" s="176" t="str">
        <f>IF(ISBLANK((VLOOKUP(E424,'Team Info'!$E:$O,11,FALSE)))=TRUE," ",(VLOOKUP(E424,'Team Info'!$E:$O,11,FALSE)))</f>
        <v xml:space="preserve"> </v>
      </c>
      <c r="T424" s="145" t="str">
        <f t="shared" si="63"/>
        <v>45570Hickory Lane #30.5</v>
      </c>
    </row>
    <row r="425" spans="1:20" x14ac:dyDescent="0.3">
      <c r="A425" s="170">
        <v>445</v>
      </c>
      <c r="B425" s="170" t="s">
        <v>1157</v>
      </c>
      <c r="C425" s="242" t="str">
        <f t="shared" si="61"/>
        <v>JK1063HT1026</v>
      </c>
      <c r="D425" s="242" t="s">
        <v>1741</v>
      </c>
      <c r="E425" s="242" t="s">
        <v>1714</v>
      </c>
      <c r="F425" s="180" t="str">
        <f t="shared" si="60"/>
        <v>Sat</v>
      </c>
      <c r="G425" s="233">
        <v>45570</v>
      </c>
      <c r="H425" s="153" t="s">
        <v>881</v>
      </c>
      <c r="I425" s="183">
        <v>0.5</v>
      </c>
      <c r="J425" s="155" t="s">
        <v>1826</v>
      </c>
      <c r="K425" s="180" t="str">
        <f>VLOOKUP(D425,'Team Info'!E:H,4,FALSE)</f>
        <v>JK</v>
      </c>
      <c r="L425" s="169" t="str">
        <f>VLOOKUP(D425,'Team Info'!E:K,6,FALSE)</f>
        <v>U-9 JK Avalanche</v>
      </c>
      <c r="M425" s="158" t="s">
        <v>849</v>
      </c>
      <c r="N425" s="181" t="str">
        <f>VLOOKUP(E425,'Team Info'!E:H,4,FALSE)</f>
        <v>HT</v>
      </c>
      <c r="O425" s="177" t="str">
        <f>VLOOKUP(E425,'Team Info'!E:J,6,FALSE)</f>
        <v>U-9 HT Warriors</v>
      </c>
      <c r="P425" s="153" t="s">
        <v>1167</v>
      </c>
      <c r="Q425" s="175" t="str">
        <f t="shared" si="62"/>
        <v>2 Team Coordination: U9 Warriors &amp; U10G Wildcats, No Game 10/11-10/13 - Uihlein</v>
      </c>
      <c r="R425" s="176" t="str">
        <f>IF(ISBLANK((VLOOKUP(D425,'Team Info'!$E:$O,11,FALSE)))=TRUE," ",(VLOOKUP(D425,'Team Info'!$E:$O,11,FALSE)))</f>
        <v xml:space="preserve"> </v>
      </c>
      <c r="S425" s="176" t="str">
        <f>IF(ISBLANK((VLOOKUP(E425,'Team Info'!$E:$O,11,FALSE)))=TRUE," ",(VLOOKUP(E425,'Team Info'!$E:$O,11,FALSE)))</f>
        <v>2 Team Coordination: U9 Warriors &amp; U10G Wildcats, No Game 10/11-10/13 - Uihlein</v>
      </c>
      <c r="T425" s="145" t="str">
        <f t="shared" si="63"/>
        <v>45570HT #5A0.5</v>
      </c>
    </row>
    <row r="426" spans="1:20" ht="28.8" x14ac:dyDescent="0.3">
      <c r="A426" s="170">
        <v>213</v>
      </c>
      <c r="B426" s="170" t="s">
        <v>1160</v>
      </c>
      <c r="C426" s="242" t="str">
        <f t="shared" si="61"/>
        <v>HT1022KW1103</v>
      </c>
      <c r="D426" s="242" t="s">
        <v>1710</v>
      </c>
      <c r="E426" s="242" t="s">
        <v>1771</v>
      </c>
      <c r="F426" s="180" t="str">
        <f t="shared" si="60"/>
        <v>Sat</v>
      </c>
      <c r="G426" s="233">
        <v>45570</v>
      </c>
      <c r="H426" s="153" t="s">
        <v>879</v>
      </c>
      <c r="I426" s="183">
        <v>0.5</v>
      </c>
      <c r="J426" s="169" t="s">
        <v>1823</v>
      </c>
      <c r="K426" s="180" t="str">
        <f>VLOOKUP(D426,'Team Info'!E:H,4,FALSE)</f>
        <v>HT</v>
      </c>
      <c r="L426" s="169" t="str">
        <f>VLOOKUP(D426,'Team Info'!E:K,6,FALSE)</f>
        <v>U-8 HT Goal Getters</v>
      </c>
      <c r="M426" s="158" t="s">
        <v>849</v>
      </c>
      <c r="N426" s="181" t="str">
        <f>VLOOKUP(E426,'Team Info'!E:H,4,FALSE)</f>
        <v>KW</v>
      </c>
      <c r="O426" s="177" t="str">
        <f>VLOOKUP(E426,'Team Info'!E:J,6,FALSE)</f>
        <v>U-8 KW Thunderhawks</v>
      </c>
      <c r="P426" s="153" t="s">
        <v>1167</v>
      </c>
      <c r="Q426" s="175" t="str">
        <f t="shared" si="62"/>
        <v xml:space="preserve">2 Team Coordination: U8 Goal Getters &amp; U12G Lightning Leopards 
 </v>
      </c>
      <c r="R426" s="176" t="str">
        <f>IF(ISBLANK((VLOOKUP(D426,'Team Info'!$E:$O,11,FALSE)))=TRUE," ",(VLOOKUP(D426,'Team Info'!$E:$O,11,FALSE)))</f>
        <v>2 Team Coordination: U8 Goal Getters &amp; U12G Lightning Leopards</v>
      </c>
      <c r="S426" s="176" t="str">
        <f>IF(ISBLANK((VLOOKUP(E426,'Team Info'!$E:$O,11,FALSE)))=TRUE," ",(VLOOKUP(E426,'Team Info'!$E:$O,11,FALSE)))</f>
        <v xml:space="preserve"> </v>
      </c>
      <c r="T426" s="145" t="str">
        <f t="shared" si="63"/>
        <v>45570KW 10.5</v>
      </c>
    </row>
    <row r="427" spans="1:20" ht="28.8" x14ac:dyDescent="0.3">
      <c r="A427" s="170">
        <v>489</v>
      </c>
      <c r="B427" s="170" t="s">
        <v>1160</v>
      </c>
      <c r="C427" s="242" t="str">
        <f t="shared" si="61"/>
        <v>RF1110KW1095</v>
      </c>
      <c r="D427" s="242" t="s">
        <v>1777</v>
      </c>
      <c r="E427" s="242" t="s">
        <v>1763</v>
      </c>
      <c r="F427" s="180" t="str">
        <f t="shared" si="60"/>
        <v>Sat</v>
      </c>
      <c r="G427" s="233">
        <v>45570</v>
      </c>
      <c r="H427" s="153" t="s">
        <v>892</v>
      </c>
      <c r="I427" s="183">
        <v>0.5</v>
      </c>
      <c r="J427" s="155" t="s">
        <v>1828</v>
      </c>
      <c r="K427" s="180" t="str">
        <f>VLOOKUP(D427,'Team Info'!E:H,4,FALSE)</f>
        <v>RF</v>
      </c>
      <c r="L427" s="169" t="str">
        <f>VLOOKUP(D427,'Team Info'!E:K,6,FALSE)</f>
        <v>U-7 RF Hawks</v>
      </c>
      <c r="M427" s="158" t="s">
        <v>849</v>
      </c>
      <c r="N427" s="181" t="str">
        <f>VLOOKUP(E427,'Team Info'!E:H,4,FALSE)</f>
        <v>KW</v>
      </c>
      <c r="O427" s="177" t="str">
        <f>VLOOKUP(E427,'Team Info'!E:J,6,FALSE)</f>
        <v>U-7 KW Astros</v>
      </c>
      <c r="P427" s="153" t="s">
        <v>1167</v>
      </c>
      <c r="Q427" s="175" t="str">
        <f t="shared" si="62"/>
        <v xml:space="preserve">2 Team Coordination: U7 Hawks &amp; U9 Timberwolves 
 </v>
      </c>
      <c r="R427" s="176" t="str">
        <f>IF(ISBLANK((VLOOKUP(D427,'Team Info'!$E:$O,11,FALSE)))=TRUE," ",(VLOOKUP(D427,'Team Info'!$E:$O,11,FALSE)))</f>
        <v>2 Team Coordination: U7 Hawks &amp; U9 Timberwolves</v>
      </c>
      <c r="S427" s="176" t="str">
        <f>IF(ISBLANK((VLOOKUP(E427,'Team Info'!$E:$O,11,FALSE)))=TRUE," ",(VLOOKUP(E427,'Team Info'!$E:$O,11,FALSE)))</f>
        <v xml:space="preserve"> </v>
      </c>
      <c r="T427" s="145" t="str">
        <f t="shared" si="63"/>
        <v>45570KW 20.5</v>
      </c>
    </row>
    <row r="428" spans="1:20" x14ac:dyDescent="0.3">
      <c r="A428" s="170">
        <v>14</v>
      </c>
      <c r="B428" s="170" t="s">
        <v>1160</v>
      </c>
      <c r="C428" s="242" t="str">
        <f t="shared" si="61"/>
        <v>WA1160KW1094</v>
      </c>
      <c r="D428" s="242" t="s">
        <v>1660</v>
      </c>
      <c r="E428" s="242" t="s">
        <v>1664</v>
      </c>
      <c r="F428" s="180" t="str">
        <f t="shared" si="60"/>
        <v>Sat</v>
      </c>
      <c r="G428" s="233">
        <v>45570</v>
      </c>
      <c r="H428" s="180" t="s">
        <v>860</v>
      </c>
      <c r="I428" s="183">
        <v>0.5</v>
      </c>
      <c r="J428" s="155" t="s">
        <v>46</v>
      </c>
      <c r="K428" s="180" t="str">
        <f>VLOOKUP(D428,'Team Info'!E:H,4,FALSE)</f>
        <v>WA</v>
      </c>
      <c r="L428" s="169" t="str">
        <f>VLOOKUP(D428,'Team Info'!E:K,6,FALSE)</f>
        <v>U14G WA Waubedonia U14 Girls</v>
      </c>
      <c r="M428" s="158" t="s">
        <v>849</v>
      </c>
      <c r="N428" s="181" t="str">
        <f>VLOOKUP(E428,'Team Info'!E:H,4,FALSE)</f>
        <v>KW</v>
      </c>
      <c r="O428" s="177" t="str">
        <f>VLOOKUP(E428,'Team Info'!E:J,6,FALSE)</f>
        <v>U14G KW Storm</v>
      </c>
      <c r="P428" s="153" t="s">
        <v>1167</v>
      </c>
      <c r="Q428" s="175" t="str">
        <f t="shared" si="62"/>
        <v xml:space="preserve">2 Team Coordination: U14 Girls teams for Waubedonia &amp; Random Lake are sharing a coach and players. Need to avoid conflicts and account for travel time.  
 </v>
      </c>
      <c r="R428" s="176" t="str">
        <f>IF(ISBLANK((VLOOKUP(D428,'Team Info'!$E:$O,11,FALSE)))=TRUE," ",(VLOOKUP(D428,'Team Info'!$E:$O,11,FALSE)))</f>
        <v xml:space="preserve">2 Team Coordination: U14 Girls teams for Waubedonia &amp; Random Lake are sharing a coach and players. Need to avoid conflicts and account for travel time. </v>
      </c>
      <c r="S428" s="176" t="str">
        <f>IF(ISBLANK((VLOOKUP(E428,'Team Info'!$E:$O,11,FALSE)))=TRUE," ",(VLOOKUP(E428,'Team Info'!$E:$O,11,FALSE)))</f>
        <v xml:space="preserve"> </v>
      </c>
      <c r="T428" s="145" t="str">
        <f t="shared" si="63"/>
        <v>45570KW 50.5</v>
      </c>
    </row>
    <row r="429" spans="1:20" x14ac:dyDescent="0.3">
      <c r="A429" s="170">
        <v>486</v>
      </c>
      <c r="B429" s="170" t="s">
        <v>1161</v>
      </c>
      <c r="C429" s="242" t="str">
        <f t="shared" si="61"/>
        <v>KW1096RF1112</v>
      </c>
      <c r="D429" s="242" t="s">
        <v>1764</v>
      </c>
      <c r="E429" s="242" t="s">
        <v>1779</v>
      </c>
      <c r="F429" s="180" t="str">
        <f t="shared" si="60"/>
        <v>Sat</v>
      </c>
      <c r="G429" s="233">
        <v>45570</v>
      </c>
      <c r="H429" s="153" t="s">
        <v>2173</v>
      </c>
      <c r="I429" s="183">
        <v>0.5</v>
      </c>
      <c r="J429" s="155" t="s">
        <v>1828</v>
      </c>
      <c r="K429" s="180" t="str">
        <f>VLOOKUP(D429,'Team Info'!E:H,4,FALSE)</f>
        <v>KW</v>
      </c>
      <c r="L429" s="169" t="str">
        <f>VLOOKUP(D429,'Team Info'!E:K,6,FALSE)</f>
        <v>U-7 KW Blazers</v>
      </c>
      <c r="M429" s="158" t="s">
        <v>849</v>
      </c>
      <c r="N429" s="181" t="str">
        <f>VLOOKUP(E429,'Team Info'!E:H,4,FALSE)</f>
        <v>RF</v>
      </c>
      <c r="O429" s="177" t="str">
        <f>VLOOKUP(E429,'Team Info'!E:J,6,FALSE)</f>
        <v>U-7 RF Kickers</v>
      </c>
      <c r="P429" s="153" t="s">
        <v>1167</v>
      </c>
      <c r="Q429" s="175" t="str">
        <f t="shared" si="62"/>
        <v xml:space="preserve">2 Team Coordination: U10 Rays &amp; U7 Blazers 
 </v>
      </c>
      <c r="R429" s="176" t="str">
        <f>IF(ISBLANK((VLOOKUP(D429,'Team Info'!$E:$O,11,FALSE)))=TRUE," ",(VLOOKUP(D429,'Team Info'!$E:$O,11,FALSE)))</f>
        <v>2 Team Coordination: U10 Rays &amp; U7 Blazers</v>
      </c>
      <c r="S429" s="176" t="str">
        <f>IF(ISBLANK((VLOOKUP(E429,'Team Info'!$E:$O,11,FALSE)))=TRUE," ",(VLOOKUP(E429,'Team Info'!$E:$O,11,FALSE)))</f>
        <v xml:space="preserve"> </v>
      </c>
      <c r="T429" s="145" t="str">
        <f t="shared" si="63"/>
        <v>45570RF 20.5</v>
      </c>
    </row>
    <row r="430" spans="1:20" ht="28.8" x14ac:dyDescent="0.3">
      <c r="A430" s="170">
        <v>401</v>
      </c>
      <c r="B430" s="170" t="s">
        <v>1161</v>
      </c>
      <c r="C430" s="242" t="str">
        <f t="shared" si="61"/>
        <v>SL1145RF1122</v>
      </c>
      <c r="D430" s="242" t="s">
        <v>1809</v>
      </c>
      <c r="E430" s="242" t="s">
        <v>1789</v>
      </c>
      <c r="F430" s="180" t="str">
        <f t="shared" si="60"/>
        <v>Sat</v>
      </c>
      <c r="G430" s="233">
        <v>45570</v>
      </c>
      <c r="H430" s="153" t="s">
        <v>2169</v>
      </c>
      <c r="I430" s="183">
        <v>0.5</v>
      </c>
      <c r="J430" s="155" t="s">
        <v>1826</v>
      </c>
      <c r="K430" s="180" t="str">
        <f>VLOOKUP(D430,'Team Info'!E:H,4,FALSE)</f>
        <v>SL</v>
      </c>
      <c r="L430" s="169" t="str">
        <f>VLOOKUP(D430,'Team Info'!E:K,6,FALSE)</f>
        <v>U-9 SL Raptors</v>
      </c>
      <c r="M430" s="158" t="s">
        <v>849</v>
      </c>
      <c r="N430" s="181" t="str">
        <f>VLOOKUP(E430,'Team Info'!E:H,4,FALSE)</f>
        <v>RF</v>
      </c>
      <c r="O430" s="177" t="str">
        <f>VLOOKUP(E430,'Team Info'!E:J,6,FALSE)</f>
        <v>U-9 RF Gladiators</v>
      </c>
      <c r="P430" s="153" t="s">
        <v>1167</v>
      </c>
      <c r="Q430" s="175" t="str">
        <f t="shared" si="62"/>
        <v>9/27-9/28 AWAY games - Homecoming 
2 Team Coordination: U9 Gladiators &amp; U12 Red Foxes</v>
      </c>
      <c r="R430" s="176" t="str">
        <f>IF(ISBLANK((VLOOKUP(D430,'Team Info'!$E:$O,11,FALSE)))=TRUE," ",(VLOOKUP(D430,'Team Info'!$E:$O,11,FALSE)))</f>
        <v>9/27-9/28 AWAY games - Homecoming</v>
      </c>
      <c r="S430" s="176" t="str">
        <f>IF(ISBLANK((VLOOKUP(E430,'Team Info'!$E:$O,11,FALSE)))=TRUE," ",(VLOOKUP(E430,'Team Info'!$E:$O,11,FALSE)))</f>
        <v>2 Team Coordination: U9 Gladiators &amp; U12 Red Foxes</v>
      </c>
      <c r="T430" s="145" t="str">
        <f t="shared" si="63"/>
        <v>45570RF 60.5</v>
      </c>
    </row>
    <row r="431" spans="1:20" x14ac:dyDescent="0.3">
      <c r="A431" s="262">
        <v>351</v>
      </c>
      <c r="B431" s="170" t="s">
        <v>1161</v>
      </c>
      <c r="C431" s="242" t="str">
        <f t="shared" si="61"/>
        <v>HU1051RF1133</v>
      </c>
      <c r="D431" s="242" t="s">
        <v>1732</v>
      </c>
      <c r="E431" s="242" t="s">
        <v>1797</v>
      </c>
      <c r="F431" s="180" t="str">
        <f t="shared" si="60"/>
        <v>Sat</v>
      </c>
      <c r="G431" s="233">
        <v>45570</v>
      </c>
      <c r="H431" s="153" t="s">
        <v>2175</v>
      </c>
      <c r="I431" s="183">
        <v>0.5</v>
      </c>
      <c r="J431" s="155" t="s">
        <v>1825</v>
      </c>
      <c r="K431" s="180" t="str">
        <f>VLOOKUP(D431,'Team Info'!E:H,4,FALSE)</f>
        <v>HU</v>
      </c>
      <c r="L431" s="169" t="str">
        <f>VLOOKUP(D431,'Team Info'!E:K,6,FALSE)</f>
        <v>U14 HU Renegades</v>
      </c>
      <c r="M431" s="158" t="s">
        <v>849</v>
      </c>
      <c r="N431" s="181" t="str">
        <f>VLOOKUP(E431,'Team Info'!E:H,4,FALSE)</f>
        <v>RF</v>
      </c>
      <c r="O431" s="177" t="str">
        <f>VLOOKUP(E431,'Team Info'!E:J,6,FALSE)</f>
        <v>U14 RF Cyclones</v>
      </c>
      <c r="P431" s="153" t="s">
        <v>1167</v>
      </c>
      <c r="Q431" s="175" t="str">
        <f t="shared" si="62"/>
        <v xml:space="preserve">2 Team Coordination: U12 Cougars &amp; U14 Renegades; 2 Team Coordination: U8 Lightning &amp; U14 Renegades 
 </v>
      </c>
      <c r="R431" s="176" t="str">
        <f>IF(ISBLANK((VLOOKUP(D431,'Team Info'!$E:$O,11,FALSE)))=TRUE," ",(VLOOKUP(D431,'Team Info'!$E:$O,11,FALSE)))</f>
        <v>2 Team Coordination: U12 Cougars &amp; U14 Renegades; 2 Team Coordination: U8 Lightning &amp; U14 Renegades</v>
      </c>
      <c r="S431" s="176" t="str">
        <f>IF(ISBLANK((VLOOKUP(E431,'Team Info'!$E:$O,11,FALSE)))=TRUE," ",(VLOOKUP(E431,'Team Info'!$E:$O,11,FALSE)))</f>
        <v xml:space="preserve"> </v>
      </c>
      <c r="T431" s="145" t="str">
        <f t="shared" si="63"/>
        <v>45570RF 70.5</v>
      </c>
    </row>
    <row r="432" spans="1:20" ht="57.6" x14ac:dyDescent="0.3">
      <c r="A432" s="262">
        <v>353</v>
      </c>
      <c r="B432" s="170" t="s">
        <v>1161</v>
      </c>
      <c r="C432" s="242" t="str">
        <f t="shared" si="61"/>
        <v>KW1092RF1134</v>
      </c>
      <c r="D432" s="242" t="s">
        <v>1762</v>
      </c>
      <c r="E432" s="242" t="s">
        <v>1798</v>
      </c>
      <c r="F432" s="180" t="str">
        <f t="shared" si="60"/>
        <v>Sat</v>
      </c>
      <c r="G432" s="233">
        <v>45570</v>
      </c>
      <c r="H432" s="153" t="s">
        <v>2176</v>
      </c>
      <c r="I432" s="183">
        <v>0.5</v>
      </c>
      <c r="J432" s="155" t="s">
        <v>1825</v>
      </c>
      <c r="K432" s="180" t="str">
        <f>VLOOKUP(D432,'Team Info'!E:H,4,FALSE)</f>
        <v>KW</v>
      </c>
      <c r="L432" s="169" t="str">
        <f>VLOOKUP(D432,'Team Info'!E:K,6,FALSE)</f>
        <v>U14 KW Comets</v>
      </c>
      <c r="M432" s="158" t="s">
        <v>849</v>
      </c>
      <c r="N432" s="181" t="str">
        <f>VLOOKUP(E432,'Team Info'!E:H,4,FALSE)</f>
        <v>RF</v>
      </c>
      <c r="O432" s="177" t="str">
        <f>VLOOKUP(E432,'Team Info'!E:J,6,FALSE)</f>
        <v>U14 RF Raptors</v>
      </c>
      <c r="P432" s="153" t="s">
        <v>1167</v>
      </c>
      <c r="Q432" s="175" t="str">
        <f t="shared" si="62"/>
        <v xml:space="preserve">2 Team Coordination: U12G Phoenix &amp; U14 Comets 
 </v>
      </c>
      <c r="R432" s="176" t="str">
        <f>IF(ISBLANK((VLOOKUP(D432,'Team Info'!$E:$O,11,FALSE)))=TRUE," ",(VLOOKUP(D432,'Team Info'!$E:$O,11,FALSE)))</f>
        <v>2 Team Coordination: U12G Phoenix &amp; U14 Comets</v>
      </c>
      <c r="S432" s="176" t="str">
        <f>IF(ISBLANK((VLOOKUP(E432,'Team Info'!$E:$O,11,FALSE)))=TRUE," ",(VLOOKUP(E432,'Team Info'!$E:$O,11,FALSE)))</f>
        <v xml:space="preserve"> </v>
      </c>
      <c r="T432" s="145" t="str">
        <f t="shared" si="63"/>
        <v>45570RF 80.5</v>
      </c>
    </row>
    <row r="433" spans="1:20" ht="28.8" x14ac:dyDescent="0.3">
      <c r="A433" s="170">
        <v>89</v>
      </c>
      <c r="B433" s="170" t="s">
        <v>1228</v>
      </c>
      <c r="C433" s="242" t="str">
        <f t="shared" si="61"/>
        <v>SL1153ER1013</v>
      </c>
      <c r="D433" s="242" t="s">
        <v>1677</v>
      </c>
      <c r="E433" s="242" t="s">
        <v>1682</v>
      </c>
      <c r="F433" s="180" t="str">
        <f t="shared" si="60"/>
        <v>Sat</v>
      </c>
      <c r="G433" s="233">
        <v>45570</v>
      </c>
      <c r="H433" s="153" t="s">
        <v>2047</v>
      </c>
      <c r="I433" s="183">
        <v>0.52083333333333337</v>
      </c>
      <c r="J433" s="155" t="s">
        <v>63</v>
      </c>
      <c r="K433" s="180" t="str">
        <f>VLOOKUP(D433,'Team Info'!E:H,4,FALSE)</f>
        <v>SL</v>
      </c>
      <c r="L433" s="240" t="str">
        <f>VLOOKUP(D433,'Team Info'!E:K,6,FALSE)</f>
        <v>U12G SL Red Stars (Royals)</v>
      </c>
      <c r="M433" s="158" t="s">
        <v>849</v>
      </c>
      <c r="N433" s="181" t="str">
        <f>VLOOKUP(E433,'Team Info'!E:H,4,FALSE)</f>
        <v>ER</v>
      </c>
      <c r="O433" s="238" t="str">
        <f>VLOOKUP(E433,'Team Info'!E:J,6,FALSE)</f>
        <v>U12G ER Unicorns</v>
      </c>
      <c r="P433" s="153" t="s">
        <v>1167</v>
      </c>
      <c r="Q433" s="175" t="str">
        <f t="shared" si="62"/>
        <v xml:space="preserve">9/27-9/28 AWAY games - Homecoming 
 </v>
      </c>
      <c r="R433" s="176" t="str">
        <f>IF(ISBLANK((VLOOKUP(D433,'Team Info'!$E:$O,11,FALSE)))=TRUE," ",(VLOOKUP(D433,'Team Info'!$E:$O,11,FALSE)))</f>
        <v>9/27-9/28 AWAY games - Homecoming</v>
      </c>
      <c r="S433" s="176" t="str">
        <f>IF(ISBLANK((VLOOKUP(E433,'Team Info'!$E:$O,11,FALSE)))=TRUE," ",(VLOOKUP(E433,'Team Info'!$E:$O,11,FALSE)))</f>
        <v xml:space="preserve"> </v>
      </c>
      <c r="T433" s="145" t="str">
        <f t="shared" si="63"/>
        <v>45570ER #90.520833333333333</v>
      </c>
    </row>
    <row r="434" spans="1:20" ht="28.8" x14ac:dyDescent="0.3">
      <c r="A434" s="262">
        <v>177</v>
      </c>
      <c r="B434" s="170" t="s">
        <v>1162</v>
      </c>
      <c r="C434" s="242" t="str">
        <f t="shared" si="61"/>
        <v>JU1079SL1136</v>
      </c>
      <c r="D434" s="242" t="s">
        <v>1752</v>
      </c>
      <c r="E434" s="242" t="s">
        <v>1800</v>
      </c>
      <c r="F434" s="180" t="str">
        <f t="shared" si="60"/>
        <v>Sat</v>
      </c>
      <c r="G434" s="233">
        <v>45570</v>
      </c>
      <c r="H434" s="153">
        <v>4</v>
      </c>
      <c r="I434" s="183">
        <v>0.54166666666666663</v>
      </c>
      <c r="J434" s="155" t="s">
        <v>1823</v>
      </c>
      <c r="K434" s="180" t="str">
        <f>VLOOKUP(D434,'Team Info'!E:H,4,FALSE)</f>
        <v>JU</v>
      </c>
      <c r="L434" s="169" t="str">
        <f>VLOOKUP(D434,'Team Info'!E:K,6,FALSE)</f>
        <v>U-8 JU Juneau Rage U8 Purple</v>
      </c>
      <c r="M434" s="158" t="s">
        <v>849</v>
      </c>
      <c r="N434" s="181" t="str">
        <f>VLOOKUP(E434,'Team Info'!E:H,4,FALSE)</f>
        <v>SL</v>
      </c>
      <c r="O434" s="177" t="str">
        <f>VLOOKUP(E434,'Team Info'!E:J,6,FALSE)</f>
        <v>U-8 SL Wrexham</v>
      </c>
      <c r="P434" s="153" t="s">
        <v>1167</v>
      </c>
      <c r="Q434" s="175" t="str">
        <f t="shared" si="62"/>
        <v>2 Team Coordination: U8 Rage Purple &amp; U14 Rage; 2 Team Coordination: U8 Rage Purple &amp; U9 JU Rage 
9/27-9/28 AWAY games - Homecoming</v>
      </c>
      <c r="R434" s="176" t="str">
        <f>IF(ISBLANK((VLOOKUP(D434,'Team Info'!$E:$O,11,FALSE)))=TRUE," ",(VLOOKUP(D434,'Team Info'!$E:$O,11,FALSE)))</f>
        <v>2 Team Coordination: U8 Rage Purple &amp; U14 Rage; 2 Team Coordination: U8 Rage Purple &amp; U9 JU Rage</v>
      </c>
      <c r="S434" s="176" t="str">
        <f>IF(ISBLANK((VLOOKUP(E434,'Team Info'!$E:$O,11,FALSE)))=TRUE," ",(VLOOKUP(E434,'Team Info'!$E:$O,11,FALSE)))</f>
        <v>9/27-9/28 AWAY games - Homecoming</v>
      </c>
      <c r="T434" s="145" t="str">
        <f t="shared" si="63"/>
        <v>4557040.541666666666667</v>
      </c>
    </row>
    <row r="435" spans="1:20" ht="57.6" x14ac:dyDescent="0.3">
      <c r="A435" s="153">
        <v>3011</v>
      </c>
      <c r="B435" s="153" t="s">
        <v>1157</v>
      </c>
      <c r="C435" s="169"/>
      <c r="D435" s="169"/>
      <c r="E435" s="169"/>
      <c r="F435" s="180" t="str">
        <f t="shared" si="60"/>
        <v>Sat</v>
      </c>
      <c r="G435" s="233">
        <v>45570</v>
      </c>
      <c r="H435" s="153" t="s">
        <v>1665</v>
      </c>
      <c r="I435" s="183">
        <v>0.54166666666666663</v>
      </c>
      <c r="J435" s="155" t="s">
        <v>2060</v>
      </c>
      <c r="K435" s="153"/>
      <c r="L435" s="240" t="s">
        <v>2122</v>
      </c>
      <c r="M435" s="158" t="s">
        <v>849</v>
      </c>
      <c r="N435" s="257" t="s">
        <v>504</v>
      </c>
      <c r="O435" s="258" t="s">
        <v>2086</v>
      </c>
      <c r="P435" s="153" t="s">
        <v>2057</v>
      </c>
      <c r="Q435" s="259"/>
      <c r="R435" s="260"/>
      <c r="S435" s="260"/>
      <c r="T435" s="145" t="str">
        <f t="shared" si="63"/>
        <v>45570Ehley Field #80.541666666666667</v>
      </c>
    </row>
    <row r="436" spans="1:20" ht="43.2" x14ac:dyDescent="0.3">
      <c r="A436" s="262">
        <v>350</v>
      </c>
      <c r="B436" s="170" t="s">
        <v>1266</v>
      </c>
      <c r="C436" s="242" t="str">
        <f t="shared" ref="C436:C442" si="64">D436&amp;E436</f>
        <v>BR1004WA1159</v>
      </c>
      <c r="D436" s="242" t="s">
        <v>1693</v>
      </c>
      <c r="E436" s="242" t="s">
        <v>1817</v>
      </c>
      <c r="F436" s="180" t="str">
        <f t="shared" si="60"/>
        <v>Sat</v>
      </c>
      <c r="G436" s="233">
        <v>45570</v>
      </c>
      <c r="H436" s="153" t="s">
        <v>2152</v>
      </c>
      <c r="I436" s="183">
        <v>0.54166666666666663</v>
      </c>
      <c r="J436" s="155" t="s">
        <v>1825</v>
      </c>
      <c r="K436" s="180" t="str">
        <f>VLOOKUP(D436,'Team Info'!E:H,4,FALSE)</f>
        <v>BR</v>
      </c>
      <c r="L436" s="169" t="str">
        <f>VLOOKUP(D436,'Team Info'!E:K,6,FALSE)</f>
        <v>U14 BR Blue Heron</v>
      </c>
      <c r="M436" s="158" t="s">
        <v>849</v>
      </c>
      <c r="N436" s="181" t="str">
        <f>VLOOKUP(E436,'Team Info'!E:H,4,FALSE)</f>
        <v>WA</v>
      </c>
      <c r="O436" s="177" t="str">
        <f>VLOOKUP(E436,'Team Info'!E:J,6,FALSE)</f>
        <v>U14 WA Waubedonia U14 Coed</v>
      </c>
      <c r="P436" s="153" t="s">
        <v>1167</v>
      </c>
      <c r="Q436" s="175" t="str">
        <f t="shared" ref="Q436:Q442" si="65">IF(R436=" ",S436,R436&amp;" 
"&amp;S436)</f>
        <v xml:space="preserve">2 Team Coordination: U12 BR &amp; U14 BR, No Games 9/28, Home games on 9/14 picture day, have Brownsville girls play each other that day?  
 </v>
      </c>
      <c r="R436" s="176" t="str">
        <f>IF(ISBLANK((VLOOKUP(D436,'Team Info'!$E:$O,11,FALSE)))=TRUE," ",(VLOOKUP(D436,'Team Info'!$E:$O,11,FALSE)))</f>
        <v xml:space="preserve">2 Team Coordination: U12 BR &amp; U14 BR, No Games 9/28, Home games on 9/14 picture day, have Brownsville girls play each other that day? </v>
      </c>
      <c r="S436" s="176" t="str">
        <f>IF(ISBLANK((VLOOKUP(E436,'Team Info'!$E:$O,11,FALSE)))=TRUE," ",(VLOOKUP(E436,'Team Info'!$E:$O,11,FALSE)))</f>
        <v xml:space="preserve"> </v>
      </c>
    </row>
    <row r="437" spans="1:20" ht="43.2" x14ac:dyDescent="0.3">
      <c r="A437" s="170">
        <v>626</v>
      </c>
      <c r="B437" s="170" t="s">
        <v>1162</v>
      </c>
      <c r="C437" s="242" t="str">
        <f t="shared" si="64"/>
        <v>RF1125SL1149</v>
      </c>
      <c r="D437" s="242" t="s">
        <v>1791</v>
      </c>
      <c r="E437" s="242" t="s">
        <v>1813</v>
      </c>
      <c r="F437" s="180" t="str">
        <f t="shared" si="60"/>
        <v>Sat</v>
      </c>
      <c r="G437" s="233">
        <v>45570</v>
      </c>
      <c r="H437" s="153">
        <v>1</v>
      </c>
      <c r="I437" s="183">
        <v>0.5625</v>
      </c>
      <c r="J437" s="155" t="s">
        <v>1829</v>
      </c>
      <c r="K437" s="180" t="str">
        <f>VLOOKUP(D437,'Team Info'!E:H,4,FALSE)</f>
        <v>RF</v>
      </c>
      <c r="L437" s="169" t="str">
        <f>VLOOKUP(D437,'Team Info'!E:K,6,FALSE)</f>
        <v>U10 RF Storm</v>
      </c>
      <c r="M437" s="158" t="s">
        <v>849</v>
      </c>
      <c r="N437" s="181" t="str">
        <f>VLOOKUP(E437,'Team Info'!E:H,4,FALSE)</f>
        <v>SL</v>
      </c>
      <c r="O437" s="177" t="str">
        <f>VLOOKUP(E437,'Team Info'!E:J,6,FALSE)</f>
        <v>U10 SL Wolves (Bears)</v>
      </c>
      <c r="P437" s="153" t="s">
        <v>1167</v>
      </c>
      <c r="Q437" s="175" t="str">
        <f t="shared" si="65"/>
        <v>2 Team Coordination: U7 Lightning &amp; U10 Storm 
9/27-9/28 AWAY games - Homecoming</v>
      </c>
      <c r="R437" s="176" t="str">
        <f>IF(ISBLANK((VLOOKUP(D437,'Team Info'!$E:$O,11,FALSE)))=TRUE," ",(VLOOKUP(D437,'Team Info'!$E:$O,11,FALSE)))</f>
        <v>2 Team Coordination: U7 Lightning &amp; U10 Storm</v>
      </c>
      <c r="S437" s="176" t="str">
        <f>IF(ISBLANK((VLOOKUP(E437,'Team Info'!$E:$O,11,FALSE)))=TRUE," ",(VLOOKUP(E437,'Team Info'!$E:$O,11,FALSE)))</f>
        <v>9/27-9/28 AWAY games - Homecoming</v>
      </c>
    </row>
    <row r="438" spans="1:20" x14ac:dyDescent="0.3">
      <c r="A438" s="170">
        <v>586</v>
      </c>
      <c r="B438" s="170" t="s">
        <v>1162</v>
      </c>
      <c r="C438" s="242" t="str">
        <f t="shared" si="64"/>
        <v>KW1084SL1148</v>
      </c>
      <c r="D438" s="242" t="s">
        <v>1757</v>
      </c>
      <c r="E438" s="242" t="s">
        <v>1812</v>
      </c>
      <c r="F438" s="180" t="str">
        <f t="shared" si="60"/>
        <v>Sat</v>
      </c>
      <c r="G438" s="233">
        <v>45570</v>
      </c>
      <c r="H438" s="153">
        <v>2</v>
      </c>
      <c r="I438" s="183">
        <v>0.5625</v>
      </c>
      <c r="J438" s="155" t="s">
        <v>1829</v>
      </c>
      <c r="K438" s="180" t="str">
        <f>VLOOKUP(D438,'Team Info'!E:H,4,FALSE)</f>
        <v>KW</v>
      </c>
      <c r="L438" s="169" t="str">
        <f>VLOOKUP(D438,'Team Info'!E:K,6,FALSE)</f>
        <v>U10 KW Galaxy</v>
      </c>
      <c r="M438" s="158" t="s">
        <v>849</v>
      </c>
      <c r="N438" s="181" t="str">
        <f>VLOOKUP(E438,'Team Info'!E:H,4,FALSE)</f>
        <v>SL</v>
      </c>
      <c r="O438" s="177" t="str">
        <f>VLOOKUP(E438,'Team Info'!E:J,6,FALSE)</f>
        <v>U10 SL Manchester City (Chargers)</v>
      </c>
      <c r="P438" s="153" t="s">
        <v>1167</v>
      </c>
      <c r="Q438" s="175" t="str">
        <f t="shared" si="65"/>
        <v>9/27-9/28 AWAY games - Homecoming</v>
      </c>
      <c r="R438" s="176" t="str">
        <f>IF(ISBLANK((VLOOKUP(D438,'Team Info'!$E:$O,11,FALSE)))=TRUE," ",(VLOOKUP(D438,'Team Info'!$E:$O,11,FALSE)))</f>
        <v xml:space="preserve"> </v>
      </c>
      <c r="S438" s="176" t="str">
        <f>IF(ISBLANK((VLOOKUP(E438,'Team Info'!$E:$O,11,FALSE)))=TRUE," ",(VLOOKUP(E438,'Team Info'!$E:$O,11,FALSE)))</f>
        <v>9/27-9/28 AWAY games - Homecoming</v>
      </c>
    </row>
    <row r="439" spans="1:20" x14ac:dyDescent="0.3">
      <c r="A439" s="170">
        <v>47</v>
      </c>
      <c r="B439" s="170" t="s">
        <v>1159</v>
      </c>
      <c r="C439" s="242" t="str">
        <f t="shared" si="64"/>
        <v>SL1151JK1065</v>
      </c>
      <c r="D439" s="242" t="s">
        <v>1672</v>
      </c>
      <c r="E439" s="242" t="s">
        <v>1671</v>
      </c>
      <c r="F439" s="180" t="str">
        <f t="shared" si="60"/>
        <v>Sat</v>
      </c>
      <c r="G439" s="233">
        <v>45570</v>
      </c>
      <c r="H439" s="153" t="s">
        <v>2144</v>
      </c>
      <c r="I439" s="183">
        <v>0.5625</v>
      </c>
      <c r="J439" s="155" t="s">
        <v>96</v>
      </c>
      <c r="K439" s="180" t="str">
        <f>VLOOKUP(D439,'Team Info'!E:H,4,FALSE)</f>
        <v>SL</v>
      </c>
      <c r="L439" s="169" t="str">
        <f>VLOOKUP(D439,'Team Info'!E:K,6,FALSE)</f>
        <v>U10G SL Arsenal</v>
      </c>
      <c r="M439" s="158" t="s">
        <v>849</v>
      </c>
      <c r="N439" s="181" t="str">
        <f>VLOOKUP(E439,'Team Info'!E:H,4,FALSE)</f>
        <v>JK</v>
      </c>
      <c r="O439" s="177" t="str">
        <f>VLOOKUP(E439,'Team Info'!E:J,6,FALSE)</f>
        <v>U10G JK Power</v>
      </c>
      <c r="P439" s="153" t="s">
        <v>1167</v>
      </c>
      <c r="Q439" s="175" t="str">
        <f t="shared" si="65"/>
        <v xml:space="preserve">2 Team Coordination: U12 Union &amp; U10G Arsenal, 9/27-9/28 AWAY games - Homecoming 
 </v>
      </c>
      <c r="R439" s="176" t="str">
        <f>IF(ISBLANK((VLOOKUP(D439,'Team Info'!$E:$O,11,FALSE)))=TRUE," ",(VLOOKUP(D439,'Team Info'!$E:$O,11,FALSE)))</f>
        <v>2 Team Coordination: U12 Union &amp; U10G Arsenal, 9/27-9/28 AWAY games - Homecoming</v>
      </c>
      <c r="S439" s="176" t="str">
        <f>IF(ISBLANK((VLOOKUP(E439,'Team Info'!$E:$O,11,FALSE)))=TRUE," ",(VLOOKUP(E439,'Team Info'!$E:$O,11,FALSE)))</f>
        <v xml:space="preserve"> </v>
      </c>
      <c r="T439" s="145" t="str">
        <f t="shared" ref="T439:T449" si="66">G439&amp;H439&amp;I439</f>
        <v>45570Hickory Lane #20.5625</v>
      </c>
    </row>
    <row r="440" spans="1:20" x14ac:dyDescent="0.3">
      <c r="A440" s="170">
        <v>399</v>
      </c>
      <c r="B440" s="170" t="s">
        <v>1157</v>
      </c>
      <c r="C440" s="242" t="str">
        <f t="shared" si="64"/>
        <v>JK1064HT1027</v>
      </c>
      <c r="D440" s="242" t="s">
        <v>1742</v>
      </c>
      <c r="E440" s="242" t="s">
        <v>1715</v>
      </c>
      <c r="F440" s="180" t="str">
        <f t="shared" si="60"/>
        <v>Sat</v>
      </c>
      <c r="G440" s="233">
        <v>45570</v>
      </c>
      <c r="H440" s="153" t="s">
        <v>881</v>
      </c>
      <c r="I440" s="183">
        <v>0.5625</v>
      </c>
      <c r="J440" s="155" t="s">
        <v>1826</v>
      </c>
      <c r="K440" s="180" t="str">
        <f>VLOOKUP(D440,'Team Info'!E:H,4,FALSE)</f>
        <v>JK</v>
      </c>
      <c r="L440" s="169" t="str">
        <f>VLOOKUP(D440,'Team Info'!E:K,6,FALSE)</f>
        <v>U-9 JK Rattlesnakes</v>
      </c>
      <c r="M440" s="158" t="s">
        <v>849</v>
      </c>
      <c r="N440" s="181" t="str">
        <f>VLOOKUP(E440,'Team Info'!E:H,4,FALSE)</f>
        <v>HT</v>
      </c>
      <c r="O440" s="177" t="str">
        <f>VLOOKUP(E440,'Team Info'!E:J,6,FALSE)</f>
        <v>U-9 HT Lady Orioles (Orange Crush)</v>
      </c>
      <c r="P440" s="153" t="s">
        <v>1167</v>
      </c>
      <c r="Q440" s="175" t="str">
        <f t="shared" si="65"/>
        <v xml:space="preserve"> </v>
      </c>
      <c r="R440" s="176" t="str">
        <f>IF(ISBLANK((VLOOKUP(D440,'Team Info'!$E:$O,11,FALSE)))=TRUE," ",(VLOOKUP(D440,'Team Info'!$E:$O,11,FALSE)))</f>
        <v xml:space="preserve"> </v>
      </c>
      <c r="S440" s="176" t="str">
        <f>IF(ISBLANK((VLOOKUP(E440,'Team Info'!$E:$O,11,FALSE)))=TRUE," ",(VLOOKUP(E440,'Team Info'!$E:$O,11,FALSE)))</f>
        <v xml:space="preserve"> </v>
      </c>
      <c r="T440" s="145" t="str">
        <f t="shared" si="66"/>
        <v>45570HT #5A0.5625</v>
      </c>
    </row>
    <row r="441" spans="1:20" x14ac:dyDescent="0.3">
      <c r="A441" s="170">
        <v>628</v>
      </c>
      <c r="B441" s="170" t="s">
        <v>1161</v>
      </c>
      <c r="C441" s="242" t="str">
        <f t="shared" si="64"/>
        <v>HT1031RF1126</v>
      </c>
      <c r="D441" s="242" t="s">
        <v>1718</v>
      </c>
      <c r="E441" s="242" t="s">
        <v>1792</v>
      </c>
      <c r="F441" s="180" t="str">
        <f t="shared" si="60"/>
        <v>Sat</v>
      </c>
      <c r="G441" s="233">
        <v>45570</v>
      </c>
      <c r="H441" s="153" t="s">
        <v>2169</v>
      </c>
      <c r="I441" s="183">
        <v>0.5625</v>
      </c>
      <c r="J441" s="155" t="s">
        <v>1829</v>
      </c>
      <c r="K441" s="180" t="str">
        <f>VLOOKUP(D441,'Team Info'!E:H,4,FALSE)</f>
        <v>HT</v>
      </c>
      <c r="L441" s="169" t="str">
        <f>VLOOKUP(D441,'Team Info'!E:K,6,FALSE)</f>
        <v>U10 HT Dragons</v>
      </c>
      <c r="M441" s="158" t="s">
        <v>849</v>
      </c>
      <c r="N441" s="181" t="str">
        <f>VLOOKUP(E441,'Team Info'!E:H,4,FALSE)</f>
        <v>RF</v>
      </c>
      <c r="O441" s="177" t="str">
        <f>VLOOKUP(E441,'Team Info'!E:J,6,FALSE)</f>
        <v>U10 RF Thunder</v>
      </c>
      <c r="P441" s="153" t="s">
        <v>1167</v>
      </c>
      <c r="Q441" s="175" t="str">
        <f t="shared" si="65"/>
        <v xml:space="preserve"> </v>
      </c>
      <c r="R441" s="176" t="str">
        <f>IF(ISBLANK((VLOOKUP(D441,'Team Info'!$E:$O,11,FALSE)))=TRUE," ",(VLOOKUP(D441,'Team Info'!$E:$O,11,FALSE)))</f>
        <v xml:space="preserve"> </v>
      </c>
      <c r="S441" s="176" t="str">
        <f>IF(ISBLANK((VLOOKUP(E441,'Team Info'!$E:$O,11,FALSE)))=TRUE," ",(VLOOKUP(E441,'Team Info'!$E:$O,11,FALSE)))</f>
        <v xml:space="preserve"> </v>
      </c>
      <c r="T441" s="145" t="str">
        <f t="shared" si="66"/>
        <v>45570RF 60.5625</v>
      </c>
    </row>
    <row r="442" spans="1:20" x14ac:dyDescent="0.3">
      <c r="A442" s="262">
        <v>587</v>
      </c>
      <c r="B442" s="170" t="s">
        <v>1160</v>
      </c>
      <c r="C442" s="242" t="str">
        <f t="shared" si="64"/>
        <v>ER1011KW1085</v>
      </c>
      <c r="D442" s="242" t="s">
        <v>1700</v>
      </c>
      <c r="E442" s="242" t="s">
        <v>1758</v>
      </c>
      <c r="F442" s="180" t="str">
        <f t="shared" si="60"/>
        <v>Sat</v>
      </c>
      <c r="G442" s="233">
        <v>45570</v>
      </c>
      <c r="H442" s="153" t="s">
        <v>866</v>
      </c>
      <c r="I442" s="183">
        <v>0.58333333333333337</v>
      </c>
      <c r="J442" s="155" t="s">
        <v>1829</v>
      </c>
      <c r="K442" s="180" t="str">
        <f>VLOOKUP(D442,'Team Info'!E:H,4,FALSE)</f>
        <v>ER</v>
      </c>
      <c r="L442" s="169" t="str">
        <f>VLOOKUP(D442,'Team Info'!E:K,6,FALSE)</f>
        <v>U10 ER Clovers</v>
      </c>
      <c r="M442" s="158" t="s">
        <v>849</v>
      </c>
      <c r="N442" s="181" t="str">
        <f>VLOOKUP(E442,'Team Info'!E:H,4,FALSE)</f>
        <v>KW</v>
      </c>
      <c r="O442" s="177" t="str">
        <f>VLOOKUP(E442,'Team Info'!E:J,6,FALSE)</f>
        <v>U10 KW Rays</v>
      </c>
      <c r="P442" s="153" t="s">
        <v>1167</v>
      </c>
      <c r="Q442" s="175" t="str">
        <f t="shared" si="65"/>
        <v>2 Team Coordination: U10 Rays &amp; U7 Blazers</v>
      </c>
      <c r="R442" s="176" t="str">
        <f>IF(ISBLANK((VLOOKUP(D442,'Team Info'!$E:$O,11,FALSE)))=TRUE," ",(VLOOKUP(D442,'Team Info'!$E:$O,11,FALSE)))</f>
        <v xml:space="preserve"> </v>
      </c>
      <c r="S442" s="176" t="str">
        <f>IF(ISBLANK((VLOOKUP(E442,'Team Info'!$E:$O,11,FALSE)))=TRUE," ",(VLOOKUP(E442,'Team Info'!$E:$O,11,FALSE)))</f>
        <v>2 Team Coordination: U10 Rays &amp; U7 Blazers</v>
      </c>
      <c r="T442" s="145" t="str">
        <f t="shared" si="66"/>
        <v>45570KW 30.583333333333333</v>
      </c>
    </row>
    <row r="443" spans="1:20" x14ac:dyDescent="0.3">
      <c r="A443" s="153">
        <v>3011</v>
      </c>
      <c r="B443" s="153" t="s">
        <v>1157</v>
      </c>
      <c r="C443" s="169"/>
      <c r="D443" s="169"/>
      <c r="E443" s="169"/>
      <c r="F443" s="180" t="str">
        <f t="shared" si="60"/>
        <v>Sat</v>
      </c>
      <c r="G443" s="233">
        <v>45570</v>
      </c>
      <c r="H443" s="153" t="s">
        <v>1665</v>
      </c>
      <c r="I443" s="183">
        <v>0.625</v>
      </c>
      <c r="J443" s="155" t="s">
        <v>2067</v>
      </c>
      <c r="K443" s="153"/>
      <c r="L443" s="240" t="s">
        <v>2101</v>
      </c>
      <c r="M443" s="158" t="s">
        <v>849</v>
      </c>
      <c r="N443" s="158" t="s">
        <v>504</v>
      </c>
      <c r="O443" s="238" t="s">
        <v>2075</v>
      </c>
      <c r="P443" s="153" t="s">
        <v>2057</v>
      </c>
      <c r="Q443" s="259"/>
      <c r="R443" s="260"/>
      <c r="S443" s="260"/>
      <c r="T443" s="145" t="str">
        <f t="shared" si="66"/>
        <v>45570Ehley Field #80.625</v>
      </c>
    </row>
    <row r="444" spans="1:20" x14ac:dyDescent="0.3">
      <c r="A444" s="153">
        <v>3012</v>
      </c>
      <c r="B444" s="153" t="s">
        <v>1157</v>
      </c>
      <c r="C444" s="169"/>
      <c r="D444" s="169"/>
      <c r="E444" s="169"/>
      <c r="F444" s="180" t="str">
        <f t="shared" si="60"/>
        <v>Sat</v>
      </c>
      <c r="G444" s="233">
        <v>45570</v>
      </c>
      <c r="H444" s="153" t="s">
        <v>1665</v>
      </c>
      <c r="I444" s="183">
        <v>0.69791666666666663</v>
      </c>
      <c r="J444" s="155" t="s">
        <v>2068</v>
      </c>
      <c r="K444" s="153"/>
      <c r="L444" s="240" t="s">
        <v>2102</v>
      </c>
      <c r="M444" s="158" t="s">
        <v>849</v>
      </c>
      <c r="N444" s="158" t="s">
        <v>504</v>
      </c>
      <c r="O444" s="238" t="s">
        <v>2076</v>
      </c>
      <c r="P444" s="153" t="s">
        <v>2057</v>
      </c>
      <c r="Q444" s="259"/>
      <c r="R444" s="260"/>
      <c r="S444" s="260"/>
      <c r="T444" s="145" t="str">
        <f t="shared" si="66"/>
        <v>45570Ehley Field #80.697916666666667</v>
      </c>
    </row>
    <row r="445" spans="1:20" x14ac:dyDescent="0.3">
      <c r="A445" s="153">
        <v>3012</v>
      </c>
      <c r="B445" s="153" t="s">
        <v>1157</v>
      </c>
      <c r="C445" s="169"/>
      <c r="D445" s="169"/>
      <c r="E445" s="169"/>
      <c r="F445" s="180" t="str">
        <f t="shared" si="60"/>
        <v>Sat</v>
      </c>
      <c r="G445" s="233">
        <v>45570</v>
      </c>
      <c r="H445" s="153" t="s">
        <v>1665</v>
      </c>
      <c r="I445" s="153"/>
      <c r="J445" s="155" t="s">
        <v>2059</v>
      </c>
      <c r="K445" s="153"/>
      <c r="L445" s="240" t="s">
        <v>2085</v>
      </c>
      <c r="M445" s="158" t="s">
        <v>849</v>
      </c>
      <c r="N445" s="158" t="s">
        <v>504</v>
      </c>
      <c r="O445" s="238" t="s">
        <v>2070</v>
      </c>
      <c r="P445" s="153" t="s">
        <v>2057</v>
      </c>
      <c r="Q445" s="259"/>
      <c r="R445" s="260"/>
      <c r="S445" s="260"/>
      <c r="T445" s="145" t="str">
        <f t="shared" si="66"/>
        <v>45570Ehley Field #8</v>
      </c>
    </row>
    <row r="446" spans="1:20" x14ac:dyDescent="0.3">
      <c r="A446" s="153">
        <v>3013</v>
      </c>
      <c r="B446" s="153" t="s">
        <v>1157</v>
      </c>
      <c r="C446" s="169"/>
      <c r="D446" s="169"/>
      <c r="E446" s="169"/>
      <c r="F446" s="180" t="str">
        <f t="shared" si="60"/>
        <v>Sun</v>
      </c>
      <c r="G446" s="233">
        <v>45571</v>
      </c>
      <c r="H446" s="153" t="s">
        <v>896</v>
      </c>
      <c r="I446" s="183">
        <v>0.45833333333333331</v>
      </c>
      <c r="J446" s="155" t="s">
        <v>2069</v>
      </c>
      <c r="K446" s="153"/>
      <c r="L446" s="240" t="s">
        <v>2103</v>
      </c>
      <c r="M446" s="158" t="s">
        <v>849</v>
      </c>
      <c r="N446" s="158" t="s">
        <v>504</v>
      </c>
      <c r="O446" s="238" t="s">
        <v>2077</v>
      </c>
      <c r="P446" s="153" t="s">
        <v>2057</v>
      </c>
      <c r="Q446" s="259"/>
      <c r="R446" s="260"/>
      <c r="S446" s="260"/>
      <c r="T446" s="145" t="str">
        <f t="shared" si="66"/>
        <v>45571HT #60.458333333333333</v>
      </c>
    </row>
    <row r="447" spans="1:20" x14ac:dyDescent="0.3">
      <c r="A447" s="153">
        <v>3013</v>
      </c>
      <c r="B447" s="153" t="s">
        <v>1157</v>
      </c>
      <c r="C447" s="169"/>
      <c r="D447" s="169"/>
      <c r="E447" s="169"/>
      <c r="F447" s="180" t="str">
        <f t="shared" si="60"/>
        <v>Sun</v>
      </c>
      <c r="G447" s="233">
        <v>45571</v>
      </c>
      <c r="H447" s="153" t="s">
        <v>896</v>
      </c>
      <c r="I447" s="153"/>
      <c r="J447" s="155" t="s">
        <v>2062</v>
      </c>
      <c r="K447" s="153"/>
      <c r="L447" s="240" t="s">
        <v>2089</v>
      </c>
      <c r="M447" s="158" t="s">
        <v>849</v>
      </c>
      <c r="N447" s="158" t="s">
        <v>504</v>
      </c>
      <c r="O447" s="238" t="s">
        <v>2071</v>
      </c>
      <c r="P447" s="153" t="s">
        <v>2057</v>
      </c>
      <c r="Q447" s="259"/>
      <c r="R447" s="260"/>
      <c r="S447" s="260"/>
      <c r="T447" s="145" t="str">
        <f t="shared" si="66"/>
        <v>45571HT #6</v>
      </c>
    </row>
    <row r="448" spans="1:20" ht="28.8" x14ac:dyDescent="0.3">
      <c r="A448" s="262">
        <v>96</v>
      </c>
      <c r="B448" s="170" t="s">
        <v>1268</v>
      </c>
      <c r="C448" s="242" t="str">
        <f t="shared" ref="C448:C457" si="67">D448&amp;E448</f>
        <v>HT1038BR1002</v>
      </c>
      <c r="D448" s="242" t="s">
        <v>1675</v>
      </c>
      <c r="E448" s="242" t="s">
        <v>1684</v>
      </c>
      <c r="F448" s="180" t="str">
        <f t="shared" si="60"/>
        <v>Mon</v>
      </c>
      <c r="G448" s="233">
        <v>45572</v>
      </c>
      <c r="H448" s="153" t="s">
        <v>2179</v>
      </c>
      <c r="I448" s="183">
        <v>0.72916666666666663</v>
      </c>
      <c r="J448" s="155" t="s">
        <v>63</v>
      </c>
      <c r="K448" s="180" t="str">
        <f>VLOOKUP(D448,'Team Info'!E:H,4,FALSE)</f>
        <v>HT</v>
      </c>
      <c r="L448" s="240" t="str">
        <f>VLOOKUP(D448,'Team Info'!E:K,6,FALSE)</f>
        <v>U12G HT Phoenix</v>
      </c>
      <c r="M448" s="158" t="s">
        <v>849</v>
      </c>
      <c r="N448" s="181" t="str">
        <f>VLOOKUP(E448,'Team Info'!E:H,4,FALSE)</f>
        <v>BR</v>
      </c>
      <c r="O448" s="238" t="str">
        <f>VLOOKUP(E448,'Team Info'!E:J,6,FALSE)</f>
        <v>U12G BR Blue Heron Blue</v>
      </c>
      <c r="P448" s="153" t="s">
        <v>1167</v>
      </c>
      <c r="Q448" s="175" t="str">
        <f t="shared" ref="Q448:Q457" si="68">IF(R448=" ",S448,R448&amp;" 
"&amp;S448)</f>
        <v xml:space="preserve">No Game 10/11-10/13 - Uihlein 
2 Team Coordination: U12 BR Yellow &amp; U12 BR Blue, No Games 10/11-10/13, No Games 9/28, Home games on 9/14 picture day, have Brownsville girls play each other that day? </v>
      </c>
      <c r="R448" s="176" t="str">
        <f>IF(ISBLANK((VLOOKUP(D448,'Team Info'!$E:$O,11,FALSE)))=TRUE," ",(VLOOKUP(D448,'Team Info'!$E:$O,11,FALSE)))</f>
        <v>No Game 10/11-10/13 - Uihlein</v>
      </c>
      <c r="S448" s="176" t="str">
        <f>IF(ISBLANK((VLOOKUP(E448,'Team Info'!$E:$O,11,FALSE)))=TRUE," ",(VLOOKUP(E448,'Team Info'!$E:$O,11,FALSE)))</f>
        <v xml:space="preserve">2 Team Coordination: U12 BR Yellow &amp; U12 BR Blue, No Games 10/11-10/13, No Games 9/28, Home games on 9/14 picture day, have Brownsville girls play each other that day? </v>
      </c>
      <c r="T448" s="145" t="str">
        <f t="shared" si="66"/>
        <v>4557212U South0.729166666666667</v>
      </c>
    </row>
    <row r="449" spans="1:20" x14ac:dyDescent="0.3">
      <c r="A449" s="262">
        <v>28</v>
      </c>
      <c r="B449" s="170" t="s">
        <v>1160</v>
      </c>
      <c r="C449" s="242" t="str">
        <f t="shared" si="67"/>
        <v>WA1160KW1093</v>
      </c>
      <c r="D449" s="242" t="s">
        <v>1660</v>
      </c>
      <c r="E449" s="242" t="s">
        <v>1662</v>
      </c>
      <c r="F449" s="180" t="str">
        <f t="shared" si="60"/>
        <v>Tue</v>
      </c>
      <c r="G449" s="233">
        <v>45573</v>
      </c>
      <c r="H449" s="153" t="s">
        <v>860</v>
      </c>
      <c r="I449" s="183">
        <v>0.71875</v>
      </c>
      <c r="J449" s="155" t="s">
        <v>46</v>
      </c>
      <c r="K449" s="180" t="str">
        <f>VLOOKUP(D449,'Team Info'!E:H,4,FALSE)</f>
        <v>WA</v>
      </c>
      <c r="L449" s="169" t="str">
        <f>VLOOKUP(D449,'Team Info'!E:K,6,FALSE)</f>
        <v>U14G WA Waubedonia U14 Girls</v>
      </c>
      <c r="M449" s="158" t="s">
        <v>849</v>
      </c>
      <c r="N449" s="181" t="str">
        <f>VLOOKUP(E449,'Team Info'!E:H,4,FALSE)</f>
        <v>KW</v>
      </c>
      <c r="O449" s="177" t="str">
        <f>VLOOKUP(E449,'Team Info'!E:J,6,FALSE)</f>
        <v>U14G KW Rebels</v>
      </c>
      <c r="P449" s="153" t="s">
        <v>1167</v>
      </c>
      <c r="Q449" s="175" t="str">
        <f t="shared" si="68"/>
        <v>2 Team Coordination: U14 Girls teams for Waubedonia &amp; Random Lake are sharing a coach and players. Need to avoid conflicts and account for travel time.  
2 Team Coordination: U10 Stars &amp; U14G Rebels</v>
      </c>
      <c r="R449" s="176" t="str">
        <f>IF(ISBLANK((VLOOKUP(D449,'Team Info'!$E:$O,11,FALSE)))=TRUE," ",(VLOOKUP(D449,'Team Info'!$E:$O,11,FALSE)))</f>
        <v xml:space="preserve">2 Team Coordination: U14 Girls teams for Waubedonia &amp; Random Lake are sharing a coach and players. Need to avoid conflicts and account for travel time. </v>
      </c>
      <c r="S449" s="176" t="str">
        <f>IF(ISBLANK((VLOOKUP(E449,'Team Info'!$E:$O,11,FALSE)))=TRUE," ",(VLOOKUP(E449,'Team Info'!$E:$O,11,FALSE)))</f>
        <v>2 Team Coordination: U10 Stars &amp; U14G Rebels</v>
      </c>
      <c r="T449" s="145" t="str">
        <f t="shared" si="66"/>
        <v>45573KW 50.71875</v>
      </c>
    </row>
    <row r="450" spans="1:20" ht="28.8" x14ac:dyDescent="0.3">
      <c r="A450" s="170">
        <v>584</v>
      </c>
      <c r="B450" s="170" t="s">
        <v>1162</v>
      </c>
      <c r="C450" s="242" t="str">
        <f t="shared" si="67"/>
        <v>HU1047SL1148</v>
      </c>
      <c r="D450" s="242" t="s">
        <v>1730</v>
      </c>
      <c r="E450" s="242" t="s">
        <v>1812</v>
      </c>
      <c r="F450" s="180" t="str">
        <f t="shared" si="60"/>
        <v>Tue</v>
      </c>
      <c r="G450" s="233">
        <v>45573</v>
      </c>
      <c r="H450" s="153">
        <v>2</v>
      </c>
      <c r="I450" s="183">
        <v>0.73958333333333337</v>
      </c>
      <c r="J450" s="155" t="s">
        <v>1829</v>
      </c>
      <c r="K450" s="180" t="str">
        <f>VLOOKUP(D450,'Team Info'!E:H,4,FALSE)</f>
        <v>HU</v>
      </c>
      <c r="L450" s="169" t="str">
        <f>VLOOKUP(D450,'Team Info'!E:K,6,FALSE)</f>
        <v>U10 HU Panthers</v>
      </c>
      <c r="M450" s="158" t="s">
        <v>849</v>
      </c>
      <c r="N450" s="181" t="str">
        <f>VLOOKUP(E450,'Team Info'!E:H,4,FALSE)</f>
        <v>SL</v>
      </c>
      <c r="O450" s="177" t="str">
        <f>VLOOKUP(E450,'Team Info'!E:J,6,FALSE)</f>
        <v>U10 SL Manchester City (Chargers)</v>
      </c>
      <c r="P450" s="153" t="s">
        <v>1167</v>
      </c>
      <c r="Q450" s="175" t="str">
        <f t="shared" si="68"/>
        <v>9/27-9/28 AWAY games - Homecoming</v>
      </c>
      <c r="R450" s="176" t="str">
        <f>IF(ISBLANK((VLOOKUP(D450,'Team Info'!$E:$O,11,FALSE)))=TRUE," ",(VLOOKUP(D450,'Team Info'!$E:$O,11,FALSE)))</f>
        <v xml:space="preserve"> </v>
      </c>
      <c r="S450" s="176" t="str">
        <f>IF(ISBLANK((VLOOKUP(E450,'Team Info'!$E:$O,11,FALSE)))=TRUE," ",(VLOOKUP(E450,'Team Info'!$E:$O,11,FALSE)))</f>
        <v>9/27-9/28 AWAY games - Homecoming</v>
      </c>
    </row>
    <row r="451" spans="1:20" x14ac:dyDescent="0.3">
      <c r="A451" s="170">
        <v>205</v>
      </c>
      <c r="B451" s="170" t="s">
        <v>1157</v>
      </c>
      <c r="C451" s="242" t="str">
        <f t="shared" si="67"/>
        <v>HT1023HT1022</v>
      </c>
      <c r="D451" s="242" t="s">
        <v>1711</v>
      </c>
      <c r="E451" s="242" t="s">
        <v>1710</v>
      </c>
      <c r="F451" s="180" t="str">
        <f t="shared" si="60"/>
        <v>Tue</v>
      </c>
      <c r="G451" s="233">
        <v>45573</v>
      </c>
      <c r="H451" s="153" t="s">
        <v>1827</v>
      </c>
      <c r="I451" s="183">
        <v>0.73958333333333337</v>
      </c>
      <c r="J451" s="169" t="s">
        <v>1823</v>
      </c>
      <c r="K451" s="180" t="str">
        <f>VLOOKUP(D451,'Team Info'!E:H,4,FALSE)</f>
        <v>HT</v>
      </c>
      <c r="L451" s="169" t="str">
        <f>VLOOKUP(D451,'Team Info'!E:K,6,FALSE)</f>
        <v>U-8 HT Heroes</v>
      </c>
      <c r="M451" s="158" t="s">
        <v>849</v>
      </c>
      <c r="N451" s="181" t="str">
        <f>VLOOKUP(E451,'Team Info'!E:H,4,FALSE)</f>
        <v>HT</v>
      </c>
      <c r="O451" s="177" t="str">
        <f>VLOOKUP(E451,'Team Info'!E:J,6,FALSE)</f>
        <v>U-8 HT Goal Getters</v>
      </c>
      <c r="P451" s="153" t="s">
        <v>1167</v>
      </c>
      <c r="Q451" s="175" t="str">
        <f t="shared" si="68"/>
        <v>2 Team Coordination: U8 Goal Getters &amp; U12G Lightning Leopards</v>
      </c>
      <c r="R451" s="176" t="str">
        <f>IF(ISBLANK((VLOOKUP(D451,'Team Info'!$E:$O,11,FALSE)))=TRUE," ",(VLOOKUP(D451,'Team Info'!$E:$O,11,FALSE)))</f>
        <v xml:space="preserve"> </v>
      </c>
      <c r="S451" s="176" t="str">
        <f>IF(ISBLANK((VLOOKUP(E451,'Team Info'!$E:$O,11,FALSE)))=TRUE," ",(VLOOKUP(E451,'Team Info'!$E:$O,11,FALSE)))</f>
        <v>2 Team Coordination: U8 Goal Getters &amp; U12G Lightning Leopards</v>
      </c>
      <c r="T451" s="145" t="str">
        <f t="shared" ref="T451:T474" si="69">G451&amp;H451&amp;I451</f>
        <v>45573HT #3A0.739583333333333</v>
      </c>
    </row>
    <row r="452" spans="1:20" x14ac:dyDescent="0.3">
      <c r="A452" s="170">
        <v>314</v>
      </c>
      <c r="B452" s="170" t="s">
        <v>1157</v>
      </c>
      <c r="C452" s="242" t="str">
        <f t="shared" si="67"/>
        <v>RF1131HT1035</v>
      </c>
      <c r="D452" s="242" t="s">
        <v>1796</v>
      </c>
      <c r="E452" s="242" t="s">
        <v>1722</v>
      </c>
      <c r="F452" s="180" t="str">
        <f t="shared" si="60"/>
        <v>Tue</v>
      </c>
      <c r="G452" s="233">
        <v>45573</v>
      </c>
      <c r="H452" s="153" t="s">
        <v>863</v>
      </c>
      <c r="I452" s="183">
        <v>0.73958333333333337</v>
      </c>
      <c r="J452" s="155" t="s">
        <v>1824</v>
      </c>
      <c r="K452" s="180" t="str">
        <f>VLOOKUP(D452,'Team Info'!E:H,4,FALSE)</f>
        <v>RF</v>
      </c>
      <c r="L452" s="169" t="str">
        <f>VLOOKUP(D452,'Team Info'!E:K,6,FALSE)</f>
        <v>U12 RF Red Foxes</v>
      </c>
      <c r="M452" s="158" t="s">
        <v>849</v>
      </c>
      <c r="N452" s="181" t="str">
        <f>VLOOKUP(E452,'Team Info'!E:H,4,FALSE)</f>
        <v>HT</v>
      </c>
      <c r="O452" s="177" t="str">
        <f>VLOOKUP(E452,'Team Info'!E:J,6,FALSE)</f>
        <v>U12 HT Hornets</v>
      </c>
      <c r="P452" s="153" t="s">
        <v>1167</v>
      </c>
      <c r="Q452" s="175" t="str">
        <f t="shared" si="68"/>
        <v>2 Team Coordination: U9 Gladiators &amp; U12 Red Foxes 
No Game 10/11-10/13 - Uihlein</v>
      </c>
      <c r="R452" s="176" t="str">
        <f>IF(ISBLANK((VLOOKUP(D452,'Team Info'!$E:$O,11,FALSE)))=TRUE," ",(VLOOKUP(D452,'Team Info'!$E:$O,11,FALSE)))</f>
        <v>2 Team Coordination: U9 Gladiators &amp; U12 Red Foxes</v>
      </c>
      <c r="S452" s="176" t="str">
        <f>IF(ISBLANK((VLOOKUP(E452,'Team Info'!$E:$O,11,FALSE)))=TRUE," ",(VLOOKUP(E452,'Team Info'!$E:$O,11,FALSE)))</f>
        <v>No Game 10/11-10/13 - Uihlein</v>
      </c>
      <c r="T452" s="145" t="str">
        <f t="shared" si="69"/>
        <v>45573HT #70.739583333333333</v>
      </c>
    </row>
    <row r="453" spans="1:20" ht="28.8" x14ac:dyDescent="0.3">
      <c r="A453" s="170">
        <v>48</v>
      </c>
      <c r="B453" s="170" t="s">
        <v>1162</v>
      </c>
      <c r="C453" s="242" t="str">
        <f t="shared" si="67"/>
        <v>JK1066SL1150</v>
      </c>
      <c r="D453" s="242" t="s">
        <v>1673</v>
      </c>
      <c r="E453" s="242" t="s">
        <v>1668</v>
      </c>
      <c r="F453" s="180" t="str">
        <f t="shared" si="60"/>
        <v>Thu</v>
      </c>
      <c r="G453" s="233">
        <v>45575</v>
      </c>
      <c r="H453" s="153">
        <v>1</v>
      </c>
      <c r="I453" s="183">
        <v>0.73958333333333337</v>
      </c>
      <c r="J453" s="155" t="s">
        <v>96</v>
      </c>
      <c r="K453" s="180" t="str">
        <f>VLOOKUP(D453,'Team Info'!E:H,4,FALSE)</f>
        <v>JK</v>
      </c>
      <c r="L453" s="169" t="str">
        <f>VLOOKUP(D453,'Team Info'!E:K,6,FALSE)</f>
        <v>U10G JK Magic</v>
      </c>
      <c r="M453" s="158" t="s">
        <v>849</v>
      </c>
      <c r="N453" s="181" t="str">
        <f>VLOOKUP(E453,'Team Info'!E:H,4,FALSE)</f>
        <v>SL</v>
      </c>
      <c r="O453" s="177" t="str">
        <f>VLOOKUP(E453,'Team Info'!E:J,6,FALSE)</f>
        <v>U10G SL Lady Owlets (Tigers)</v>
      </c>
      <c r="P453" s="153" t="s">
        <v>1167</v>
      </c>
      <c r="Q453" s="175" t="str">
        <f t="shared" si="68"/>
        <v>2 Team Coordination: U12G Lady Owls &amp; U10G Tigers; 2 Team Coordination: U10G Tigers &amp; U8 Asteroids, 9/27-9/28 AWAY games - Homecoming</v>
      </c>
      <c r="R453" s="176" t="str">
        <f>IF(ISBLANK((VLOOKUP(D453,'Team Info'!$E:$O,11,FALSE)))=TRUE," ",(VLOOKUP(D453,'Team Info'!$E:$O,11,FALSE)))</f>
        <v xml:space="preserve"> </v>
      </c>
      <c r="S453" s="176" t="str">
        <f>IF(ISBLANK((VLOOKUP(E453,'Team Info'!$E:$O,11,FALSE)))=TRUE," ",(VLOOKUP(E453,'Team Info'!$E:$O,11,FALSE)))</f>
        <v>2 Team Coordination: U12G Lady Owls &amp; U10G Tigers; 2 Team Coordination: U10G Tigers &amp; U8 Asteroids, 9/27-9/28 AWAY games - Homecoming</v>
      </c>
      <c r="T453" s="145" t="str">
        <f t="shared" si="69"/>
        <v>4557510.739583333333333</v>
      </c>
    </row>
    <row r="454" spans="1:20" x14ac:dyDescent="0.3">
      <c r="A454" s="170">
        <v>8</v>
      </c>
      <c r="B454" s="170" t="s">
        <v>1307</v>
      </c>
      <c r="C454" s="242" t="str">
        <f t="shared" si="67"/>
        <v>HT1040RL1109</v>
      </c>
      <c r="D454" s="242" t="s">
        <v>1659</v>
      </c>
      <c r="E454" s="242" t="s">
        <v>1663</v>
      </c>
      <c r="F454" s="180" t="str">
        <f t="shared" si="60"/>
        <v>Thu</v>
      </c>
      <c r="G454" s="233">
        <v>45575</v>
      </c>
      <c r="H454" s="236" t="s">
        <v>2045</v>
      </c>
      <c r="I454" s="183">
        <v>0.73958333333333337</v>
      </c>
      <c r="J454" s="155" t="s">
        <v>46</v>
      </c>
      <c r="K454" s="180" t="str">
        <f>VLOOKUP(D454,'Team Info'!E:H,4,FALSE)</f>
        <v>HT</v>
      </c>
      <c r="L454" s="169" t="str">
        <f>VLOOKUP(D454,'Team Info'!E:K,6,FALSE)</f>
        <v>U14G HT Orioles</v>
      </c>
      <c r="M454" s="158" t="s">
        <v>849</v>
      </c>
      <c r="N454" s="181" t="str">
        <f>VLOOKUP(E454,'Team Info'!E:H,4,FALSE)</f>
        <v>RL</v>
      </c>
      <c r="O454" s="177" t="str">
        <f>VLOOKUP(E454,'Team Info'!E:J,6,FALSE)</f>
        <v>U14G RL Random Lake U14 Girls</v>
      </c>
      <c r="P454" s="153" t="s">
        <v>1167</v>
      </c>
      <c r="Q454" s="175" t="str">
        <f t="shared" si="68"/>
        <v xml:space="preserve">2 Team Coordination: U14 Girls teams for Waubedonia &amp; Random Lake are sharing a coach and players. Need to avoid conflicts and account for travel time. </v>
      </c>
      <c r="R454" s="176" t="str">
        <f>IF(ISBLANK((VLOOKUP(D454,'Team Info'!$E:$O,11,FALSE)))=TRUE," ",(VLOOKUP(D454,'Team Info'!$E:$O,11,FALSE)))</f>
        <v xml:space="preserve"> </v>
      </c>
      <c r="S454" s="176" t="str">
        <f>IF(ISBLANK((VLOOKUP(E454,'Team Info'!$E:$O,11,FALSE)))=TRUE," ",(VLOOKUP(E454,'Team Info'!$E:$O,11,FALSE)))</f>
        <v xml:space="preserve">2 Team Coordination: U14 Girls teams for Waubedonia &amp; Random Lake are sharing a coach and players. Need to avoid conflicts and account for travel time. </v>
      </c>
      <c r="T454" s="145" t="str">
        <f t="shared" si="69"/>
        <v>45575RL High School - 605 Random Lake Rd.0.739583333333333</v>
      </c>
    </row>
    <row r="455" spans="1:20" ht="28.8" x14ac:dyDescent="0.3">
      <c r="A455" s="170">
        <v>49</v>
      </c>
      <c r="B455" s="170" t="s">
        <v>1162</v>
      </c>
      <c r="C455" s="242" t="str">
        <f t="shared" si="67"/>
        <v>HT1029SL1150</v>
      </c>
      <c r="D455" s="242" t="s">
        <v>1666</v>
      </c>
      <c r="E455" s="242" t="s">
        <v>1668</v>
      </c>
      <c r="F455" s="180" t="str">
        <f t="shared" si="60"/>
        <v>Sat</v>
      </c>
      <c r="G455" s="233">
        <v>45577</v>
      </c>
      <c r="H455" s="153">
        <v>1</v>
      </c>
      <c r="I455" s="183">
        <v>0.375</v>
      </c>
      <c r="J455" s="155" t="s">
        <v>96</v>
      </c>
      <c r="K455" s="180" t="str">
        <f>VLOOKUP(D455,'Team Info'!E:H,4,FALSE)</f>
        <v>HT</v>
      </c>
      <c r="L455" s="169" t="str">
        <f>VLOOKUP(D455,'Team Info'!E:K,6,FALSE)</f>
        <v>U10G HT Wildcats</v>
      </c>
      <c r="M455" s="158" t="s">
        <v>849</v>
      </c>
      <c r="N455" s="181" t="str">
        <f>VLOOKUP(E455,'Team Info'!E:H,4,FALSE)</f>
        <v>SL</v>
      </c>
      <c r="O455" s="177" t="str">
        <f>VLOOKUP(E455,'Team Info'!E:J,6,FALSE)</f>
        <v>U10G SL Lady Owlets (Tigers)</v>
      </c>
      <c r="P455" s="153" t="s">
        <v>1167</v>
      </c>
      <c r="Q455" s="175" t="str">
        <f t="shared" si="68"/>
        <v>2 Team Coordination: U9 Warriors &amp; U10G Wildcats 
2 Team Coordination: U12G Lady Owls &amp; U10G Tigers; 2 Team Coordination: U10G Tigers &amp; U8 Asteroids, 9/27-9/28 AWAY games - Homecoming</v>
      </c>
      <c r="R455" s="176" t="str">
        <f>IF(ISBLANK((VLOOKUP(D455,'Team Info'!$E:$O,11,FALSE)))=TRUE," ",(VLOOKUP(D455,'Team Info'!$E:$O,11,FALSE)))</f>
        <v>2 Team Coordination: U9 Warriors &amp; U10G Wildcats</v>
      </c>
      <c r="S455" s="176" t="str">
        <f>IF(ISBLANK((VLOOKUP(E455,'Team Info'!$E:$O,11,FALSE)))=TRUE," ",(VLOOKUP(E455,'Team Info'!$E:$O,11,FALSE)))</f>
        <v>2 Team Coordination: U12G Lady Owls &amp; U10G Tigers; 2 Team Coordination: U10G Tigers &amp; U8 Asteroids, 9/27-9/28 AWAY games - Homecoming</v>
      </c>
      <c r="T455" s="145" t="str">
        <f t="shared" si="69"/>
        <v>4557710.375</v>
      </c>
    </row>
    <row r="456" spans="1:20" ht="28.8" x14ac:dyDescent="0.3">
      <c r="A456" s="170">
        <v>50</v>
      </c>
      <c r="B456" s="170" t="s">
        <v>1162</v>
      </c>
      <c r="C456" s="242" t="str">
        <f t="shared" si="67"/>
        <v>HU1048SL1151</v>
      </c>
      <c r="D456" s="242" t="s">
        <v>1667</v>
      </c>
      <c r="E456" s="242" t="s">
        <v>1672</v>
      </c>
      <c r="F456" s="180" t="str">
        <f t="shared" si="60"/>
        <v>Sat</v>
      </c>
      <c r="G456" s="233">
        <v>45577</v>
      </c>
      <c r="H456" s="153">
        <v>2</v>
      </c>
      <c r="I456" s="183">
        <v>0.375</v>
      </c>
      <c r="J456" s="155" t="s">
        <v>96</v>
      </c>
      <c r="K456" s="180" t="str">
        <f>VLOOKUP(D456,'Team Info'!E:H,4,FALSE)</f>
        <v>HU</v>
      </c>
      <c r="L456" s="169" t="str">
        <f>VLOOKUP(D456,'Team Info'!E:K,6,FALSE)</f>
        <v>U10G HU Thunder</v>
      </c>
      <c r="M456" s="158" t="s">
        <v>849</v>
      </c>
      <c r="N456" s="181" t="str">
        <f>VLOOKUP(E456,'Team Info'!E:H,4,FALSE)</f>
        <v>SL</v>
      </c>
      <c r="O456" s="177" t="str">
        <f>VLOOKUP(E456,'Team Info'!E:J,6,FALSE)</f>
        <v>U10G SL Arsenal</v>
      </c>
      <c r="P456" s="153" t="s">
        <v>1167</v>
      </c>
      <c r="Q456" s="175" t="str">
        <f t="shared" si="68"/>
        <v>2 Team Coordination: U10G Thunder &amp; U12G Avengers 
2 Team Coordination: U12 Union &amp; U10G Arsenal, 9/27-9/28 AWAY games - Homecoming</v>
      </c>
      <c r="R456" s="176" t="str">
        <f>IF(ISBLANK((VLOOKUP(D456,'Team Info'!$E:$O,11,FALSE)))=TRUE," ",(VLOOKUP(D456,'Team Info'!$E:$O,11,FALSE)))</f>
        <v>2 Team Coordination: U10G Thunder &amp; U12G Avengers</v>
      </c>
      <c r="S456" s="176" t="str">
        <f>IF(ISBLANK((VLOOKUP(E456,'Team Info'!$E:$O,11,FALSE)))=TRUE," ",(VLOOKUP(E456,'Team Info'!$E:$O,11,FALSE)))</f>
        <v>2 Team Coordination: U12 Union &amp; U10G Arsenal, 9/27-9/28 AWAY games - Homecoming</v>
      </c>
      <c r="T456" s="145" t="str">
        <f t="shared" si="69"/>
        <v>4557720.375</v>
      </c>
    </row>
    <row r="457" spans="1:20" x14ac:dyDescent="0.3">
      <c r="A457" s="170">
        <v>15</v>
      </c>
      <c r="B457" s="170" t="s">
        <v>1162</v>
      </c>
      <c r="C457" s="242" t="str">
        <f t="shared" si="67"/>
        <v>WA1160SL1157</v>
      </c>
      <c r="D457" s="242" t="s">
        <v>1660</v>
      </c>
      <c r="E457" s="242" t="s">
        <v>1661</v>
      </c>
      <c r="F457" s="180" t="str">
        <f t="shared" si="60"/>
        <v>Sat</v>
      </c>
      <c r="G457" s="233">
        <v>45577</v>
      </c>
      <c r="H457" s="153">
        <v>8</v>
      </c>
      <c r="I457" s="183">
        <v>0.375</v>
      </c>
      <c r="J457" s="155" t="s">
        <v>46</v>
      </c>
      <c r="K457" s="180" t="str">
        <f>VLOOKUP(D457,'Team Info'!E:H,4,FALSE)</f>
        <v>WA</v>
      </c>
      <c r="L457" s="169" t="str">
        <f>VLOOKUP(D457,'Team Info'!E:K,6,FALSE)</f>
        <v>U14G WA Waubedonia U14 Girls</v>
      </c>
      <c r="M457" s="158" t="s">
        <v>849</v>
      </c>
      <c r="N457" s="181" t="str">
        <f>VLOOKUP(E457,'Team Info'!E:H,4,FALSE)</f>
        <v>SL</v>
      </c>
      <c r="O457" s="177" t="str">
        <f>VLOOKUP(E457,'Team Info'!E:J,6,FALSE)</f>
        <v>U14G SL Reign (Breeze)</v>
      </c>
      <c r="P457" s="153" t="s">
        <v>1167</v>
      </c>
      <c r="Q457" s="175" t="str">
        <f t="shared" si="68"/>
        <v>2 Team Coordination: U14 Girls teams for Waubedonia &amp; Random Lake are sharing a coach and players. Need to avoid conflicts and account for travel time.  
9/27-9/28 AWAY games - Homecoming</v>
      </c>
      <c r="R457" s="176" t="str">
        <f>IF(ISBLANK((VLOOKUP(D457,'Team Info'!$E:$O,11,FALSE)))=TRUE," ",(VLOOKUP(D457,'Team Info'!$E:$O,11,FALSE)))</f>
        <v xml:space="preserve">2 Team Coordination: U14 Girls teams for Waubedonia &amp; Random Lake are sharing a coach and players. Need to avoid conflicts and account for travel time. </v>
      </c>
      <c r="S457" s="176" t="str">
        <f>IF(ISBLANK((VLOOKUP(E457,'Team Info'!$E:$O,11,FALSE)))=TRUE," ",(VLOOKUP(E457,'Team Info'!$E:$O,11,FALSE)))</f>
        <v>9/27-9/28 AWAY games - Homecoming</v>
      </c>
      <c r="T457" s="145" t="str">
        <f t="shared" si="69"/>
        <v>4557780.375</v>
      </c>
    </row>
    <row r="458" spans="1:20" ht="28.8" x14ac:dyDescent="0.3">
      <c r="A458" s="153">
        <v>3014</v>
      </c>
      <c r="B458" s="153" t="s">
        <v>1157</v>
      </c>
      <c r="C458" s="169"/>
      <c r="D458" s="169"/>
      <c r="E458" s="169"/>
      <c r="F458" s="180" t="str">
        <f t="shared" si="60"/>
        <v>Sat</v>
      </c>
      <c r="G458" s="233">
        <v>45577</v>
      </c>
      <c r="H458" s="153" t="s">
        <v>1665</v>
      </c>
      <c r="I458" s="183">
        <v>0.375</v>
      </c>
      <c r="J458" s="155" t="s">
        <v>2059</v>
      </c>
      <c r="K458" s="153"/>
      <c r="L458" s="240" t="s">
        <v>2123</v>
      </c>
      <c r="M458" s="158" t="s">
        <v>849</v>
      </c>
      <c r="N458" s="257" t="s">
        <v>504</v>
      </c>
      <c r="O458" s="258" t="s">
        <v>2085</v>
      </c>
      <c r="P458" s="153" t="s">
        <v>2057</v>
      </c>
      <c r="Q458" s="259"/>
      <c r="R458" s="260"/>
      <c r="S458" s="260"/>
      <c r="T458" s="145" t="str">
        <f t="shared" si="69"/>
        <v>45577Ehley Field #80.375</v>
      </c>
    </row>
    <row r="459" spans="1:20" ht="28.8" x14ac:dyDescent="0.3">
      <c r="A459" s="170">
        <v>494</v>
      </c>
      <c r="B459" s="170" t="s">
        <v>1228</v>
      </c>
      <c r="C459" s="242" t="str">
        <f t="shared" ref="C459:C499" si="70">D459&amp;E459</f>
        <v>JK1053ER1006</v>
      </c>
      <c r="D459" s="242" t="s">
        <v>1386</v>
      </c>
      <c r="E459" s="242" t="s">
        <v>1695</v>
      </c>
      <c r="F459" s="180" t="str">
        <f t="shared" si="60"/>
        <v>Sat</v>
      </c>
      <c r="G459" s="233">
        <v>45577</v>
      </c>
      <c r="H459" s="153" t="s">
        <v>2049</v>
      </c>
      <c r="I459" s="183">
        <v>0.375</v>
      </c>
      <c r="J459" s="155" t="s">
        <v>1828</v>
      </c>
      <c r="K459" s="180" t="str">
        <f>VLOOKUP(D459,'Team Info'!E:H,4,FALSE)</f>
        <v>JK</v>
      </c>
      <c r="L459" s="169" t="str">
        <f>VLOOKUP(D459,'Team Info'!E:K,6,FALSE)</f>
        <v>U-7 JK Pumas</v>
      </c>
      <c r="M459" s="158" t="s">
        <v>849</v>
      </c>
      <c r="N459" s="181" t="str">
        <f>VLOOKUP(E459,'Team Info'!E:H,4,FALSE)</f>
        <v>ER</v>
      </c>
      <c r="O459" s="177" t="str">
        <f>VLOOKUP(E459,'Team Info'!E:J,6,FALSE)</f>
        <v>U-7 ER Emeralds</v>
      </c>
      <c r="P459" s="153" t="s">
        <v>1167</v>
      </c>
      <c r="Q459" s="175" t="str">
        <f t="shared" ref="Q459:Q499" si="71">IF(R459=" ",S459,R459&amp;" 
"&amp;S459)</f>
        <v>2 Team Coordination: U7 Emeralds &amp; U9 Cyclones</v>
      </c>
      <c r="R459" s="176" t="str">
        <f>IF(ISBLANK((VLOOKUP(D459,'Team Info'!$E:$O,11,FALSE)))=TRUE," ",(VLOOKUP(D459,'Team Info'!$E:$O,11,FALSE)))</f>
        <v xml:space="preserve"> </v>
      </c>
      <c r="S459" s="176" t="str">
        <f>IF(ISBLANK((VLOOKUP(E459,'Team Info'!$E:$O,11,FALSE)))=TRUE," ",(VLOOKUP(E459,'Team Info'!$E:$O,11,FALSE)))</f>
        <v>2 Team Coordination: U7 Emeralds &amp; U9 Cyclones</v>
      </c>
      <c r="T459" s="145" t="str">
        <f t="shared" si="69"/>
        <v>45577ER #50.375</v>
      </c>
    </row>
    <row r="460" spans="1:20" x14ac:dyDescent="0.3">
      <c r="A460" s="170">
        <v>145</v>
      </c>
      <c r="B460" s="170" t="s">
        <v>1228</v>
      </c>
      <c r="C460" s="242" t="str">
        <f t="shared" si="70"/>
        <v>RF1115ER1008</v>
      </c>
      <c r="D460" s="242" t="s">
        <v>1782</v>
      </c>
      <c r="E460" s="242" t="s">
        <v>1697</v>
      </c>
      <c r="F460" s="180" t="str">
        <f t="shared" si="60"/>
        <v>Sat</v>
      </c>
      <c r="G460" s="233">
        <v>45577</v>
      </c>
      <c r="H460" s="153" t="s">
        <v>2048</v>
      </c>
      <c r="I460" s="183">
        <v>0.375</v>
      </c>
      <c r="J460" s="155" t="s">
        <v>1823</v>
      </c>
      <c r="K460" s="180" t="str">
        <f>VLOOKUP(D460,'Team Info'!E:H,4,FALSE)</f>
        <v>RF</v>
      </c>
      <c r="L460" s="240" t="str">
        <f>VLOOKUP(D460,'Team Info'!E:K,6,FALSE)</f>
        <v>U-8 RF Bullseyes</v>
      </c>
      <c r="M460" s="158" t="s">
        <v>849</v>
      </c>
      <c r="N460" s="181" t="str">
        <f>VLOOKUP(E460,'Team Info'!E:H,4,FALSE)</f>
        <v>ER</v>
      </c>
      <c r="O460" s="238" t="str">
        <f>VLOOKUP(E460,'Team Info'!E:J,6,FALSE)</f>
        <v>U-8 ER Shamrocks</v>
      </c>
      <c r="P460" s="153" t="s">
        <v>1167</v>
      </c>
      <c r="Q460" s="175" t="str">
        <f t="shared" si="71"/>
        <v xml:space="preserve"> </v>
      </c>
      <c r="R460" s="176" t="str">
        <f>IF(ISBLANK((VLOOKUP(D460,'Team Info'!$E:$O,11,FALSE)))=TRUE," ",(VLOOKUP(D460,'Team Info'!$E:$O,11,FALSE)))</f>
        <v xml:space="preserve"> </v>
      </c>
      <c r="S460" s="176" t="str">
        <f>IF(ISBLANK((VLOOKUP(E460,'Team Info'!$E:$O,11,FALSE)))=TRUE," ",(VLOOKUP(E460,'Team Info'!$E:$O,11,FALSE)))</f>
        <v xml:space="preserve"> </v>
      </c>
      <c r="T460" s="145" t="str">
        <f t="shared" si="69"/>
        <v>45577ER #70.375</v>
      </c>
    </row>
    <row r="461" spans="1:20" x14ac:dyDescent="0.3">
      <c r="A461" s="170">
        <v>405</v>
      </c>
      <c r="B461" s="170" t="s">
        <v>1228</v>
      </c>
      <c r="C461" s="242" t="str">
        <f t="shared" si="70"/>
        <v>KW1107ER1010</v>
      </c>
      <c r="D461" s="242" t="s">
        <v>1775</v>
      </c>
      <c r="E461" s="242" t="s">
        <v>1699</v>
      </c>
      <c r="F461" s="180" t="str">
        <f t="shared" si="60"/>
        <v>Sat</v>
      </c>
      <c r="G461" s="233">
        <v>45577</v>
      </c>
      <c r="H461" s="153" t="s">
        <v>2046</v>
      </c>
      <c r="I461" s="183">
        <v>0.375</v>
      </c>
      <c r="J461" s="155" t="s">
        <v>1826</v>
      </c>
      <c r="K461" s="180" t="str">
        <f>VLOOKUP(D461,'Team Info'!E:H,4,FALSE)</f>
        <v>KW</v>
      </c>
      <c r="L461" s="169" t="str">
        <f>VLOOKUP(D461,'Team Info'!E:K,6,FALSE)</f>
        <v>U-9 KW Thunder</v>
      </c>
      <c r="M461" s="158" t="s">
        <v>849</v>
      </c>
      <c r="N461" s="181" t="str">
        <f>VLOOKUP(E461,'Team Info'!E:H,4,FALSE)</f>
        <v>ER</v>
      </c>
      <c r="O461" s="177" t="str">
        <f>VLOOKUP(E461,'Team Info'!E:J,6,FALSE)</f>
        <v>U-9 ER Lucky Charms</v>
      </c>
      <c r="P461" s="153" t="s">
        <v>1167</v>
      </c>
      <c r="Q461" s="175" t="str">
        <f t="shared" si="71"/>
        <v xml:space="preserve"> </v>
      </c>
      <c r="R461" s="176" t="str">
        <f>IF(ISBLANK((VLOOKUP(D461,'Team Info'!$E:$O,11,FALSE)))=TRUE," ",(VLOOKUP(D461,'Team Info'!$E:$O,11,FALSE)))</f>
        <v xml:space="preserve"> </v>
      </c>
      <c r="S461" s="176" t="str">
        <f>IF(ISBLANK((VLOOKUP(E461,'Team Info'!$E:$O,11,FALSE)))=TRUE," ",(VLOOKUP(E461,'Team Info'!$E:$O,11,FALSE)))</f>
        <v xml:space="preserve"> </v>
      </c>
      <c r="T461" s="145" t="str">
        <f t="shared" si="69"/>
        <v>45577ER #80.375</v>
      </c>
    </row>
    <row r="462" spans="1:20" ht="28.8" x14ac:dyDescent="0.3">
      <c r="A462" s="170">
        <v>360</v>
      </c>
      <c r="B462" s="170" t="s">
        <v>1158</v>
      </c>
      <c r="C462" s="242" t="str">
        <f t="shared" si="70"/>
        <v>ER1014HU1051</v>
      </c>
      <c r="D462" s="242" t="s">
        <v>1702</v>
      </c>
      <c r="E462" s="242" t="s">
        <v>1732</v>
      </c>
      <c r="F462" s="180" t="str">
        <f t="shared" si="60"/>
        <v>Sat</v>
      </c>
      <c r="G462" s="233">
        <v>45577</v>
      </c>
      <c r="H462" s="153" t="s">
        <v>2155</v>
      </c>
      <c r="I462" s="183">
        <v>0.375</v>
      </c>
      <c r="J462" s="155" t="s">
        <v>1825</v>
      </c>
      <c r="K462" s="180" t="str">
        <f>VLOOKUP(D462,'Team Info'!E:H,4,FALSE)</f>
        <v>ER</v>
      </c>
      <c r="L462" s="169" t="str">
        <f>VLOOKUP(D462,'Team Info'!E:K,6,FALSE)</f>
        <v>U14 ER Wolfhounds</v>
      </c>
      <c r="M462" s="158" t="s">
        <v>849</v>
      </c>
      <c r="N462" s="181" t="str">
        <f>VLOOKUP(E462,'Team Info'!E:H,4,FALSE)</f>
        <v>HU</v>
      </c>
      <c r="O462" s="177" t="str">
        <f>VLOOKUP(E462,'Team Info'!E:J,6,FALSE)</f>
        <v>U14 HU Renegades</v>
      </c>
      <c r="P462" s="153" t="s">
        <v>1167</v>
      </c>
      <c r="Q462" s="175" t="str">
        <f t="shared" si="71"/>
        <v>2 Team Coordination: U12 Cougars &amp; U14 Renegades; 2 Team Coordination: U8 Lightning &amp; U14 Renegades</v>
      </c>
      <c r="R462" s="176" t="str">
        <f>IF(ISBLANK((VLOOKUP(D462,'Team Info'!$E:$O,11,FALSE)))=TRUE," ",(VLOOKUP(D462,'Team Info'!$E:$O,11,FALSE)))</f>
        <v xml:space="preserve"> </v>
      </c>
      <c r="S462" s="176" t="str">
        <f>IF(ISBLANK((VLOOKUP(E462,'Team Info'!$E:$O,11,FALSE)))=TRUE," ",(VLOOKUP(E462,'Team Info'!$E:$O,11,FALSE)))</f>
        <v>2 Team Coordination: U12 Cougars &amp; U14 Renegades; 2 Team Coordination: U8 Lightning &amp; U14 Renegades</v>
      </c>
      <c r="T462" s="145" t="str">
        <f t="shared" si="69"/>
        <v>45577Field #30.375</v>
      </c>
    </row>
    <row r="463" spans="1:20" ht="28.8" x14ac:dyDescent="0.3">
      <c r="A463" s="170">
        <v>184</v>
      </c>
      <c r="B463" s="170" t="s">
        <v>757</v>
      </c>
      <c r="C463" s="242" t="str">
        <f t="shared" si="70"/>
        <v>SL1140JU1079</v>
      </c>
      <c r="D463" s="242" t="s">
        <v>1804</v>
      </c>
      <c r="E463" s="242" t="s">
        <v>1752</v>
      </c>
      <c r="F463" s="180" t="str">
        <f t="shared" si="60"/>
        <v>Sat</v>
      </c>
      <c r="G463" s="233">
        <v>45577</v>
      </c>
      <c r="H463" s="153" t="s">
        <v>2188</v>
      </c>
      <c r="I463" s="183">
        <v>0.375</v>
      </c>
      <c r="J463" s="155" t="s">
        <v>1823</v>
      </c>
      <c r="K463" s="180" t="str">
        <f>VLOOKUP(D463,'Team Info'!E:H,4,FALSE)</f>
        <v>SL</v>
      </c>
      <c r="L463" s="169" t="str">
        <f>VLOOKUP(D463,'Team Info'!E:K,6,FALSE)</f>
        <v>U-8 SL Volcanoes</v>
      </c>
      <c r="M463" s="158" t="s">
        <v>849</v>
      </c>
      <c r="N463" s="181" t="str">
        <f>VLOOKUP(E463,'Team Info'!E:H,4,FALSE)</f>
        <v>JU</v>
      </c>
      <c r="O463" s="177" t="str">
        <f>VLOOKUP(E463,'Team Info'!E:J,6,FALSE)</f>
        <v>U-8 JU Juneau Rage U8 Purple</v>
      </c>
      <c r="P463" s="153" t="s">
        <v>1167</v>
      </c>
      <c r="Q463" s="175" t="str">
        <f t="shared" si="71"/>
        <v>9/27-9/28 AWAY games - Homecoming 
2 Team Coordination: U8 Rage Purple &amp; U14 Rage; 2 Team Coordination: U8 Rage Purple &amp; U9 JU Rage</v>
      </c>
      <c r="R463" s="176" t="str">
        <f>IF(ISBLANK((VLOOKUP(D463,'Team Info'!$E:$O,11,FALSE)))=TRUE," ",(VLOOKUP(D463,'Team Info'!$E:$O,11,FALSE)))</f>
        <v>9/27-9/28 AWAY games - Homecoming</v>
      </c>
      <c r="S463" s="176" t="str">
        <f>IF(ISBLANK((VLOOKUP(E463,'Team Info'!$E:$O,11,FALSE)))=TRUE," ",(VLOOKUP(E463,'Team Info'!$E:$O,11,FALSE)))</f>
        <v>2 Team Coordination: U8 Rage Purple &amp; U14 Rage; 2 Team Coordination: U8 Rage Purple &amp; U9 JU Rage</v>
      </c>
      <c r="T463" s="145" t="str">
        <f t="shared" si="69"/>
        <v>45577Field 10.375</v>
      </c>
    </row>
    <row r="464" spans="1:20" ht="28.8" x14ac:dyDescent="0.3">
      <c r="A464" s="170">
        <v>146</v>
      </c>
      <c r="B464" s="170" t="s">
        <v>1159</v>
      </c>
      <c r="C464" s="242" t="str">
        <f t="shared" si="70"/>
        <v>HU1043JK1058</v>
      </c>
      <c r="D464" s="242" t="s">
        <v>1726</v>
      </c>
      <c r="E464" s="242" t="s">
        <v>1736</v>
      </c>
      <c r="F464" s="180" t="str">
        <f t="shared" si="60"/>
        <v>Sat</v>
      </c>
      <c r="G464" s="233">
        <v>45577</v>
      </c>
      <c r="H464" s="153" t="s">
        <v>2146</v>
      </c>
      <c r="I464" s="183">
        <v>0.375</v>
      </c>
      <c r="J464" s="155" t="s">
        <v>1823</v>
      </c>
      <c r="K464" s="180" t="str">
        <f>VLOOKUP(D464,'Team Info'!E:H,4,FALSE)</f>
        <v>HU</v>
      </c>
      <c r="L464" s="240" t="str">
        <f>VLOOKUP(D464,'Team Info'!E:K,6,FALSE)</f>
        <v>U-8 HU Vipers</v>
      </c>
      <c r="M464" s="158" t="s">
        <v>849</v>
      </c>
      <c r="N464" s="181" t="str">
        <f>VLOOKUP(E464,'Team Info'!E:H,4,FALSE)</f>
        <v>JK</v>
      </c>
      <c r="O464" s="238" t="str">
        <f>VLOOKUP(E464,'Team Info'!E:J,6,FALSE)</f>
        <v>U-8 JK Gunners</v>
      </c>
      <c r="P464" s="153" t="s">
        <v>1167</v>
      </c>
      <c r="Q464" s="175" t="str">
        <f t="shared" si="71"/>
        <v xml:space="preserve">2 Team Coordination: U8 HU Vipers &amp; U12G Lightening Leopards 
 </v>
      </c>
      <c r="R464" s="176" t="str">
        <f>IF(ISBLANK((VLOOKUP(D464,'Team Info'!$E:$O,11,FALSE)))=TRUE," ",(VLOOKUP(D464,'Team Info'!$E:$O,11,FALSE)))</f>
        <v>2 Team Coordination: U8 HU Vipers &amp; U12G Lightening Leopards</v>
      </c>
      <c r="S464" s="176" t="str">
        <f>IF(ISBLANK((VLOOKUP(E464,'Team Info'!$E:$O,11,FALSE)))=TRUE," ",(VLOOKUP(E464,'Team Info'!$E:$O,11,FALSE)))</f>
        <v xml:space="preserve"> </v>
      </c>
      <c r="T464" s="145" t="str">
        <f t="shared" si="69"/>
        <v>45577Hickory Lane #1A0.375</v>
      </c>
    </row>
    <row r="465" spans="1:20" ht="28.8" x14ac:dyDescent="0.3">
      <c r="A465" s="170">
        <v>631</v>
      </c>
      <c r="B465" s="170" t="s">
        <v>1159</v>
      </c>
      <c r="C465" s="242" t="str">
        <f t="shared" si="70"/>
        <v>RF1126JK1068</v>
      </c>
      <c r="D465" s="242" t="s">
        <v>1792</v>
      </c>
      <c r="E465" s="242" t="s">
        <v>1744</v>
      </c>
      <c r="F465" s="180" t="str">
        <f t="shared" si="60"/>
        <v>Sat</v>
      </c>
      <c r="G465" s="233">
        <v>45577</v>
      </c>
      <c r="H465" s="153" t="s">
        <v>2144</v>
      </c>
      <c r="I465" s="183">
        <v>0.375</v>
      </c>
      <c r="J465" s="155" t="s">
        <v>1829</v>
      </c>
      <c r="K465" s="180" t="str">
        <f>VLOOKUP(D465,'Team Info'!E:H,4,FALSE)</f>
        <v>RF</v>
      </c>
      <c r="L465" s="169" t="str">
        <f>VLOOKUP(D465,'Team Info'!E:K,6,FALSE)</f>
        <v>U10 RF Thunder</v>
      </c>
      <c r="M465" s="158" t="s">
        <v>849</v>
      </c>
      <c r="N465" s="181" t="str">
        <f>VLOOKUP(E465,'Team Info'!E:H,4,FALSE)</f>
        <v>JK</v>
      </c>
      <c r="O465" s="177" t="str">
        <f>VLOOKUP(E465,'Team Info'!E:J,6,FALSE)</f>
        <v>U10 JK Galaxy</v>
      </c>
      <c r="P465" s="153" t="s">
        <v>1167</v>
      </c>
      <c r="Q465" s="175" t="str">
        <f t="shared" si="71"/>
        <v xml:space="preserve"> </v>
      </c>
      <c r="R465" s="176" t="str">
        <f>IF(ISBLANK((VLOOKUP(D465,'Team Info'!$E:$O,11,FALSE)))=TRUE," ",(VLOOKUP(D465,'Team Info'!$E:$O,11,FALSE)))</f>
        <v xml:space="preserve"> </v>
      </c>
      <c r="S465" s="176" t="str">
        <f>IF(ISBLANK((VLOOKUP(E465,'Team Info'!$E:$O,11,FALSE)))=TRUE," ",(VLOOKUP(E465,'Team Info'!$E:$O,11,FALSE)))</f>
        <v xml:space="preserve"> </v>
      </c>
      <c r="T465" s="145" t="str">
        <f t="shared" si="69"/>
        <v>45577Hickory Lane #20.375</v>
      </c>
    </row>
    <row r="466" spans="1:20" x14ac:dyDescent="0.3">
      <c r="A466" s="170">
        <v>97</v>
      </c>
      <c r="B466" s="170" t="s">
        <v>1159</v>
      </c>
      <c r="C466" s="242" t="str">
        <f t="shared" si="70"/>
        <v>ER1013JK1073</v>
      </c>
      <c r="D466" s="242" t="s">
        <v>1682</v>
      </c>
      <c r="E466" s="242" t="s">
        <v>1685</v>
      </c>
      <c r="F466" s="180" t="str">
        <f t="shared" si="60"/>
        <v>Sat</v>
      </c>
      <c r="G466" s="233">
        <v>45577</v>
      </c>
      <c r="H466" s="153" t="s">
        <v>2145</v>
      </c>
      <c r="I466" s="183">
        <v>0.375</v>
      </c>
      <c r="J466" s="155" t="s">
        <v>63</v>
      </c>
      <c r="K466" s="180" t="str">
        <f>VLOOKUP(D466,'Team Info'!E:H,4,FALSE)</f>
        <v>ER</v>
      </c>
      <c r="L466" s="240" t="str">
        <f>VLOOKUP(D466,'Team Info'!E:K,6,FALSE)</f>
        <v>U12G ER Unicorns</v>
      </c>
      <c r="M466" s="158" t="s">
        <v>849</v>
      </c>
      <c r="N466" s="181" t="str">
        <f>VLOOKUP(E466,'Team Info'!E:H,4,FALSE)</f>
        <v>JK</v>
      </c>
      <c r="O466" s="238" t="str">
        <f>VLOOKUP(E466,'Team Info'!E:J,6,FALSE)</f>
        <v>U12G JK Majestics</v>
      </c>
      <c r="P466" s="153" t="s">
        <v>1167</v>
      </c>
      <c r="Q466" s="175" t="str">
        <f t="shared" si="71"/>
        <v xml:space="preserve"> </v>
      </c>
      <c r="R466" s="176" t="str">
        <f>IF(ISBLANK((VLOOKUP(D466,'Team Info'!$E:$O,11,FALSE)))=TRUE," ",(VLOOKUP(D466,'Team Info'!$E:$O,11,FALSE)))</f>
        <v xml:space="preserve"> </v>
      </c>
      <c r="S466" s="176" t="str">
        <f>IF(ISBLANK((VLOOKUP(E466,'Team Info'!$E:$O,11,FALSE)))=TRUE," ",(VLOOKUP(E466,'Team Info'!$E:$O,11,FALSE)))</f>
        <v xml:space="preserve"> </v>
      </c>
      <c r="T466" s="145" t="str">
        <f t="shared" si="69"/>
        <v>45577Hickory Lane #30.375</v>
      </c>
    </row>
    <row r="467" spans="1:20" ht="43.2" x14ac:dyDescent="0.3">
      <c r="A467" s="170">
        <v>182</v>
      </c>
      <c r="B467" s="170" t="s">
        <v>1157</v>
      </c>
      <c r="C467" s="242" t="str">
        <f t="shared" si="70"/>
        <v>KW1101HT1025</v>
      </c>
      <c r="D467" s="242" t="s">
        <v>1769</v>
      </c>
      <c r="E467" s="242" t="s">
        <v>1713</v>
      </c>
      <c r="F467" s="180" t="str">
        <f t="shared" si="60"/>
        <v>Sat</v>
      </c>
      <c r="G467" s="233">
        <v>45577</v>
      </c>
      <c r="H467" s="153" t="s">
        <v>1827</v>
      </c>
      <c r="I467" s="183">
        <v>0.375</v>
      </c>
      <c r="J467" s="155" t="s">
        <v>1823</v>
      </c>
      <c r="K467" s="180" t="str">
        <f>VLOOKUP(D467,'Team Info'!E:H,4,FALSE)</f>
        <v>KW</v>
      </c>
      <c r="L467" s="169" t="str">
        <f>VLOOKUP(D467,'Team Info'!E:K,6,FALSE)</f>
        <v>U-8 KW Inferno</v>
      </c>
      <c r="M467" s="158" t="s">
        <v>849</v>
      </c>
      <c r="N467" s="181" t="str">
        <f>VLOOKUP(E467,'Team Info'!E:H,4,FALSE)</f>
        <v>HT</v>
      </c>
      <c r="O467" s="177" t="str">
        <f>VLOOKUP(E467,'Team Info'!E:J,6,FALSE)</f>
        <v>U-8 HT Baby Sharks</v>
      </c>
      <c r="P467" s="153" t="s">
        <v>1167</v>
      </c>
      <c r="Q467" s="175" t="str">
        <f t="shared" si="71"/>
        <v xml:space="preserve"> </v>
      </c>
      <c r="R467" s="176" t="str">
        <f>IF(ISBLANK((VLOOKUP(D467,'Team Info'!$E:$O,11,FALSE)))=TRUE," ",(VLOOKUP(D467,'Team Info'!$E:$O,11,FALSE)))</f>
        <v xml:space="preserve"> </v>
      </c>
      <c r="S467" s="176" t="str">
        <f>IF(ISBLANK((VLOOKUP(E467,'Team Info'!$E:$O,11,FALSE)))=TRUE," ",(VLOOKUP(E467,'Team Info'!$E:$O,11,FALSE)))</f>
        <v xml:space="preserve"> </v>
      </c>
      <c r="T467" s="145" t="str">
        <f t="shared" si="69"/>
        <v>45577HT #3A0.375</v>
      </c>
    </row>
    <row r="468" spans="1:20" x14ac:dyDescent="0.3">
      <c r="A468" s="170">
        <v>252</v>
      </c>
      <c r="B468" s="170" t="s">
        <v>1160</v>
      </c>
      <c r="C468" s="242" t="str">
        <f t="shared" si="70"/>
        <v>RF1119KW1104</v>
      </c>
      <c r="D468" s="242" t="s">
        <v>1786</v>
      </c>
      <c r="E468" s="242" t="s">
        <v>1772</v>
      </c>
      <c r="F468" s="180" t="str">
        <f t="shared" si="60"/>
        <v>Sat</v>
      </c>
      <c r="G468" s="233">
        <v>45577</v>
      </c>
      <c r="H468" s="153" t="s">
        <v>879</v>
      </c>
      <c r="I468" s="183">
        <v>0.375</v>
      </c>
      <c r="J468" s="169" t="s">
        <v>1823</v>
      </c>
      <c r="K468" s="180" t="str">
        <f>VLOOKUP(D468,'Team Info'!E:H,4,FALSE)</f>
        <v>RF</v>
      </c>
      <c r="L468" s="169" t="str">
        <f>VLOOKUP(D468,'Team Info'!E:K,6,FALSE)</f>
        <v>U-8 RF Hornets</v>
      </c>
      <c r="M468" s="158" t="s">
        <v>849</v>
      </c>
      <c r="N468" s="181" t="str">
        <f>VLOOKUP(E468,'Team Info'!E:H,4,FALSE)</f>
        <v>KW</v>
      </c>
      <c r="O468" s="177" t="str">
        <f>VLOOKUP(E468,'Team Info'!E:J,6,FALSE)</f>
        <v>U-8 KW Vortex</v>
      </c>
      <c r="P468" s="153" t="s">
        <v>1167</v>
      </c>
      <c r="Q468" s="175" t="str">
        <f t="shared" si="71"/>
        <v xml:space="preserve"> </v>
      </c>
      <c r="R468" s="176" t="str">
        <f>IF(ISBLANK((VLOOKUP(D468,'Team Info'!$E:$O,11,FALSE)))=TRUE," ",(VLOOKUP(D468,'Team Info'!$E:$O,11,FALSE)))</f>
        <v xml:space="preserve"> </v>
      </c>
      <c r="S468" s="176" t="str">
        <f>IF(ISBLANK((VLOOKUP(E468,'Team Info'!$E:$O,11,FALSE)))=TRUE," ",(VLOOKUP(E468,'Team Info'!$E:$O,11,FALSE)))</f>
        <v xml:space="preserve"> </v>
      </c>
      <c r="T468" s="145" t="str">
        <f t="shared" si="69"/>
        <v>45577KW 10.375</v>
      </c>
    </row>
    <row r="469" spans="1:20" x14ac:dyDescent="0.3">
      <c r="A469" s="266">
        <v>1005</v>
      </c>
      <c r="B469" s="266" t="s">
        <v>1160</v>
      </c>
      <c r="C469" s="267" t="str">
        <f t="shared" si="70"/>
        <v>JK1062KW1106</v>
      </c>
      <c r="D469" s="267" t="s">
        <v>1740</v>
      </c>
      <c r="E469" s="267" t="s">
        <v>1774</v>
      </c>
      <c r="F469" s="180" t="str">
        <f t="shared" si="60"/>
        <v>Sat</v>
      </c>
      <c r="G469" s="233">
        <v>45577</v>
      </c>
      <c r="H469" s="180" t="s">
        <v>866</v>
      </c>
      <c r="I469" s="183">
        <v>0.375</v>
      </c>
      <c r="J469" s="155" t="s">
        <v>1826</v>
      </c>
      <c r="K469" s="180" t="str">
        <f>VLOOKUP(D469,'Team Info'!E:H,4,FALSE)</f>
        <v>JK</v>
      </c>
      <c r="L469" s="169" t="str">
        <f>VLOOKUP(D469,'Team Info'!E:K,6,FALSE)</f>
        <v>U-9 JK Adrenaline</v>
      </c>
      <c r="M469" s="158" t="s">
        <v>849</v>
      </c>
      <c r="N469" s="181" t="str">
        <f>VLOOKUP(E469,'Team Info'!E:H,4,FALSE)</f>
        <v>KW</v>
      </c>
      <c r="O469" s="177" t="str">
        <f>VLOOKUP(E469,'Team Info'!E:J,6,FALSE)</f>
        <v>U-9 KW Lightning</v>
      </c>
      <c r="P469" s="153" t="s">
        <v>1167</v>
      </c>
      <c r="Q469" s="175" t="str">
        <f t="shared" si="71"/>
        <v xml:space="preserve">2 Team Coordination: U7 Cheetahs &amp; U9 Adrenaline 
 </v>
      </c>
      <c r="R469" s="176" t="str">
        <f>IF(ISBLANK((VLOOKUP(D469,'Team Info'!$E:$O,11,FALSE)))=TRUE," ",(VLOOKUP(D469,'Team Info'!$E:$O,11,FALSE)))</f>
        <v>2 Team Coordination: U7 Cheetahs &amp; U9 Adrenaline</v>
      </c>
      <c r="S469" s="176" t="str">
        <f>IF(ISBLANK((VLOOKUP(E469,'Team Info'!$E:$O,11,FALSE)))=TRUE," ",(VLOOKUP(E469,'Team Info'!$E:$O,11,FALSE)))</f>
        <v xml:space="preserve"> </v>
      </c>
      <c r="T469" s="145" t="str">
        <f t="shared" si="69"/>
        <v>45577KW 30.375</v>
      </c>
    </row>
    <row r="470" spans="1:20" x14ac:dyDescent="0.3">
      <c r="A470" s="170">
        <v>16</v>
      </c>
      <c r="B470" s="170" t="s">
        <v>1160</v>
      </c>
      <c r="C470" s="242" t="str">
        <f t="shared" si="70"/>
        <v>HT1040KW1093</v>
      </c>
      <c r="D470" s="242" t="s">
        <v>1659</v>
      </c>
      <c r="E470" s="242" t="s">
        <v>1662</v>
      </c>
      <c r="F470" s="180" t="str">
        <f t="shared" ref="F470:F533" si="72">IF(WEEKDAY(G470)=7,"Sat",IF(WEEKDAY(G470)=6,"Fri",IF(WEEKDAY(G470)=5,"Thu",IF(WEEKDAY(G470)=4,"Wed",IF(WEEKDAY(G470)=3,"Tue",IF(WEEKDAY(G470)=2,"Mon",IF(WEEKDAY(G470)=1,"Sun")))))))</f>
        <v>Sat</v>
      </c>
      <c r="G470" s="233">
        <v>45577</v>
      </c>
      <c r="H470" s="153" t="s">
        <v>860</v>
      </c>
      <c r="I470" s="183">
        <v>0.375</v>
      </c>
      <c r="J470" s="155" t="s">
        <v>46</v>
      </c>
      <c r="K470" s="180" t="str">
        <f>VLOOKUP(D470,'Team Info'!E:H,4,FALSE)</f>
        <v>HT</v>
      </c>
      <c r="L470" s="169" t="str">
        <f>VLOOKUP(D470,'Team Info'!E:K,6,FALSE)</f>
        <v>U14G HT Orioles</v>
      </c>
      <c r="M470" s="158" t="s">
        <v>849</v>
      </c>
      <c r="N470" s="181" t="str">
        <f>VLOOKUP(E470,'Team Info'!E:H,4,FALSE)</f>
        <v>KW</v>
      </c>
      <c r="O470" s="177" t="str">
        <f>VLOOKUP(E470,'Team Info'!E:J,6,FALSE)</f>
        <v>U14G KW Rebels</v>
      </c>
      <c r="P470" s="153" t="s">
        <v>1167</v>
      </c>
      <c r="Q470" s="175" t="str">
        <f t="shared" si="71"/>
        <v>2 Team Coordination: U10 Stars &amp; U14G Rebels</v>
      </c>
      <c r="R470" s="176" t="str">
        <f>IF(ISBLANK((VLOOKUP(D470,'Team Info'!$E:$O,11,FALSE)))=TRUE," ",(VLOOKUP(D470,'Team Info'!$E:$O,11,FALSE)))</f>
        <v xml:space="preserve"> </v>
      </c>
      <c r="S470" s="176" t="str">
        <f>IF(ISBLANK((VLOOKUP(E470,'Team Info'!$E:$O,11,FALSE)))=TRUE," ",(VLOOKUP(E470,'Team Info'!$E:$O,11,FALSE)))</f>
        <v>2 Team Coordination: U10 Stars &amp; U14G Rebels</v>
      </c>
      <c r="T470" s="145" t="str">
        <f t="shared" si="69"/>
        <v>45577KW 50.375</v>
      </c>
    </row>
    <row r="471" spans="1:20" ht="28.8" x14ac:dyDescent="0.3">
      <c r="A471" s="170">
        <v>491</v>
      </c>
      <c r="B471" s="170" t="s">
        <v>1161</v>
      </c>
      <c r="C471" s="242" t="str">
        <f t="shared" si="70"/>
        <v>RF1111RF1110</v>
      </c>
      <c r="D471" s="242" t="s">
        <v>1778</v>
      </c>
      <c r="E471" s="242" t="s">
        <v>1777</v>
      </c>
      <c r="F471" s="180" t="str">
        <f t="shared" si="72"/>
        <v>Sat</v>
      </c>
      <c r="G471" s="233">
        <v>45577</v>
      </c>
      <c r="H471" s="153" t="s">
        <v>2172</v>
      </c>
      <c r="I471" s="183">
        <v>0.375</v>
      </c>
      <c r="J471" s="155" t="s">
        <v>1828</v>
      </c>
      <c r="K471" s="180" t="str">
        <f>VLOOKUP(D471,'Team Info'!E:H,4,FALSE)</f>
        <v>RF</v>
      </c>
      <c r="L471" s="169" t="str">
        <f>VLOOKUP(D471,'Team Info'!E:K,6,FALSE)</f>
        <v>U-7 RF Lightning U7</v>
      </c>
      <c r="M471" s="158" t="s">
        <v>849</v>
      </c>
      <c r="N471" s="181" t="str">
        <f>VLOOKUP(E471,'Team Info'!E:H,4,FALSE)</f>
        <v>RF</v>
      </c>
      <c r="O471" s="177" t="str">
        <f>VLOOKUP(E471,'Team Info'!E:J,6,FALSE)</f>
        <v>U-7 RF Hawks</v>
      </c>
      <c r="P471" s="153" t="s">
        <v>1167</v>
      </c>
      <c r="Q471" s="175" t="str">
        <f t="shared" si="71"/>
        <v>2 Team Coordination: U7 Lightning &amp; U10 Storm 
2 Team Coordination: U7 Hawks &amp; U9 Timberwolves</v>
      </c>
      <c r="R471" s="176" t="str">
        <f>IF(ISBLANK((VLOOKUP(D471,'Team Info'!$E:$O,11,FALSE)))=TRUE," ",(VLOOKUP(D471,'Team Info'!$E:$O,11,FALSE)))</f>
        <v>2 Team Coordination: U7 Lightning &amp; U10 Storm</v>
      </c>
      <c r="S471" s="176" t="str">
        <f>IF(ISBLANK((VLOOKUP(E471,'Team Info'!$E:$O,11,FALSE)))=TRUE," ",(VLOOKUP(E471,'Team Info'!$E:$O,11,FALSE)))</f>
        <v>2 Team Coordination: U7 Hawks &amp; U9 Timberwolves</v>
      </c>
      <c r="T471" s="145" t="str">
        <f t="shared" si="69"/>
        <v>45577RF 10.375</v>
      </c>
    </row>
    <row r="472" spans="1:20" ht="28.8" x14ac:dyDescent="0.3">
      <c r="A472" s="170">
        <v>217</v>
      </c>
      <c r="B472" s="170" t="s">
        <v>1161</v>
      </c>
      <c r="C472" s="242" t="str">
        <f t="shared" si="70"/>
        <v>HT1022RF1117</v>
      </c>
      <c r="D472" s="242" t="s">
        <v>1710</v>
      </c>
      <c r="E472" s="242" t="s">
        <v>1784</v>
      </c>
      <c r="F472" s="180" t="str">
        <f t="shared" si="72"/>
        <v>Sat</v>
      </c>
      <c r="G472" s="233">
        <v>45577</v>
      </c>
      <c r="H472" s="153" t="s">
        <v>2173</v>
      </c>
      <c r="I472" s="183">
        <v>0.375</v>
      </c>
      <c r="J472" s="169" t="s">
        <v>1823</v>
      </c>
      <c r="K472" s="180" t="str">
        <f>VLOOKUP(D472,'Team Info'!E:H,4,FALSE)</f>
        <v>HT</v>
      </c>
      <c r="L472" s="169" t="str">
        <f>VLOOKUP(D472,'Team Info'!E:K,6,FALSE)</f>
        <v>U-8 HT Goal Getters</v>
      </c>
      <c r="M472" s="158" t="s">
        <v>849</v>
      </c>
      <c r="N472" s="181" t="str">
        <f>VLOOKUP(E472,'Team Info'!E:H,4,FALSE)</f>
        <v>RF</v>
      </c>
      <c r="O472" s="177" t="str">
        <f>VLOOKUP(E472,'Team Info'!E:J,6,FALSE)</f>
        <v>U-8 RF Dynamite</v>
      </c>
      <c r="P472" s="153" t="s">
        <v>1167</v>
      </c>
      <c r="Q472" s="175" t="str">
        <f t="shared" si="71"/>
        <v xml:space="preserve">2 Team Coordination: U8 Goal Getters &amp; U12G Lightning Leopards 
 </v>
      </c>
      <c r="R472" s="176" t="str">
        <f>IF(ISBLANK((VLOOKUP(D472,'Team Info'!$E:$O,11,FALSE)))=TRUE," ",(VLOOKUP(D472,'Team Info'!$E:$O,11,FALSE)))</f>
        <v>2 Team Coordination: U8 Goal Getters &amp; U12G Lightning Leopards</v>
      </c>
      <c r="S472" s="176" t="str">
        <f>IF(ISBLANK((VLOOKUP(E472,'Team Info'!$E:$O,11,FALSE)))=TRUE," ",(VLOOKUP(E472,'Team Info'!$E:$O,11,FALSE)))</f>
        <v xml:space="preserve"> </v>
      </c>
      <c r="T472" s="145" t="str">
        <f t="shared" si="69"/>
        <v>45577RF 20.375</v>
      </c>
    </row>
    <row r="473" spans="1:20" x14ac:dyDescent="0.3">
      <c r="A473" s="262">
        <v>407</v>
      </c>
      <c r="B473" s="170" t="s">
        <v>1161</v>
      </c>
      <c r="C473" s="242" t="str">
        <f t="shared" si="70"/>
        <v>HT1028RF1122</v>
      </c>
      <c r="D473" s="242" t="s">
        <v>1716</v>
      </c>
      <c r="E473" s="242" t="s">
        <v>1789</v>
      </c>
      <c r="F473" s="180" t="str">
        <f t="shared" si="72"/>
        <v>Sat</v>
      </c>
      <c r="G473" s="233">
        <v>45577</v>
      </c>
      <c r="H473" s="153" t="s">
        <v>2168</v>
      </c>
      <c r="I473" s="183">
        <v>0.375</v>
      </c>
      <c r="J473" s="155" t="s">
        <v>1826</v>
      </c>
      <c r="K473" s="180" t="str">
        <f>VLOOKUP(D473,'Team Info'!E:H,4,FALSE)</f>
        <v>HT</v>
      </c>
      <c r="L473" s="169" t="str">
        <f>VLOOKUP(D473,'Team Info'!E:K,6,FALSE)</f>
        <v>U-9 HT Tigers</v>
      </c>
      <c r="M473" s="158" t="s">
        <v>849</v>
      </c>
      <c r="N473" s="181" t="str">
        <f>VLOOKUP(E473,'Team Info'!E:H,4,FALSE)</f>
        <v>RF</v>
      </c>
      <c r="O473" s="177" t="str">
        <f>VLOOKUP(E473,'Team Info'!E:J,6,FALSE)</f>
        <v>U-9 RF Gladiators</v>
      </c>
      <c r="P473" s="153" t="s">
        <v>1167</v>
      </c>
      <c r="Q473" s="175" t="str">
        <f t="shared" si="71"/>
        <v>2 Team Coordination: U9 Tigers &amp; U7 Wolves 
2 Team Coordination: U9 Gladiators &amp; U12 Red Foxes</v>
      </c>
      <c r="R473" s="176" t="str">
        <f>IF(ISBLANK((VLOOKUP(D473,'Team Info'!$E:$O,11,FALSE)))=TRUE," ",(VLOOKUP(D473,'Team Info'!$E:$O,11,FALSE)))</f>
        <v>2 Team Coordination: U9 Tigers &amp; U7 Wolves</v>
      </c>
      <c r="S473" s="176" t="str">
        <f>IF(ISBLANK((VLOOKUP(E473,'Team Info'!$E:$O,11,FALSE)))=TRUE," ",(VLOOKUP(E473,'Team Info'!$E:$O,11,FALSE)))</f>
        <v>2 Team Coordination: U9 Gladiators &amp; U12 Red Foxes</v>
      </c>
      <c r="T473" s="145" t="str">
        <f t="shared" si="69"/>
        <v>45577RF 40.375</v>
      </c>
    </row>
    <row r="474" spans="1:20" x14ac:dyDescent="0.3">
      <c r="A474" s="170">
        <v>98</v>
      </c>
      <c r="B474" s="170" t="s">
        <v>1161</v>
      </c>
      <c r="C474" s="242" t="str">
        <f t="shared" si="70"/>
        <v>KW1090RF1132</v>
      </c>
      <c r="D474" s="242" t="s">
        <v>1687</v>
      </c>
      <c r="E474" s="242" t="s">
        <v>1681</v>
      </c>
      <c r="F474" s="180" t="str">
        <f t="shared" si="72"/>
        <v>Sat</v>
      </c>
      <c r="G474" s="233">
        <v>45577</v>
      </c>
      <c r="H474" s="153" t="s">
        <v>2170</v>
      </c>
      <c r="I474" s="183">
        <v>0.375</v>
      </c>
      <c r="J474" s="155" t="s">
        <v>63</v>
      </c>
      <c r="K474" s="180" t="str">
        <f>VLOOKUP(D474,'Team Info'!E:H,4,FALSE)</f>
        <v>KW</v>
      </c>
      <c r="L474" s="240" t="str">
        <f>VLOOKUP(D474,'Team Info'!E:K,6,FALSE)</f>
        <v>U12G KW Phoenix</v>
      </c>
      <c r="M474" s="158" t="s">
        <v>849</v>
      </c>
      <c r="N474" s="181" t="str">
        <f>VLOOKUP(E474,'Team Info'!E:H,4,FALSE)</f>
        <v>RF</v>
      </c>
      <c r="O474" s="238" t="str">
        <f>VLOOKUP(E474,'Team Info'!E:J,6,FALSE)</f>
        <v>U12G RF Gunners</v>
      </c>
      <c r="P474" s="153" t="s">
        <v>1167</v>
      </c>
      <c r="Q474" s="175" t="str">
        <f t="shared" si="71"/>
        <v>2 Team Coordination: U12G Phoenix &amp; U14 Comets 
2 Team Coordination: U12 Red Foxes &amp; U12G Gunners, 2 Team Coordination: U12 Lightning &amp; U12G Gunners,  2 Team Coordination: U12 Comets &amp; U12G Gunners</v>
      </c>
      <c r="R474" s="176" t="str">
        <f>IF(ISBLANK((VLOOKUP(D474,'Team Info'!$E:$O,11,FALSE)))=TRUE," ",(VLOOKUP(D474,'Team Info'!$E:$O,11,FALSE)))</f>
        <v>2 Team Coordination: U12G Phoenix &amp; U14 Comets</v>
      </c>
      <c r="S474" s="176" t="str">
        <f>IF(ISBLANK((VLOOKUP(E474,'Team Info'!$E:$O,11,FALSE)))=TRUE," ",(VLOOKUP(E474,'Team Info'!$E:$O,11,FALSE)))</f>
        <v>2 Team Coordination: U12 Red Foxes &amp; U12G Gunners, 2 Team Coordination: U12 Lightning &amp; U12G Gunners,  2 Team Coordination: U12 Comets &amp; U12G Gunners</v>
      </c>
      <c r="T474" s="145" t="str">
        <f t="shared" si="69"/>
        <v>45577RF 90.375</v>
      </c>
    </row>
    <row r="475" spans="1:20" ht="28.8" x14ac:dyDescent="0.3">
      <c r="A475" s="170">
        <v>403</v>
      </c>
      <c r="B475" s="170" t="s">
        <v>1267</v>
      </c>
      <c r="C475" s="242" t="str">
        <f t="shared" si="70"/>
        <v>KW1108WB1163</v>
      </c>
      <c r="D475" s="242" t="s">
        <v>1776</v>
      </c>
      <c r="E475" s="242" t="s">
        <v>1820</v>
      </c>
      <c r="F475" s="180" t="str">
        <f t="shared" si="72"/>
        <v>Sat</v>
      </c>
      <c r="G475" s="233">
        <v>45577</v>
      </c>
      <c r="H475" s="153" t="s">
        <v>2149</v>
      </c>
      <c r="I475" s="183">
        <v>0.375</v>
      </c>
      <c r="J475" s="155" t="s">
        <v>1826</v>
      </c>
      <c r="K475" s="180" t="str">
        <f>VLOOKUP(D475,'Team Info'!E:H,4,FALSE)</f>
        <v>KW</v>
      </c>
      <c r="L475" s="169" t="str">
        <f>VLOOKUP(D475,'Team Info'!E:K,6,FALSE)</f>
        <v>U-9 KW Twisters</v>
      </c>
      <c r="M475" s="158" t="s">
        <v>849</v>
      </c>
      <c r="N475" s="181" t="str">
        <f>VLOOKUP(E475,'Team Info'!E:H,4,FALSE)</f>
        <v>WB</v>
      </c>
      <c r="O475" s="177" t="str">
        <f>VLOOKUP(E475,'Team Info'!E:J,6,FALSE)</f>
        <v>U-9 WB Magic</v>
      </c>
      <c r="P475" s="153" t="s">
        <v>1167</v>
      </c>
      <c r="Q475" s="175" t="str">
        <f t="shared" si="71"/>
        <v xml:space="preserve"> </v>
      </c>
      <c r="R475" s="176" t="str">
        <f>IF(ISBLANK((VLOOKUP(D475,'Team Info'!$E:$O,11,FALSE)))=TRUE," ",(VLOOKUP(D475,'Team Info'!$E:$O,11,FALSE)))</f>
        <v xml:space="preserve"> </v>
      </c>
      <c r="S475" s="176" t="str">
        <f>IF(ISBLANK((VLOOKUP(E475,'Team Info'!$E:$O,11,FALSE)))=TRUE," ",(VLOOKUP(E475,'Team Info'!$E:$O,11,FALSE)))</f>
        <v xml:space="preserve"> </v>
      </c>
    </row>
    <row r="476" spans="1:20" ht="28.8" x14ac:dyDescent="0.3">
      <c r="A476" s="170">
        <v>144</v>
      </c>
      <c r="B476" s="170" t="s">
        <v>1162</v>
      </c>
      <c r="C476" s="242" t="str">
        <f t="shared" si="70"/>
        <v>JU1078SL1142</v>
      </c>
      <c r="D476" s="242" t="s">
        <v>1751</v>
      </c>
      <c r="E476" s="242" t="s">
        <v>1806</v>
      </c>
      <c r="F476" s="180" t="str">
        <f t="shared" si="72"/>
        <v>Sat</v>
      </c>
      <c r="G476" s="233">
        <v>45577</v>
      </c>
      <c r="H476" s="153">
        <v>4</v>
      </c>
      <c r="I476" s="271">
        <v>0.41666666666666669</v>
      </c>
      <c r="J476" s="155" t="s">
        <v>1823</v>
      </c>
      <c r="K476" s="180" t="str">
        <f>VLOOKUP(D476,'Team Info'!E:H,4,FALSE)</f>
        <v>JU</v>
      </c>
      <c r="L476" s="240" t="str">
        <f>VLOOKUP(D476,'Team Info'!E:K,6,FALSE)</f>
        <v>U-8 JU Juneau Rage U8</v>
      </c>
      <c r="M476" s="158" t="s">
        <v>849</v>
      </c>
      <c r="N476" s="181" t="str">
        <f>VLOOKUP(E476,'Team Info'!E:H,4,FALSE)</f>
        <v>SL</v>
      </c>
      <c r="O476" s="238" t="str">
        <f>VLOOKUP(E476,'Team Info'!E:J,6,FALSE)</f>
        <v>U-8 SL Earthquakes</v>
      </c>
      <c r="P476" s="153" t="s">
        <v>1167</v>
      </c>
      <c r="Q476" s="175" t="str">
        <f t="shared" si="71"/>
        <v>9/27-9/28 AWAY games - Homecoming</v>
      </c>
      <c r="R476" s="176" t="str">
        <f>IF(ISBLANK((VLOOKUP(D476,'Team Info'!$E:$O,11,FALSE)))=TRUE," ",(VLOOKUP(D476,'Team Info'!$E:$O,11,FALSE)))</f>
        <v xml:space="preserve"> </v>
      </c>
      <c r="S476" s="176" t="str">
        <f>IF(ISBLANK((VLOOKUP(E476,'Team Info'!$E:$O,11,FALSE)))=TRUE," ",(VLOOKUP(E476,'Team Info'!$E:$O,11,FALSE)))</f>
        <v>9/27-9/28 AWAY games - Homecoming</v>
      </c>
      <c r="T476" s="145" t="str">
        <f t="shared" ref="T476:T483" si="73">G476&amp;H476&amp;I476</f>
        <v>4557740.416666666666667</v>
      </c>
    </row>
    <row r="477" spans="1:20" x14ac:dyDescent="0.3">
      <c r="A477" s="170">
        <v>548</v>
      </c>
      <c r="B477" s="170" t="s">
        <v>1228</v>
      </c>
      <c r="C477" s="242" t="str">
        <f t="shared" si="70"/>
        <v>JK1054ER1007</v>
      </c>
      <c r="D477" s="242" t="s">
        <v>1376</v>
      </c>
      <c r="E477" s="242" t="s">
        <v>1696</v>
      </c>
      <c r="F477" s="180" t="str">
        <f t="shared" si="72"/>
        <v>Sat</v>
      </c>
      <c r="G477" s="233">
        <v>45577</v>
      </c>
      <c r="H477" s="153" t="s">
        <v>2050</v>
      </c>
      <c r="I477" s="183">
        <v>0.41666666666666669</v>
      </c>
      <c r="J477" s="155" t="s">
        <v>1828</v>
      </c>
      <c r="K477" s="180" t="str">
        <f>VLOOKUP(D477,'Team Info'!E:H,4,FALSE)</f>
        <v>JK</v>
      </c>
      <c r="L477" s="169" t="str">
        <f>VLOOKUP(D477,'Team Info'!E:K,6,FALSE)</f>
        <v>U-7 JK Tigers</v>
      </c>
      <c r="M477" s="158" t="s">
        <v>849</v>
      </c>
      <c r="N477" s="181" t="str">
        <f>VLOOKUP(E477,'Team Info'!E:H,4,FALSE)</f>
        <v>ER</v>
      </c>
      <c r="O477" s="177" t="str">
        <f>VLOOKUP(E477,'Team Info'!E:J,6,FALSE)</f>
        <v>U-7 ER Leprechauns</v>
      </c>
      <c r="P477" s="153" t="s">
        <v>1167</v>
      </c>
      <c r="Q477" s="175" t="str">
        <f t="shared" si="71"/>
        <v xml:space="preserve"> </v>
      </c>
      <c r="R477" s="176" t="str">
        <f>IF(ISBLANK((VLOOKUP(D477,'Team Info'!$E:$O,11,FALSE)))=TRUE," ",(VLOOKUP(D477,'Team Info'!$E:$O,11,FALSE)))</f>
        <v xml:space="preserve"> </v>
      </c>
      <c r="S477" s="176" t="str">
        <f>IF(ISBLANK((VLOOKUP(E477,'Team Info'!$E:$O,11,FALSE)))=TRUE," ",(VLOOKUP(E477,'Team Info'!$E:$O,11,FALSE)))</f>
        <v xml:space="preserve"> </v>
      </c>
      <c r="T477" s="145" t="str">
        <f t="shared" si="73"/>
        <v>45577ER #60.416666666666667</v>
      </c>
    </row>
    <row r="478" spans="1:20" ht="28.8" x14ac:dyDescent="0.3">
      <c r="A478" s="170">
        <v>220</v>
      </c>
      <c r="B478" s="170" t="s">
        <v>1159</v>
      </c>
      <c r="C478" s="242" t="str">
        <f t="shared" si="70"/>
        <v>KW1103JK1061</v>
      </c>
      <c r="D478" s="242" t="s">
        <v>1771</v>
      </c>
      <c r="E478" s="242" t="s">
        <v>1739</v>
      </c>
      <c r="F478" s="180" t="str">
        <f t="shared" si="72"/>
        <v>Sat</v>
      </c>
      <c r="G478" s="233">
        <v>45577</v>
      </c>
      <c r="H478" s="153" t="s">
        <v>2146</v>
      </c>
      <c r="I478" s="183">
        <v>0.41666666666666669</v>
      </c>
      <c r="J478" s="169" t="s">
        <v>1823</v>
      </c>
      <c r="K478" s="180" t="str">
        <f>VLOOKUP(D478,'Team Info'!E:H,4,FALSE)</f>
        <v>KW</v>
      </c>
      <c r="L478" s="169" t="str">
        <f>VLOOKUP(D478,'Team Info'!E:K,6,FALSE)</f>
        <v>U-8 KW Thunderhawks</v>
      </c>
      <c r="M478" s="158" t="s">
        <v>849</v>
      </c>
      <c r="N478" s="181" t="str">
        <f>VLOOKUP(E478,'Team Info'!E:H,4,FALSE)</f>
        <v>JK</v>
      </c>
      <c r="O478" s="177" t="str">
        <f>VLOOKUP(E478,'Team Info'!E:J,6,FALSE)</f>
        <v>U-8 JK The Sky Blues</v>
      </c>
      <c r="P478" s="153" t="s">
        <v>1167</v>
      </c>
      <c r="Q478" s="175" t="str">
        <f t="shared" si="71"/>
        <v xml:space="preserve"> </v>
      </c>
      <c r="R478" s="176" t="str">
        <f>IF(ISBLANK((VLOOKUP(D478,'Team Info'!$E:$O,11,FALSE)))=TRUE," ",(VLOOKUP(D478,'Team Info'!$E:$O,11,FALSE)))</f>
        <v xml:space="preserve"> </v>
      </c>
      <c r="S478" s="176" t="str">
        <f>IF(ISBLANK((VLOOKUP(E478,'Team Info'!$E:$O,11,FALSE)))=TRUE," ",(VLOOKUP(E478,'Team Info'!$E:$O,11,FALSE)))</f>
        <v xml:space="preserve"> </v>
      </c>
      <c r="T478" s="145" t="str">
        <f t="shared" si="73"/>
        <v>45577Hickory Lane #1A0.416666666666667</v>
      </c>
    </row>
    <row r="479" spans="1:20" ht="28.8" x14ac:dyDescent="0.3">
      <c r="A479" s="170">
        <v>219</v>
      </c>
      <c r="B479" s="170" t="s">
        <v>1159</v>
      </c>
      <c r="C479" s="242" t="str">
        <f t="shared" si="70"/>
        <v>KW1102JK1060</v>
      </c>
      <c r="D479" s="242" t="s">
        <v>1770</v>
      </c>
      <c r="E479" s="242" t="s">
        <v>1738</v>
      </c>
      <c r="F479" s="180" t="str">
        <f t="shared" si="72"/>
        <v>Sat</v>
      </c>
      <c r="G479" s="233">
        <v>45577</v>
      </c>
      <c r="H479" s="153" t="s">
        <v>2147</v>
      </c>
      <c r="I479" s="183">
        <v>0.41666666666666669</v>
      </c>
      <c r="J479" s="169" t="s">
        <v>1823</v>
      </c>
      <c r="K479" s="180" t="str">
        <f>VLOOKUP(D479,'Team Info'!E:H,4,FALSE)</f>
        <v>KW</v>
      </c>
      <c r="L479" s="169" t="str">
        <f>VLOOKUP(D479,'Team Info'!E:K,6,FALSE)</f>
        <v>U-8 KW Skyhawks</v>
      </c>
      <c r="M479" s="158" t="s">
        <v>849</v>
      </c>
      <c r="N479" s="181" t="str">
        <f>VLOOKUP(E479,'Team Info'!E:H,4,FALSE)</f>
        <v>JK</v>
      </c>
      <c r="O479" s="177" t="str">
        <f>VLOOKUP(E479,'Team Info'!E:J,6,FALSE)</f>
        <v>U-8 JK The Reds</v>
      </c>
      <c r="P479" s="153" t="s">
        <v>1167</v>
      </c>
      <c r="Q479" s="175" t="str">
        <f t="shared" si="71"/>
        <v xml:space="preserve"> </v>
      </c>
      <c r="R479" s="176" t="str">
        <f>IF(ISBLANK((VLOOKUP(D479,'Team Info'!$E:$O,11,FALSE)))=TRUE," ",(VLOOKUP(D479,'Team Info'!$E:$O,11,FALSE)))</f>
        <v xml:space="preserve"> </v>
      </c>
      <c r="S479" s="176" t="str">
        <f>IF(ISBLANK((VLOOKUP(E479,'Team Info'!$E:$O,11,FALSE)))=TRUE," ",(VLOOKUP(E479,'Team Info'!$E:$O,11,FALSE)))</f>
        <v xml:space="preserve"> </v>
      </c>
      <c r="T479" s="145" t="str">
        <f t="shared" si="73"/>
        <v>45577Hickory Lane #1B0.416666666666667</v>
      </c>
    </row>
    <row r="480" spans="1:20" ht="28.8" x14ac:dyDescent="0.3">
      <c r="A480" s="170">
        <v>52</v>
      </c>
      <c r="B480" s="170" t="s">
        <v>1159</v>
      </c>
      <c r="C480" s="242" t="str">
        <f t="shared" si="70"/>
        <v>RF1128JK1066</v>
      </c>
      <c r="D480" s="242" t="s">
        <v>1669</v>
      </c>
      <c r="E480" s="242" t="s">
        <v>1673</v>
      </c>
      <c r="F480" s="180" t="str">
        <f t="shared" si="72"/>
        <v>Sat</v>
      </c>
      <c r="G480" s="233">
        <v>45577</v>
      </c>
      <c r="H480" s="153" t="s">
        <v>2144</v>
      </c>
      <c r="I480" s="183">
        <v>0.41666666666666669</v>
      </c>
      <c r="J480" s="155" t="s">
        <v>96</v>
      </c>
      <c r="K480" s="180" t="str">
        <f>VLOOKUP(D480,'Team Info'!E:H,4,FALSE)</f>
        <v>RF</v>
      </c>
      <c r="L480" s="240" t="str">
        <f>VLOOKUP(D480,'Team Info'!E:K,6,FALSE)</f>
        <v>U10G RF Wildcats</v>
      </c>
      <c r="M480" s="158" t="s">
        <v>849</v>
      </c>
      <c r="N480" s="181" t="str">
        <f>VLOOKUP(E480,'Team Info'!E:H,4,FALSE)</f>
        <v>JK</v>
      </c>
      <c r="O480" s="238" t="str">
        <f>VLOOKUP(E480,'Team Info'!E:J,6,FALSE)</f>
        <v>U10G JK Magic</v>
      </c>
      <c r="P480" s="153" t="s">
        <v>1167</v>
      </c>
      <c r="Q480" s="175" t="str">
        <f t="shared" si="71"/>
        <v xml:space="preserve"> </v>
      </c>
      <c r="R480" s="176" t="str">
        <f>IF(ISBLANK((VLOOKUP(D480,'Team Info'!$E:$O,11,FALSE)))=TRUE," ",(VLOOKUP(D480,'Team Info'!$E:$O,11,FALSE)))</f>
        <v xml:space="preserve"> </v>
      </c>
      <c r="S480" s="176" t="str">
        <f>IF(ISBLANK((VLOOKUP(E480,'Team Info'!$E:$O,11,FALSE)))=TRUE," ",(VLOOKUP(E480,'Team Info'!$E:$O,11,FALSE)))</f>
        <v xml:space="preserve"> </v>
      </c>
      <c r="T480" s="145" t="str">
        <f t="shared" si="73"/>
        <v>45577Hickory Lane #20.416666666666667</v>
      </c>
    </row>
    <row r="481" spans="1:20" x14ac:dyDescent="0.3">
      <c r="A481" s="170">
        <v>316</v>
      </c>
      <c r="B481" s="170" t="s">
        <v>1159</v>
      </c>
      <c r="C481" s="242" t="str">
        <f t="shared" si="70"/>
        <v>KW1089JK1071</v>
      </c>
      <c r="D481" s="242" t="s">
        <v>1761</v>
      </c>
      <c r="E481" s="242" t="s">
        <v>1747</v>
      </c>
      <c r="F481" s="180" t="str">
        <f t="shared" si="72"/>
        <v>Sat</v>
      </c>
      <c r="G481" s="233">
        <v>45577</v>
      </c>
      <c r="H481" s="153" t="s">
        <v>2145</v>
      </c>
      <c r="I481" s="183">
        <v>0.41666666666666669</v>
      </c>
      <c r="J481" s="155" t="s">
        <v>1824</v>
      </c>
      <c r="K481" s="180" t="str">
        <f>VLOOKUP(D481,'Team Info'!E:H,4,FALSE)</f>
        <v>KW</v>
      </c>
      <c r="L481" s="169" t="str">
        <f>VLOOKUP(D481,'Team Info'!E:K,6,FALSE)</f>
        <v>U12 KW Stingrays</v>
      </c>
      <c r="M481" s="158" t="s">
        <v>849</v>
      </c>
      <c r="N481" s="181" t="str">
        <f>VLOOKUP(E481,'Team Info'!E:H,4,FALSE)</f>
        <v>JK</v>
      </c>
      <c r="O481" s="177" t="str">
        <f>VLOOKUP(E481,'Team Info'!E:J,6,FALSE)</f>
        <v>U12 JK Fusion</v>
      </c>
      <c r="P481" s="153" t="s">
        <v>1167</v>
      </c>
      <c r="Q481" s="175" t="str">
        <f t="shared" si="71"/>
        <v xml:space="preserve"> </v>
      </c>
      <c r="R481" s="176" t="str">
        <f>IF(ISBLANK((VLOOKUP(D481,'Team Info'!$E:$O,11,FALSE)))=TRUE," ",(VLOOKUP(D481,'Team Info'!$E:$O,11,FALSE)))</f>
        <v xml:space="preserve"> </v>
      </c>
      <c r="S481" s="176" t="str">
        <f>IF(ISBLANK((VLOOKUP(E481,'Team Info'!$E:$O,11,FALSE)))=TRUE," ",(VLOOKUP(E481,'Team Info'!$E:$O,11,FALSE)))</f>
        <v xml:space="preserve"> </v>
      </c>
      <c r="T481" s="145" t="str">
        <f t="shared" si="73"/>
        <v>45577Hickory Lane #30.416666666666667</v>
      </c>
    </row>
    <row r="482" spans="1:20" ht="43.2" x14ac:dyDescent="0.3">
      <c r="A482" s="170">
        <v>186</v>
      </c>
      <c r="B482" s="170" t="s">
        <v>1157</v>
      </c>
      <c r="C482" s="242" t="str">
        <f t="shared" si="70"/>
        <v>JK1059HT1021</v>
      </c>
      <c r="D482" s="242" t="s">
        <v>1737</v>
      </c>
      <c r="E482" s="242" t="s">
        <v>1709</v>
      </c>
      <c r="F482" s="180" t="str">
        <f t="shared" si="72"/>
        <v>Sat</v>
      </c>
      <c r="G482" s="233">
        <v>45577</v>
      </c>
      <c r="H482" s="153" t="s">
        <v>1827</v>
      </c>
      <c r="I482" s="183">
        <v>0.41666666666666669</v>
      </c>
      <c r="J482" s="155" t="s">
        <v>1823</v>
      </c>
      <c r="K482" s="180" t="str">
        <f>VLOOKUP(D482,'Team Info'!E:H,4,FALSE)</f>
        <v>JK</v>
      </c>
      <c r="L482" s="169" t="str">
        <f>VLOOKUP(D482,'Team Info'!E:K,6,FALSE)</f>
        <v>U-8 JK Spurs</v>
      </c>
      <c r="M482" s="158" t="s">
        <v>849</v>
      </c>
      <c r="N482" s="181" t="str">
        <f>VLOOKUP(E482,'Team Info'!E:H,4,FALSE)</f>
        <v>HT</v>
      </c>
      <c r="O482" s="177" t="str">
        <f>VLOOKUP(E482,'Team Info'!E:J,6,FALSE)</f>
        <v>U-8 HT Goal Diggers</v>
      </c>
      <c r="P482" s="153" t="s">
        <v>1167</v>
      </c>
      <c r="Q482" s="175" t="str">
        <f t="shared" si="71"/>
        <v xml:space="preserve"> </v>
      </c>
      <c r="R482" s="176" t="str">
        <f>IF(ISBLANK((VLOOKUP(D482,'Team Info'!$E:$O,11,FALSE)))=TRUE," ",(VLOOKUP(D482,'Team Info'!$E:$O,11,FALSE)))</f>
        <v xml:space="preserve"> </v>
      </c>
      <c r="S482" s="176" t="str">
        <f>IF(ISBLANK((VLOOKUP(E482,'Team Info'!$E:$O,11,FALSE)))=TRUE," ",(VLOOKUP(E482,'Team Info'!$E:$O,11,FALSE)))</f>
        <v xml:space="preserve"> </v>
      </c>
      <c r="T482" s="145" t="str">
        <f t="shared" si="73"/>
        <v>45577HT #3A0.416666666666667</v>
      </c>
    </row>
    <row r="483" spans="1:20" ht="28.8" x14ac:dyDescent="0.3">
      <c r="A483" s="170">
        <v>496</v>
      </c>
      <c r="B483" s="170" t="s">
        <v>1157</v>
      </c>
      <c r="C483" s="242" t="str">
        <f t="shared" si="70"/>
        <v>ER1005HT1016</v>
      </c>
      <c r="D483" s="242" t="s">
        <v>1694</v>
      </c>
      <c r="E483" s="242" t="s">
        <v>1704</v>
      </c>
      <c r="F483" s="180" t="str">
        <f t="shared" si="72"/>
        <v>Sat</v>
      </c>
      <c r="G483" s="233">
        <v>45577</v>
      </c>
      <c r="H483" s="153" t="s">
        <v>1830</v>
      </c>
      <c r="I483" s="183">
        <v>0.41666666666666669</v>
      </c>
      <c r="J483" s="155" t="s">
        <v>1828</v>
      </c>
      <c r="K483" s="180" t="str">
        <f>VLOOKUP(D483,'Team Info'!E:H,4,FALSE)</f>
        <v>ER</v>
      </c>
      <c r="L483" s="169" t="str">
        <f>VLOOKUP(D483,'Team Info'!E:K,6,FALSE)</f>
        <v>U-7 ER Celtics</v>
      </c>
      <c r="M483" s="158" t="s">
        <v>849</v>
      </c>
      <c r="N483" s="181" t="str">
        <f>VLOOKUP(E483,'Team Info'!E:H,4,FALSE)</f>
        <v>HT</v>
      </c>
      <c r="O483" s="177" t="str">
        <f>VLOOKUP(E483,'Team Info'!E:J,6,FALSE)</f>
        <v>U-7 HT Honey Badgers</v>
      </c>
      <c r="P483" s="153" t="s">
        <v>1167</v>
      </c>
      <c r="Q483" s="175" t="str">
        <f t="shared" si="71"/>
        <v xml:space="preserve"> </v>
      </c>
      <c r="R483" s="176" t="str">
        <f>IF(ISBLANK((VLOOKUP(D483,'Team Info'!$E:$O,11,FALSE)))=TRUE," ",(VLOOKUP(D483,'Team Info'!$E:$O,11,FALSE)))</f>
        <v xml:space="preserve"> </v>
      </c>
      <c r="S483" s="176" t="str">
        <f>IF(ISBLANK((VLOOKUP(E483,'Team Info'!$E:$O,11,FALSE)))=TRUE," ",(VLOOKUP(E483,'Team Info'!$E:$O,11,FALSE)))</f>
        <v xml:space="preserve"> </v>
      </c>
      <c r="T483" s="145" t="str">
        <f t="shared" si="73"/>
        <v>45577HT #3B0.416666666666667</v>
      </c>
    </row>
    <row r="484" spans="1:20" x14ac:dyDescent="0.3">
      <c r="A484" s="170">
        <v>404</v>
      </c>
      <c r="B484" s="170" t="s">
        <v>1162</v>
      </c>
      <c r="C484" s="242" t="str">
        <f t="shared" si="70"/>
        <v>JU1080SL1145</v>
      </c>
      <c r="D484" s="242" t="s">
        <v>1753</v>
      </c>
      <c r="E484" s="242" t="s">
        <v>1809</v>
      </c>
      <c r="F484" s="180" t="str">
        <f t="shared" si="72"/>
        <v>Sat</v>
      </c>
      <c r="G484" s="233">
        <v>45577</v>
      </c>
      <c r="H484" s="153">
        <v>1</v>
      </c>
      <c r="I484" s="183">
        <v>0.4375</v>
      </c>
      <c r="J484" s="155" t="s">
        <v>1826</v>
      </c>
      <c r="K484" s="180" t="str">
        <f>VLOOKUP(D484,'Team Info'!E:H,4,FALSE)</f>
        <v>JU</v>
      </c>
      <c r="L484" s="169" t="str">
        <f>VLOOKUP(D484,'Team Info'!E:K,6,FALSE)</f>
        <v>U-9 JU Juneau Rage U9</v>
      </c>
      <c r="M484" s="158" t="s">
        <v>849</v>
      </c>
      <c r="N484" s="181" t="str">
        <f>VLOOKUP(E484,'Team Info'!E:H,4,FALSE)</f>
        <v>SL</v>
      </c>
      <c r="O484" s="177" t="str">
        <f>VLOOKUP(E484,'Team Info'!E:J,6,FALSE)</f>
        <v>U-9 SL Raptors</v>
      </c>
      <c r="P484" s="153" t="s">
        <v>1167</v>
      </c>
      <c r="Q484" s="175" t="str">
        <f t="shared" si="71"/>
        <v>2 Team Coordination: U8 Rage Purple &amp; U9 JU Rage 
9/27-9/28 AWAY games - Homecoming</v>
      </c>
      <c r="R484" s="176" t="str">
        <f>IF(ISBLANK((VLOOKUP(D484,'Team Info'!$E:$O,11,FALSE)))=TRUE," ",(VLOOKUP(D484,'Team Info'!$E:$O,11,FALSE)))</f>
        <v>2 Team Coordination: U8 Rage Purple &amp; U9 JU Rage</v>
      </c>
      <c r="S484" s="176" t="str">
        <f>IF(ISBLANK((VLOOKUP(E484,'Team Info'!$E:$O,11,FALSE)))=TRUE," ",(VLOOKUP(E484,'Team Info'!$E:$O,11,FALSE)))</f>
        <v>9/27-9/28 AWAY games - Homecoming</v>
      </c>
    </row>
    <row r="485" spans="1:20" ht="28.8" x14ac:dyDescent="0.3">
      <c r="A485" s="262">
        <v>282</v>
      </c>
      <c r="B485" s="170" t="s">
        <v>1162</v>
      </c>
      <c r="C485" s="242" t="str">
        <f t="shared" si="70"/>
        <v>ER1012SL1152</v>
      </c>
      <c r="D485" s="242" t="s">
        <v>1701</v>
      </c>
      <c r="E485" s="242" t="s">
        <v>1814</v>
      </c>
      <c r="F485" s="180" t="str">
        <f t="shared" si="72"/>
        <v>Sat</v>
      </c>
      <c r="G485" s="233">
        <v>45577</v>
      </c>
      <c r="H485" s="153">
        <v>5</v>
      </c>
      <c r="I485" s="183">
        <v>0.4375</v>
      </c>
      <c r="J485" s="155" t="s">
        <v>1824</v>
      </c>
      <c r="K485" s="180" t="str">
        <f>VLOOKUP(D485,'Team Info'!E:H,4,FALSE)</f>
        <v>ER</v>
      </c>
      <c r="L485" s="169" t="str">
        <f>VLOOKUP(D485,'Team Info'!E:K,6,FALSE)</f>
        <v>U12 ER Hooligans</v>
      </c>
      <c r="M485" s="158" t="s">
        <v>849</v>
      </c>
      <c r="N485" s="181" t="str">
        <f>VLOOKUP(E485,'Team Info'!E:H,4,FALSE)</f>
        <v>SL</v>
      </c>
      <c r="O485" s="177" t="str">
        <f>VLOOKUP(E485,'Team Info'!E:J,6,FALSE)</f>
        <v>U12 SL Union</v>
      </c>
      <c r="P485" s="153" t="s">
        <v>1167</v>
      </c>
      <c r="Q485" s="175" t="str">
        <f t="shared" si="71"/>
        <v>2 Team Coordination: U12 Union &amp; U10G Arsenal, 9/27-9/28 AWAY games - Homecoming</v>
      </c>
      <c r="R485" s="176" t="str">
        <f>IF(ISBLANK((VLOOKUP(D485,'Team Info'!$E:$O,11,FALSE)))=TRUE," ",(VLOOKUP(D485,'Team Info'!$E:$O,11,FALSE)))</f>
        <v xml:space="preserve"> </v>
      </c>
      <c r="S485" s="176" t="str">
        <f>IF(ISBLANK((VLOOKUP(E485,'Team Info'!$E:$O,11,FALSE)))=TRUE," ",(VLOOKUP(E485,'Team Info'!$E:$O,11,FALSE)))</f>
        <v>2 Team Coordination: U12 Union &amp; U10G Arsenal, 9/27-9/28 AWAY games - Homecoming</v>
      </c>
      <c r="T485" s="145" t="str">
        <f t="shared" ref="T485:T514" si="74">G485&amp;H485&amp;I485</f>
        <v>4557750.4375</v>
      </c>
    </row>
    <row r="486" spans="1:20" ht="28.8" x14ac:dyDescent="0.3">
      <c r="A486" s="170">
        <v>357</v>
      </c>
      <c r="B486" s="170" t="s">
        <v>1268</v>
      </c>
      <c r="C486" s="242" t="str">
        <f t="shared" si="70"/>
        <v>JK1075BR1004</v>
      </c>
      <c r="D486" s="242" t="s">
        <v>1750</v>
      </c>
      <c r="E486" s="242" t="s">
        <v>1693</v>
      </c>
      <c r="F486" s="180" t="str">
        <f t="shared" si="72"/>
        <v>Sat</v>
      </c>
      <c r="G486" s="233">
        <v>45577</v>
      </c>
      <c r="H486" s="153" t="s">
        <v>2178</v>
      </c>
      <c r="I486" s="183">
        <v>0.4375</v>
      </c>
      <c r="J486" s="155" t="s">
        <v>1825</v>
      </c>
      <c r="K486" s="180" t="str">
        <f>VLOOKUP(D486,'Team Info'!E:H,4,FALSE)</f>
        <v>JK</v>
      </c>
      <c r="L486" s="169" t="str">
        <f>VLOOKUP(D486,'Team Info'!E:K,6,FALSE)</f>
        <v>U14 JK Leopards</v>
      </c>
      <c r="M486" s="158" t="s">
        <v>849</v>
      </c>
      <c r="N486" s="181" t="str">
        <f>VLOOKUP(E486,'Team Info'!E:H,4,FALSE)</f>
        <v>BR</v>
      </c>
      <c r="O486" s="177" t="str">
        <f>VLOOKUP(E486,'Team Info'!E:J,6,FALSE)</f>
        <v>U14 BR Blue Heron</v>
      </c>
      <c r="P486" s="153" t="s">
        <v>1167</v>
      </c>
      <c r="Q486" s="175" t="str">
        <f t="shared" si="71"/>
        <v xml:space="preserve">2 Team Coordination: U12 BR &amp; U14 BR, No Games 9/28, Home games on 9/14 picture day, have Brownsville girls play each other that day? </v>
      </c>
      <c r="R486" s="176" t="str">
        <f>IF(ISBLANK((VLOOKUP(D486,'Team Info'!$E:$O,11,FALSE)))=TRUE," ",(VLOOKUP(D486,'Team Info'!$E:$O,11,FALSE)))</f>
        <v xml:space="preserve"> </v>
      </c>
      <c r="S486" s="176" t="str">
        <f>IF(ISBLANK((VLOOKUP(E486,'Team Info'!$E:$O,11,FALSE)))=TRUE," ",(VLOOKUP(E486,'Team Info'!$E:$O,11,FALSE)))</f>
        <v xml:space="preserve">2 Team Coordination: U12 BR &amp; U14 BR, No Games 9/28, Home games on 9/14 picture day, have Brownsville girls play each other that day? </v>
      </c>
      <c r="T486" s="145" t="str">
        <f t="shared" si="74"/>
        <v>4557714U South0.4375</v>
      </c>
    </row>
    <row r="487" spans="1:20" ht="28.8" x14ac:dyDescent="0.3">
      <c r="A487" s="170">
        <v>447</v>
      </c>
      <c r="B487" s="170" t="s">
        <v>1228</v>
      </c>
      <c r="C487" s="242" t="str">
        <f t="shared" si="70"/>
        <v>RF1120ER1009</v>
      </c>
      <c r="D487" s="242" t="s">
        <v>1787</v>
      </c>
      <c r="E487" s="242" t="s">
        <v>1698</v>
      </c>
      <c r="F487" s="180" t="str">
        <f t="shared" si="72"/>
        <v>Sat</v>
      </c>
      <c r="G487" s="233">
        <v>45577</v>
      </c>
      <c r="H487" s="153" t="s">
        <v>2046</v>
      </c>
      <c r="I487" s="183">
        <v>0.4375</v>
      </c>
      <c r="J487" s="155" t="s">
        <v>1826</v>
      </c>
      <c r="K487" s="180" t="str">
        <f>VLOOKUP(D487,'Team Info'!E:H,4,FALSE)</f>
        <v>RF</v>
      </c>
      <c r="L487" s="169" t="str">
        <f>VLOOKUP(D487,'Team Info'!E:K,6,FALSE)</f>
        <v>U-9 RF Cheetahs</v>
      </c>
      <c r="M487" s="158" t="s">
        <v>849</v>
      </c>
      <c r="N487" s="181" t="str">
        <f>VLOOKUP(E487,'Team Info'!E:H,4,FALSE)</f>
        <v>ER</v>
      </c>
      <c r="O487" s="177" t="str">
        <f>VLOOKUP(E487,'Team Info'!E:J,6,FALSE)</f>
        <v>U-9 ER Cyclones</v>
      </c>
      <c r="P487" s="153" t="s">
        <v>1167</v>
      </c>
      <c r="Q487" s="175" t="str">
        <f t="shared" si="71"/>
        <v>2 Team Coordination: U7 Emeralds &amp; U9 Cyclones</v>
      </c>
      <c r="R487" s="176" t="str">
        <f>IF(ISBLANK((VLOOKUP(D487,'Team Info'!$E:$O,11,FALSE)))=TRUE," ",(VLOOKUP(D487,'Team Info'!$E:$O,11,FALSE)))</f>
        <v xml:space="preserve"> </v>
      </c>
      <c r="S487" s="176" t="str">
        <f>IF(ISBLANK((VLOOKUP(E487,'Team Info'!$E:$O,11,FALSE)))=TRUE," ",(VLOOKUP(E487,'Team Info'!$E:$O,11,FALSE)))</f>
        <v>2 Team Coordination: U7 Emeralds &amp; U9 Cyclones</v>
      </c>
      <c r="T487" s="145" t="str">
        <f t="shared" si="74"/>
        <v>45577ER #80.4375</v>
      </c>
    </row>
    <row r="488" spans="1:20" x14ac:dyDescent="0.3">
      <c r="A488" s="170">
        <v>450</v>
      </c>
      <c r="B488" s="170" t="s">
        <v>1158</v>
      </c>
      <c r="C488" s="242" t="str">
        <f t="shared" si="70"/>
        <v>JK1063HU1046</v>
      </c>
      <c r="D488" s="242" t="s">
        <v>1741</v>
      </c>
      <c r="E488" s="242" t="s">
        <v>1729</v>
      </c>
      <c r="F488" s="180" t="str">
        <f t="shared" si="72"/>
        <v>Sat</v>
      </c>
      <c r="G488" s="233">
        <v>45577</v>
      </c>
      <c r="H488" s="153" t="s">
        <v>2153</v>
      </c>
      <c r="I488" s="183">
        <v>0.4375</v>
      </c>
      <c r="J488" s="155" t="s">
        <v>1826</v>
      </c>
      <c r="K488" s="180" t="str">
        <f>VLOOKUP(D488,'Team Info'!E:H,4,FALSE)</f>
        <v>JK</v>
      </c>
      <c r="L488" s="169" t="str">
        <f>VLOOKUP(D488,'Team Info'!E:K,6,FALSE)</f>
        <v>U-9 JK Avalanche</v>
      </c>
      <c r="M488" s="158" t="s">
        <v>849</v>
      </c>
      <c r="N488" s="181" t="str">
        <f>VLOOKUP(E488,'Team Info'!E:H,4,FALSE)</f>
        <v>HU</v>
      </c>
      <c r="O488" s="177" t="str">
        <f>VLOOKUP(E488,'Team Info'!E:J,6,FALSE)</f>
        <v>U-9 HU Cyclones</v>
      </c>
      <c r="P488" s="153" t="s">
        <v>1167</v>
      </c>
      <c r="Q488" s="175" t="str">
        <f t="shared" si="71"/>
        <v xml:space="preserve"> </v>
      </c>
      <c r="R488" s="176" t="str">
        <f>IF(ISBLANK((VLOOKUP(D488,'Team Info'!$E:$O,11,FALSE)))=TRUE," ",(VLOOKUP(D488,'Team Info'!$E:$O,11,FALSE)))</f>
        <v xml:space="preserve"> </v>
      </c>
      <c r="S488" s="176" t="str">
        <f>IF(ISBLANK((VLOOKUP(E488,'Team Info'!$E:$O,11,FALSE)))=TRUE," ",(VLOOKUP(E488,'Team Info'!$E:$O,11,FALSE)))</f>
        <v xml:space="preserve"> </v>
      </c>
      <c r="T488" s="145" t="str">
        <f t="shared" si="74"/>
        <v>45577Field #10.4375</v>
      </c>
    </row>
    <row r="489" spans="1:20" ht="28.8" x14ac:dyDescent="0.3">
      <c r="A489" s="262">
        <v>492</v>
      </c>
      <c r="B489" s="170" t="s">
        <v>1158</v>
      </c>
      <c r="C489" s="242" t="str">
        <f t="shared" si="70"/>
        <v>KW1096HU1041</v>
      </c>
      <c r="D489" s="242" t="s">
        <v>1764</v>
      </c>
      <c r="E489" s="242" t="s">
        <v>1724</v>
      </c>
      <c r="F489" s="180" t="str">
        <f t="shared" si="72"/>
        <v>Sat</v>
      </c>
      <c r="G489" s="233">
        <v>45577</v>
      </c>
      <c r="H489" s="153" t="s">
        <v>2154</v>
      </c>
      <c r="I489" s="183">
        <v>0.4375</v>
      </c>
      <c r="J489" s="155" t="s">
        <v>1828</v>
      </c>
      <c r="K489" s="180" t="str">
        <f>VLOOKUP(D489,'Team Info'!E:H,4,FALSE)</f>
        <v>KW</v>
      </c>
      <c r="L489" s="169" t="str">
        <f>VLOOKUP(D489,'Team Info'!E:K,6,FALSE)</f>
        <v>U-7 KW Blazers</v>
      </c>
      <c r="M489" s="158" t="s">
        <v>849</v>
      </c>
      <c r="N489" s="181" t="str">
        <f>VLOOKUP(E489,'Team Info'!E:H,4,FALSE)</f>
        <v>HU</v>
      </c>
      <c r="O489" s="177" t="str">
        <f>VLOOKUP(E489,'Team Info'!E:J,6,FALSE)</f>
        <v>U-7 HU Cobras</v>
      </c>
      <c r="P489" s="153" t="s">
        <v>1167</v>
      </c>
      <c r="Q489" s="175" t="str">
        <f t="shared" si="71"/>
        <v xml:space="preserve">2 Team Coordination: U10 Rays &amp; U7 Blazers 
 </v>
      </c>
      <c r="R489" s="176" t="str">
        <f>IF(ISBLANK((VLOOKUP(D489,'Team Info'!$E:$O,11,FALSE)))=TRUE," ",(VLOOKUP(D489,'Team Info'!$E:$O,11,FALSE)))</f>
        <v>2 Team Coordination: U10 Rays &amp; U7 Blazers</v>
      </c>
      <c r="S489" s="176" t="str">
        <f>IF(ISBLANK((VLOOKUP(E489,'Team Info'!$E:$O,11,FALSE)))=TRUE," ",(VLOOKUP(E489,'Team Info'!$E:$O,11,FALSE)))</f>
        <v xml:space="preserve"> </v>
      </c>
      <c r="T489" s="145" t="str">
        <f t="shared" si="74"/>
        <v>45577Field #20.4375</v>
      </c>
    </row>
    <row r="490" spans="1:20" ht="57.6" x14ac:dyDescent="0.3">
      <c r="A490" s="170">
        <v>591</v>
      </c>
      <c r="B490" s="170" t="s">
        <v>757</v>
      </c>
      <c r="C490" s="242" t="str">
        <f t="shared" si="70"/>
        <v>SL1148JU1081</v>
      </c>
      <c r="D490" s="242" t="s">
        <v>1812</v>
      </c>
      <c r="E490" s="242" t="s">
        <v>1754</v>
      </c>
      <c r="F490" s="180" t="str">
        <f t="shared" si="72"/>
        <v>Sat</v>
      </c>
      <c r="G490" s="233">
        <v>45577</v>
      </c>
      <c r="H490" s="153" t="s">
        <v>2189</v>
      </c>
      <c r="I490" s="183">
        <v>0.4375</v>
      </c>
      <c r="J490" s="155" t="s">
        <v>1829</v>
      </c>
      <c r="K490" s="180" t="str">
        <f>VLOOKUP(D490,'Team Info'!E:H,4,FALSE)</f>
        <v>SL</v>
      </c>
      <c r="L490" s="169" t="str">
        <f>VLOOKUP(D490,'Team Info'!E:K,6,FALSE)</f>
        <v>U10 SL Manchester City (Chargers)</v>
      </c>
      <c r="M490" s="158" t="s">
        <v>849</v>
      </c>
      <c r="N490" s="181" t="str">
        <f>VLOOKUP(E490,'Team Info'!E:H,4,FALSE)</f>
        <v>JU</v>
      </c>
      <c r="O490" s="177" t="str">
        <f>VLOOKUP(E490,'Team Info'!E:J,6,FALSE)</f>
        <v>U10 JU Juneau Rage U10</v>
      </c>
      <c r="P490" s="153" t="s">
        <v>1167</v>
      </c>
      <c r="Q490" s="175" t="str">
        <f t="shared" si="71"/>
        <v xml:space="preserve">9/27-9/28 AWAY games - Homecoming 
 </v>
      </c>
      <c r="R490" s="176" t="str">
        <f>IF(ISBLANK((VLOOKUP(D490,'Team Info'!$E:$O,11,FALSE)))=TRUE," ",(VLOOKUP(D490,'Team Info'!$E:$O,11,FALSE)))</f>
        <v>9/27-9/28 AWAY games - Homecoming</v>
      </c>
      <c r="S490" s="176" t="str">
        <f>IF(ISBLANK((VLOOKUP(E490,'Team Info'!$E:$O,11,FALSE)))=TRUE," ",(VLOOKUP(E490,'Team Info'!$E:$O,11,FALSE)))</f>
        <v xml:space="preserve"> </v>
      </c>
      <c r="T490" s="145" t="str">
        <f t="shared" si="74"/>
        <v>45577Field 30.4375</v>
      </c>
    </row>
    <row r="491" spans="1:20" ht="28.8" x14ac:dyDescent="0.3">
      <c r="A491" s="170">
        <v>406</v>
      </c>
      <c r="B491" s="170" t="s">
        <v>1157</v>
      </c>
      <c r="C491" s="242" t="str">
        <f t="shared" si="70"/>
        <v>SL1146HT1027</v>
      </c>
      <c r="D491" s="242" t="s">
        <v>1810</v>
      </c>
      <c r="E491" s="242" t="s">
        <v>1715</v>
      </c>
      <c r="F491" s="180" t="str">
        <f t="shared" si="72"/>
        <v>Sat</v>
      </c>
      <c r="G491" s="233">
        <v>45577</v>
      </c>
      <c r="H491" s="153" t="s">
        <v>851</v>
      </c>
      <c r="I491" s="183">
        <v>0.4375</v>
      </c>
      <c r="J491" s="155" t="s">
        <v>1826</v>
      </c>
      <c r="K491" s="180" t="str">
        <f>VLOOKUP(D491,'Team Info'!E:H,4,FALSE)</f>
        <v>SL</v>
      </c>
      <c r="L491" s="169" t="str">
        <f>VLOOKUP(D491,'Team Info'!E:K,6,FALSE)</f>
        <v>U-9 SL Chelsea (Anacondas)</v>
      </c>
      <c r="M491" s="158" t="s">
        <v>849</v>
      </c>
      <c r="N491" s="181" t="str">
        <f>VLOOKUP(E491,'Team Info'!E:H,4,FALSE)</f>
        <v>HT</v>
      </c>
      <c r="O491" s="177" t="str">
        <f>VLOOKUP(E491,'Team Info'!E:J,6,FALSE)</f>
        <v>U-9 HT Lady Orioles (Orange Crush)</v>
      </c>
      <c r="P491" s="153" t="s">
        <v>1167</v>
      </c>
      <c r="Q491" s="175" t="str">
        <f t="shared" si="71"/>
        <v xml:space="preserve">9/27-9/28 AWAY games - Homecoming 
 </v>
      </c>
      <c r="R491" s="176" t="str">
        <f>IF(ISBLANK((VLOOKUP(D491,'Team Info'!$E:$O,11,FALSE)))=TRUE," ",(VLOOKUP(D491,'Team Info'!$E:$O,11,FALSE)))</f>
        <v>9/27-9/28 AWAY games - Homecoming</v>
      </c>
      <c r="S491" s="176" t="str">
        <f>IF(ISBLANK((VLOOKUP(E491,'Team Info'!$E:$O,11,FALSE)))=TRUE," ",(VLOOKUP(E491,'Team Info'!$E:$O,11,FALSE)))</f>
        <v xml:space="preserve"> </v>
      </c>
      <c r="T491" s="145" t="str">
        <f t="shared" si="74"/>
        <v>45577HT #5B0.4375</v>
      </c>
    </row>
    <row r="492" spans="1:20" ht="28.8" x14ac:dyDescent="0.3">
      <c r="A492" s="170">
        <v>495</v>
      </c>
      <c r="B492" s="170" t="s">
        <v>1160</v>
      </c>
      <c r="C492" s="242" t="str">
        <f t="shared" si="70"/>
        <v>HT1015KW1095</v>
      </c>
      <c r="D492" s="242" t="s">
        <v>1703</v>
      </c>
      <c r="E492" s="242" t="s">
        <v>1763</v>
      </c>
      <c r="F492" s="180" t="str">
        <f t="shared" si="72"/>
        <v>Sat</v>
      </c>
      <c r="G492" s="233">
        <v>45577</v>
      </c>
      <c r="H492" s="153" t="s">
        <v>879</v>
      </c>
      <c r="I492" s="183">
        <v>0.4375</v>
      </c>
      <c r="J492" s="155" t="s">
        <v>1828</v>
      </c>
      <c r="K492" s="180" t="str">
        <f>VLOOKUP(D492,'Team Info'!E:H,4,FALSE)</f>
        <v>HT</v>
      </c>
      <c r="L492" s="169" t="str">
        <f>VLOOKUP(D492,'Team Info'!E:K,6,FALSE)</f>
        <v>U-7 HT Spicey Meatball Boys</v>
      </c>
      <c r="M492" s="158" t="s">
        <v>849</v>
      </c>
      <c r="N492" s="181" t="str">
        <f>VLOOKUP(E492,'Team Info'!E:H,4,FALSE)</f>
        <v>KW</v>
      </c>
      <c r="O492" s="177" t="str">
        <f>VLOOKUP(E492,'Team Info'!E:J,6,FALSE)</f>
        <v>U-7 KW Astros</v>
      </c>
      <c r="P492" s="153" t="s">
        <v>1167</v>
      </c>
      <c r="Q492" s="175" t="str">
        <f t="shared" si="71"/>
        <v xml:space="preserve">2 Team Coordination: U12 Cobras &amp; U7 Spicey Meatballs 
 </v>
      </c>
      <c r="R492" s="176" t="str">
        <f>IF(ISBLANK((VLOOKUP(D492,'Team Info'!$E:$O,11,FALSE)))=TRUE," ",(VLOOKUP(D492,'Team Info'!$E:$O,11,FALSE)))</f>
        <v>2 Team Coordination: U12 Cobras &amp; U7 Spicey Meatballs</v>
      </c>
      <c r="S492" s="176" t="str">
        <f>IF(ISBLANK((VLOOKUP(E492,'Team Info'!$E:$O,11,FALSE)))=TRUE," ",(VLOOKUP(E492,'Team Info'!$E:$O,11,FALSE)))</f>
        <v xml:space="preserve"> </v>
      </c>
      <c r="T492" s="145" t="str">
        <f t="shared" si="74"/>
        <v>45577KW 10.4375</v>
      </c>
    </row>
    <row r="493" spans="1:20" ht="28.8" x14ac:dyDescent="0.3">
      <c r="A493" s="170">
        <v>552</v>
      </c>
      <c r="B493" s="170" t="s">
        <v>1160</v>
      </c>
      <c r="C493" s="242" t="str">
        <f t="shared" si="70"/>
        <v>KW1097KW1098</v>
      </c>
      <c r="D493" s="242" t="s">
        <v>1765</v>
      </c>
      <c r="E493" s="242" t="s">
        <v>1766</v>
      </c>
      <c r="F493" s="180" t="str">
        <f t="shared" si="72"/>
        <v>Sat</v>
      </c>
      <c r="G493" s="233">
        <v>45577</v>
      </c>
      <c r="H493" s="153" t="s">
        <v>892</v>
      </c>
      <c r="I493" s="183">
        <v>0.4375</v>
      </c>
      <c r="J493" s="155" t="s">
        <v>1828</v>
      </c>
      <c r="K493" s="180" t="str">
        <f>VLOOKUP(D493,'Team Info'!E:H,4,FALSE)</f>
        <v>KW</v>
      </c>
      <c r="L493" s="169" t="str">
        <f>VLOOKUP(D493,'Team Info'!E:K,6,FALSE)</f>
        <v>U-7 KW Pioneers</v>
      </c>
      <c r="M493" s="158" t="s">
        <v>849</v>
      </c>
      <c r="N493" s="181" t="str">
        <f>VLOOKUP(E493,'Team Info'!E:H,4,FALSE)</f>
        <v>KW</v>
      </c>
      <c r="O493" s="177" t="str">
        <f>VLOOKUP(E493,'Team Info'!E:J,6,FALSE)</f>
        <v>U-7 KW Rockets</v>
      </c>
      <c r="P493" s="153" t="s">
        <v>1167</v>
      </c>
      <c r="Q493" s="175" t="str">
        <f t="shared" si="71"/>
        <v xml:space="preserve"> </v>
      </c>
      <c r="R493" s="176" t="str">
        <f>IF(ISBLANK((VLOOKUP(D493,'Team Info'!$E:$O,11,FALSE)))=TRUE," ",(VLOOKUP(D493,'Team Info'!$E:$O,11,FALSE)))</f>
        <v xml:space="preserve"> </v>
      </c>
      <c r="S493" s="176" t="str">
        <f>IF(ISBLANK((VLOOKUP(E493,'Team Info'!$E:$O,11,FALSE)))=TRUE," ",(VLOOKUP(E493,'Team Info'!$E:$O,11,FALSE)))</f>
        <v xml:space="preserve"> </v>
      </c>
      <c r="T493" s="145" t="str">
        <f t="shared" si="74"/>
        <v>45577KW 20.4375</v>
      </c>
    </row>
    <row r="494" spans="1:20" x14ac:dyDescent="0.3">
      <c r="A494" s="170">
        <v>632</v>
      </c>
      <c r="B494" s="170" t="s">
        <v>1160</v>
      </c>
      <c r="C494" s="242" t="str">
        <f t="shared" si="70"/>
        <v>SL1149KW1086</v>
      </c>
      <c r="D494" s="242" t="s">
        <v>1813</v>
      </c>
      <c r="E494" s="242" t="s">
        <v>1759</v>
      </c>
      <c r="F494" s="180" t="str">
        <f t="shared" si="72"/>
        <v>Sat</v>
      </c>
      <c r="G494" s="233">
        <v>45577</v>
      </c>
      <c r="H494" s="153" t="s">
        <v>866</v>
      </c>
      <c r="I494" s="183">
        <v>0.4375</v>
      </c>
      <c r="J494" s="155" t="s">
        <v>1829</v>
      </c>
      <c r="K494" s="180" t="str">
        <f>VLOOKUP(D494,'Team Info'!E:H,4,FALSE)</f>
        <v>SL</v>
      </c>
      <c r="L494" s="169" t="str">
        <f>VLOOKUP(D494,'Team Info'!E:K,6,FALSE)</f>
        <v>U10 SL Wolves (Bears)</v>
      </c>
      <c r="M494" s="158" t="s">
        <v>849</v>
      </c>
      <c r="N494" s="181" t="str">
        <f>VLOOKUP(E494,'Team Info'!E:H,4,FALSE)</f>
        <v>KW</v>
      </c>
      <c r="O494" s="177" t="str">
        <f>VLOOKUP(E494,'Team Info'!E:J,6,FALSE)</f>
        <v>U10 KW Stars</v>
      </c>
      <c r="P494" s="153" t="s">
        <v>1167</v>
      </c>
      <c r="Q494" s="175" t="str">
        <f t="shared" si="71"/>
        <v>9/27-9/28 AWAY games - Homecoming 
2 Team Coordination: U10 Stars &amp; U14G Rebels</v>
      </c>
      <c r="R494" s="176" t="str">
        <f>IF(ISBLANK((VLOOKUP(D494,'Team Info'!$E:$O,11,FALSE)))=TRUE," ",(VLOOKUP(D494,'Team Info'!$E:$O,11,FALSE)))</f>
        <v>9/27-9/28 AWAY games - Homecoming</v>
      </c>
      <c r="S494" s="176" t="str">
        <f>IF(ISBLANK((VLOOKUP(E494,'Team Info'!$E:$O,11,FALSE)))=TRUE," ",(VLOOKUP(E494,'Team Info'!$E:$O,11,FALSE)))</f>
        <v>2 Team Coordination: U10 Stars &amp; U14G Rebels</v>
      </c>
      <c r="T494" s="145" t="str">
        <f t="shared" si="74"/>
        <v>45577KW 30.4375</v>
      </c>
    </row>
    <row r="495" spans="1:20" ht="28.8" x14ac:dyDescent="0.3">
      <c r="A495" s="170">
        <v>284</v>
      </c>
      <c r="B495" s="170" t="s">
        <v>1160</v>
      </c>
      <c r="C495" s="242" t="str">
        <f t="shared" si="70"/>
        <v>JK1070KW1088</v>
      </c>
      <c r="D495" s="242" t="s">
        <v>1746</v>
      </c>
      <c r="E495" s="242" t="s">
        <v>1760</v>
      </c>
      <c r="F495" s="180" t="str">
        <f t="shared" si="72"/>
        <v>Sat</v>
      </c>
      <c r="G495" s="233">
        <v>45577</v>
      </c>
      <c r="H495" s="153" t="s">
        <v>858</v>
      </c>
      <c r="I495" s="183">
        <v>0.4375</v>
      </c>
      <c r="J495" s="155" t="s">
        <v>1824</v>
      </c>
      <c r="K495" s="180" t="str">
        <f>VLOOKUP(D495,'Team Info'!E:H,4,FALSE)</f>
        <v>JK</v>
      </c>
      <c r="L495" s="169" t="str">
        <f>VLOOKUP(D495,'Team Info'!E:K,6,FALSE)</f>
        <v>U12 JK Eliminators</v>
      </c>
      <c r="M495" s="158" t="s">
        <v>849</v>
      </c>
      <c r="N495" s="181" t="str">
        <f>VLOOKUP(E495,'Team Info'!E:H,4,FALSE)</f>
        <v>KW</v>
      </c>
      <c r="O495" s="177" t="str">
        <f>VLOOKUP(E495,'Team Info'!E:J,6,FALSE)</f>
        <v>U12 KW Jaguars</v>
      </c>
      <c r="P495" s="153" t="s">
        <v>1167</v>
      </c>
      <c r="Q495" s="175" t="str">
        <f t="shared" si="71"/>
        <v xml:space="preserve"> </v>
      </c>
      <c r="R495" s="176" t="str">
        <f>IF(ISBLANK((VLOOKUP(D495,'Team Info'!$E:$O,11,FALSE)))=TRUE," ",(VLOOKUP(D495,'Team Info'!$E:$O,11,FALSE)))</f>
        <v xml:space="preserve"> </v>
      </c>
      <c r="S495" s="176" t="str">
        <f>IF(ISBLANK((VLOOKUP(E495,'Team Info'!$E:$O,11,FALSE)))=TRUE," ",(VLOOKUP(E495,'Team Info'!$E:$O,11,FALSE)))</f>
        <v xml:space="preserve"> </v>
      </c>
      <c r="T495" s="145" t="str">
        <f t="shared" si="74"/>
        <v>45577KW 40.4375</v>
      </c>
    </row>
    <row r="496" spans="1:20" x14ac:dyDescent="0.3">
      <c r="A496" s="170">
        <v>553</v>
      </c>
      <c r="B496" s="170" t="s">
        <v>1161</v>
      </c>
      <c r="C496" s="242" t="str">
        <f t="shared" si="70"/>
        <v>KW1099RF1113</v>
      </c>
      <c r="D496" s="242" t="s">
        <v>1767</v>
      </c>
      <c r="E496" s="242" t="s">
        <v>1780</v>
      </c>
      <c r="F496" s="180" t="str">
        <f t="shared" si="72"/>
        <v>Sat</v>
      </c>
      <c r="G496" s="233">
        <v>45577</v>
      </c>
      <c r="H496" s="153" t="s">
        <v>2172</v>
      </c>
      <c r="I496" s="183">
        <v>0.4375</v>
      </c>
      <c r="J496" s="155" t="s">
        <v>1828</v>
      </c>
      <c r="K496" s="180" t="str">
        <f>VLOOKUP(D496,'Team Info'!E:H,4,FALSE)</f>
        <v>KW</v>
      </c>
      <c r="L496" s="169" t="str">
        <f>VLOOKUP(D496,'Team Info'!E:K,6,FALSE)</f>
        <v>U-7 KW Starbursts</v>
      </c>
      <c r="M496" s="158" t="s">
        <v>849</v>
      </c>
      <c r="N496" s="181" t="str">
        <f>VLOOKUP(E496,'Team Info'!E:H,4,FALSE)</f>
        <v>RF</v>
      </c>
      <c r="O496" s="177" t="str">
        <f>VLOOKUP(E496,'Team Info'!E:J,6,FALSE)</f>
        <v>U-7 RF Rebels</v>
      </c>
      <c r="P496" s="153" t="s">
        <v>1167</v>
      </c>
      <c r="Q496" s="175" t="str">
        <f t="shared" si="71"/>
        <v xml:space="preserve"> </v>
      </c>
      <c r="R496" s="176" t="str">
        <f>IF(ISBLANK((VLOOKUP(D496,'Team Info'!$E:$O,11,FALSE)))=TRUE," ",(VLOOKUP(D496,'Team Info'!$E:$O,11,FALSE)))</f>
        <v xml:space="preserve"> </v>
      </c>
      <c r="S496" s="176" t="str">
        <f>IF(ISBLANK((VLOOKUP(E496,'Team Info'!$E:$O,11,FALSE)))=TRUE," ",(VLOOKUP(E496,'Team Info'!$E:$O,11,FALSE)))</f>
        <v xml:space="preserve"> </v>
      </c>
      <c r="T496" s="145" t="str">
        <f t="shared" si="74"/>
        <v>45577RF 10.4375</v>
      </c>
    </row>
    <row r="497" spans="1:20" ht="43.2" x14ac:dyDescent="0.3">
      <c r="A497" s="170">
        <v>633</v>
      </c>
      <c r="B497" s="170" t="s">
        <v>1161</v>
      </c>
      <c r="C497" s="242" t="str">
        <f t="shared" si="70"/>
        <v>WCHSA1158RF1127</v>
      </c>
      <c r="D497" s="242" t="s">
        <v>1816</v>
      </c>
      <c r="E497" s="242" t="s">
        <v>1793</v>
      </c>
      <c r="F497" s="180" t="str">
        <f t="shared" si="72"/>
        <v>Sat</v>
      </c>
      <c r="G497" s="233">
        <v>45577</v>
      </c>
      <c r="H497" s="153" t="s">
        <v>2177</v>
      </c>
      <c r="I497" s="183">
        <v>0.4375</v>
      </c>
      <c r="J497" s="155" t="s">
        <v>1829</v>
      </c>
      <c r="K497" s="180" t="str">
        <f>VLOOKUP(D497,'Team Info'!E:H,4,FALSE)</f>
        <v>WCHSA</v>
      </c>
      <c r="L497" s="169" t="str">
        <f>VLOOKUP(D497,'Team Info'!E:K,6,FALSE)</f>
        <v>U10 WCHSA Royal Eagles</v>
      </c>
      <c r="M497" s="158" t="s">
        <v>849</v>
      </c>
      <c r="N497" s="181" t="str">
        <f>VLOOKUP(E497,'Team Info'!E:H,4,FALSE)</f>
        <v>RF</v>
      </c>
      <c r="O497" s="177" t="str">
        <f>VLOOKUP(E497,'Team Info'!E:J,6,FALSE)</f>
        <v>U10 RF Avengers</v>
      </c>
      <c r="P497" s="153" t="s">
        <v>1167</v>
      </c>
      <c r="Q497" s="175" t="str">
        <f t="shared" si="71"/>
        <v xml:space="preserve"> </v>
      </c>
      <c r="R497" s="176" t="str">
        <f>IF(ISBLANK((VLOOKUP(D497,'Team Info'!$E:$O,11,FALSE)))=TRUE," ",(VLOOKUP(D497,'Team Info'!$E:$O,11,FALSE)))</f>
        <v xml:space="preserve"> </v>
      </c>
      <c r="S497" s="176" t="str">
        <f>IF(ISBLANK((VLOOKUP(E497,'Team Info'!$E:$O,11,FALSE)))=TRUE," ",(VLOOKUP(E497,'Team Info'!$E:$O,11,FALSE)))</f>
        <v xml:space="preserve"> </v>
      </c>
      <c r="T497" s="145" t="str">
        <f t="shared" si="74"/>
        <v>45577RF 50.4375</v>
      </c>
    </row>
    <row r="498" spans="1:20" ht="28.8" x14ac:dyDescent="0.3">
      <c r="A498" s="170">
        <v>358</v>
      </c>
      <c r="B498" s="170" t="s">
        <v>1161</v>
      </c>
      <c r="C498" s="242" t="str">
        <f t="shared" si="70"/>
        <v>SL1156RF1133</v>
      </c>
      <c r="D498" s="242" t="s">
        <v>1815</v>
      </c>
      <c r="E498" s="242" t="s">
        <v>1797</v>
      </c>
      <c r="F498" s="180" t="str">
        <f t="shared" si="72"/>
        <v>Sat</v>
      </c>
      <c r="G498" s="233">
        <v>45577</v>
      </c>
      <c r="H498" s="153" t="s">
        <v>2175</v>
      </c>
      <c r="I498" s="183">
        <v>0.4375</v>
      </c>
      <c r="J498" s="155" t="s">
        <v>1825</v>
      </c>
      <c r="K498" s="180" t="str">
        <f>VLOOKUP(D498,'Team Info'!E:H,4,FALSE)</f>
        <v>SL</v>
      </c>
      <c r="L498" s="169" t="str">
        <f>VLOOKUP(D498,'Team Info'!E:K,6,FALSE)</f>
        <v>U14 SL Wolfsburg (Vipers)</v>
      </c>
      <c r="M498" s="158" t="s">
        <v>849</v>
      </c>
      <c r="N498" s="181" t="str">
        <f>VLOOKUP(E498,'Team Info'!E:H,4,FALSE)</f>
        <v>RF</v>
      </c>
      <c r="O498" s="177" t="str">
        <f>VLOOKUP(E498,'Team Info'!E:J,6,FALSE)</f>
        <v>U14 RF Cyclones</v>
      </c>
      <c r="P498" s="153" t="s">
        <v>1167</v>
      </c>
      <c r="Q498" s="175" t="str">
        <f t="shared" si="71"/>
        <v xml:space="preserve">9/27-9/28 AWAY games - Homecoming 
 </v>
      </c>
      <c r="R498" s="176" t="str">
        <f>IF(ISBLANK((VLOOKUP(D498,'Team Info'!$E:$O,11,FALSE)))=TRUE," ",(VLOOKUP(D498,'Team Info'!$E:$O,11,FALSE)))</f>
        <v>9/27-9/28 AWAY games - Homecoming</v>
      </c>
      <c r="S498" s="176" t="str">
        <f>IF(ISBLANK((VLOOKUP(E498,'Team Info'!$E:$O,11,FALSE)))=TRUE," ",(VLOOKUP(E498,'Team Info'!$E:$O,11,FALSE)))</f>
        <v xml:space="preserve"> </v>
      </c>
      <c r="T498" s="145" t="str">
        <f t="shared" si="74"/>
        <v>45577RF 70.4375</v>
      </c>
    </row>
    <row r="499" spans="1:20" x14ac:dyDescent="0.3">
      <c r="A499" s="170">
        <v>185</v>
      </c>
      <c r="B499" s="170" t="s">
        <v>1162</v>
      </c>
      <c r="C499" s="242" t="str">
        <f t="shared" si="70"/>
        <v>SL1141SL1136</v>
      </c>
      <c r="D499" s="242" t="s">
        <v>1805</v>
      </c>
      <c r="E499" s="242" t="s">
        <v>1800</v>
      </c>
      <c r="F499" s="180" t="str">
        <f t="shared" si="72"/>
        <v>Sat</v>
      </c>
      <c r="G499" s="233">
        <v>45577</v>
      </c>
      <c r="H499" s="153">
        <v>4</v>
      </c>
      <c r="I499" s="183">
        <v>0.45833333333333331</v>
      </c>
      <c r="J499" s="155" t="s">
        <v>1823</v>
      </c>
      <c r="K499" s="180" t="str">
        <f>VLOOKUP(D499,'Team Info'!E:H,4,FALSE)</f>
        <v>SL</v>
      </c>
      <c r="L499" s="169" t="str">
        <f>VLOOKUP(D499,'Team Info'!E:K,6,FALSE)</f>
        <v>U-8 SL Cyclones</v>
      </c>
      <c r="M499" s="158" t="s">
        <v>849</v>
      </c>
      <c r="N499" s="181" t="str">
        <f>VLOOKUP(E499,'Team Info'!E:H,4,FALSE)</f>
        <v>SL</v>
      </c>
      <c r="O499" s="177" t="str">
        <f>VLOOKUP(E499,'Team Info'!E:J,6,FALSE)</f>
        <v>U-8 SL Wrexham</v>
      </c>
      <c r="P499" s="153" t="s">
        <v>1167</v>
      </c>
      <c r="Q499" s="175" t="str">
        <f t="shared" si="71"/>
        <v>9/27-9/28 AWAY games - Homecoming 
9/27-9/28 AWAY games - Homecoming</v>
      </c>
      <c r="R499" s="176" t="str">
        <f>IF(ISBLANK((VLOOKUP(D499,'Team Info'!$E:$O,11,FALSE)))=TRUE," ",(VLOOKUP(D499,'Team Info'!$E:$O,11,FALSE)))</f>
        <v>9/27-9/28 AWAY games - Homecoming</v>
      </c>
      <c r="S499" s="176" t="str">
        <f>IF(ISBLANK((VLOOKUP(E499,'Team Info'!$E:$O,11,FALSE)))=TRUE," ",(VLOOKUP(E499,'Team Info'!$E:$O,11,FALSE)))</f>
        <v>9/27-9/28 AWAY games - Homecoming</v>
      </c>
      <c r="T499" s="145" t="str">
        <f t="shared" si="74"/>
        <v>4557740.458333333333333</v>
      </c>
    </row>
    <row r="500" spans="1:20" ht="28.8" x14ac:dyDescent="0.3">
      <c r="A500" s="153">
        <v>3014</v>
      </c>
      <c r="B500" s="153" t="s">
        <v>1157</v>
      </c>
      <c r="C500" s="169"/>
      <c r="D500" s="169"/>
      <c r="E500" s="169"/>
      <c r="F500" s="180" t="str">
        <f t="shared" si="72"/>
        <v>Sat</v>
      </c>
      <c r="G500" s="233">
        <v>45577</v>
      </c>
      <c r="H500" s="153" t="s">
        <v>1665</v>
      </c>
      <c r="I500" s="183">
        <v>0.45833333333333331</v>
      </c>
      <c r="J500" s="155" t="s">
        <v>2061</v>
      </c>
      <c r="K500" s="153"/>
      <c r="L500" s="240" t="s">
        <v>2124</v>
      </c>
      <c r="M500" s="158" t="s">
        <v>849</v>
      </c>
      <c r="N500" s="257" t="s">
        <v>504</v>
      </c>
      <c r="O500" s="258" t="s">
        <v>2087</v>
      </c>
      <c r="P500" s="153" t="s">
        <v>2057</v>
      </c>
      <c r="Q500" s="259"/>
      <c r="R500" s="260"/>
      <c r="S500" s="260"/>
      <c r="T500" s="145" t="str">
        <f t="shared" si="74"/>
        <v>45577Ehley Field #80.458333333333333</v>
      </c>
    </row>
    <row r="501" spans="1:20" ht="28.8" x14ac:dyDescent="0.3">
      <c r="A501" s="170">
        <v>551</v>
      </c>
      <c r="B501" s="170" t="s">
        <v>1159</v>
      </c>
      <c r="C501" s="242" t="str">
        <f t="shared" ref="C501:C523" si="75">D501&amp;E501</f>
        <v>HT1019JK1057</v>
      </c>
      <c r="D501" s="242" t="s">
        <v>1707</v>
      </c>
      <c r="E501" s="242" t="s">
        <v>1735</v>
      </c>
      <c r="F501" s="180" t="str">
        <f t="shared" si="72"/>
        <v>Sat</v>
      </c>
      <c r="G501" s="233">
        <v>45577</v>
      </c>
      <c r="H501" s="153" t="s">
        <v>2147</v>
      </c>
      <c r="I501" s="183">
        <v>0.45833333333333331</v>
      </c>
      <c r="J501" s="155" t="s">
        <v>1828</v>
      </c>
      <c r="K501" s="180" t="str">
        <f>VLOOKUP(D501,'Team Info'!E:H,4,FALSE)</f>
        <v>HT</v>
      </c>
      <c r="L501" s="169" t="str">
        <f>VLOOKUP(D501,'Team Info'!E:K,6,FALSE)</f>
        <v>U-7 HT Wolves</v>
      </c>
      <c r="M501" s="158" t="s">
        <v>849</v>
      </c>
      <c r="N501" s="181" t="str">
        <f>VLOOKUP(E501,'Team Info'!E:H,4,FALSE)</f>
        <v>JK</v>
      </c>
      <c r="O501" s="177" t="str">
        <f>VLOOKUP(E501,'Team Info'!E:J,6,FALSE)</f>
        <v>U-7 JK Panthers</v>
      </c>
      <c r="P501" s="153" t="s">
        <v>1167</v>
      </c>
      <c r="Q501" s="175" t="str">
        <f t="shared" ref="Q501:Q523" si="76">IF(R501=" ",S501,R501&amp;" 
"&amp;S501)</f>
        <v>2 Team Coordination: U9 Tigers &amp; U7 Wolves 
2 Team Coordination: U7 Panthers &amp; U14 Panthers</v>
      </c>
      <c r="R501" s="176" t="str">
        <f>IF(ISBLANK((VLOOKUP(D501,'Team Info'!$E:$O,11,FALSE)))=TRUE," ",(VLOOKUP(D501,'Team Info'!$E:$O,11,FALSE)))</f>
        <v>2 Team Coordination: U9 Tigers &amp; U7 Wolves</v>
      </c>
      <c r="S501" s="176" t="str">
        <f>IF(ISBLANK((VLOOKUP(E501,'Team Info'!$E:$O,11,FALSE)))=TRUE," ",(VLOOKUP(E501,'Team Info'!$E:$O,11,FALSE)))</f>
        <v>2 Team Coordination: U7 Panthers &amp; U14 Panthers</v>
      </c>
      <c r="T501" s="145" t="str">
        <f t="shared" si="74"/>
        <v>45577Hickory Lane #1B0.458333333333333</v>
      </c>
    </row>
    <row r="502" spans="1:20" ht="28.8" x14ac:dyDescent="0.3">
      <c r="A502" s="170">
        <v>218</v>
      </c>
      <c r="B502" s="170" t="s">
        <v>1157</v>
      </c>
      <c r="C502" s="242" t="str">
        <f t="shared" si="75"/>
        <v>SL1137HT1023</v>
      </c>
      <c r="D502" s="242" t="s">
        <v>1801</v>
      </c>
      <c r="E502" s="242" t="s">
        <v>1711</v>
      </c>
      <c r="F502" s="180" t="str">
        <f t="shared" si="72"/>
        <v>Sat</v>
      </c>
      <c r="G502" s="233">
        <v>45577</v>
      </c>
      <c r="H502" s="153" t="s">
        <v>1827</v>
      </c>
      <c r="I502" s="183">
        <v>0.45833333333333331</v>
      </c>
      <c r="J502" s="169" t="s">
        <v>1823</v>
      </c>
      <c r="K502" s="180" t="str">
        <f>VLOOKUP(D502,'Team Info'!E:H,4,FALSE)</f>
        <v>SL</v>
      </c>
      <c r="L502" s="169" t="str">
        <f>VLOOKUP(D502,'Team Info'!E:K,6,FALSE)</f>
        <v>U-8 SL Valencia (Bolts)</v>
      </c>
      <c r="M502" s="158" t="s">
        <v>849</v>
      </c>
      <c r="N502" s="181" t="str">
        <f>VLOOKUP(E502,'Team Info'!E:H,4,FALSE)</f>
        <v>HT</v>
      </c>
      <c r="O502" s="177" t="str">
        <f>VLOOKUP(E502,'Team Info'!E:J,6,FALSE)</f>
        <v>U-8 HT Heroes</v>
      </c>
      <c r="P502" s="153" t="s">
        <v>1167</v>
      </c>
      <c r="Q502" s="175" t="str">
        <f t="shared" si="76"/>
        <v xml:space="preserve">9/27-9/28 AWAY games - Homecoming 
 </v>
      </c>
      <c r="R502" s="176" t="str">
        <f>IF(ISBLANK((VLOOKUP(D502,'Team Info'!$E:$O,11,FALSE)))=TRUE," ",(VLOOKUP(D502,'Team Info'!$E:$O,11,FALSE)))</f>
        <v>9/27-9/28 AWAY games - Homecoming</v>
      </c>
      <c r="S502" s="176" t="str">
        <f>IF(ISBLANK((VLOOKUP(E502,'Team Info'!$E:$O,11,FALSE)))=TRUE," ",(VLOOKUP(E502,'Team Info'!$E:$O,11,FALSE)))</f>
        <v xml:space="preserve"> </v>
      </c>
      <c r="T502" s="145" t="str">
        <f t="shared" si="74"/>
        <v>45577HT #3A0.458333333333333</v>
      </c>
    </row>
    <row r="503" spans="1:20" ht="28.8" x14ac:dyDescent="0.3">
      <c r="A503" s="170">
        <v>550</v>
      </c>
      <c r="B503" s="170" t="s">
        <v>1157</v>
      </c>
      <c r="C503" s="242" t="str">
        <f t="shared" si="75"/>
        <v>JK1056HT1018</v>
      </c>
      <c r="D503" s="242" t="s">
        <v>1734</v>
      </c>
      <c r="E503" s="242" t="s">
        <v>1706</v>
      </c>
      <c r="F503" s="180" t="str">
        <f t="shared" si="72"/>
        <v>Sat</v>
      </c>
      <c r="G503" s="233">
        <v>45577</v>
      </c>
      <c r="H503" s="153" t="s">
        <v>1830</v>
      </c>
      <c r="I503" s="183">
        <v>0.45833333333333331</v>
      </c>
      <c r="J503" s="155" t="s">
        <v>1828</v>
      </c>
      <c r="K503" s="180" t="str">
        <f>VLOOKUP(D503,'Team Info'!E:H,4,FALSE)</f>
        <v>JK</v>
      </c>
      <c r="L503" s="169" t="str">
        <f>VLOOKUP(D503,'Team Info'!E:K,6,FALSE)</f>
        <v>U-7 JK Bobcats</v>
      </c>
      <c r="M503" s="158" t="s">
        <v>849</v>
      </c>
      <c r="N503" s="181" t="str">
        <f>VLOOKUP(E503,'Team Info'!E:H,4,FALSE)</f>
        <v>HT</v>
      </c>
      <c r="O503" s="177" t="str">
        <f>VLOOKUP(E503,'Team Info'!E:J,6,FALSE)</f>
        <v>U-7 HT Panthers</v>
      </c>
      <c r="P503" s="153" t="s">
        <v>1167</v>
      </c>
      <c r="Q503" s="175" t="str">
        <f t="shared" si="76"/>
        <v xml:space="preserve"> </v>
      </c>
      <c r="R503" s="176" t="str">
        <f>IF(ISBLANK((VLOOKUP(D503,'Team Info'!$E:$O,11,FALSE)))=TRUE," ",(VLOOKUP(D503,'Team Info'!$E:$O,11,FALSE)))</f>
        <v xml:space="preserve"> </v>
      </c>
      <c r="S503" s="176" t="str">
        <f>IF(ISBLANK((VLOOKUP(E503,'Team Info'!$E:$O,11,FALSE)))=TRUE," ",(VLOOKUP(E503,'Team Info'!$E:$O,11,FALSE)))</f>
        <v xml:space="preserve"> </v>
      </c>
      <c r="T503" s="145" t="str">
        <f t="shared" si="74"/>
        <v>45577HT #3B0.458333333333333</v>
      </c>
    </row>
    <row r="504" spans="1:20" x14ac:dyDescent="0.3">
      <c r="A504" s="170">
        <v>249</v>
      </c>
      <c r="B504" s="170" t="s">
        <v>1162</v>
      </c>
      <c r="C504" s="242" t="str">
        <f t="shared" si="75"/>
        <v>HT1024SL1138</v>
      </c>
      <c r="D504" s="242" t="s">
        <v>1712</v>
      </c>
      <c r="E504" s="242" t="s">
        <v>1802</v>
      </c>
      <c r="F504" s="180" t="str">
        <f t="shared" si="72"/>
        <v>Sat</v>
      </c>
      <c r="G504" s="233">
        <v>45577</v>
      </c>
      <c r="H504" s="153">
        <v>4</v>
      </c>
      <c r="I504" s="183">
        <v>0.5</v>
      </c>
      <c r="J504" s="169" t="s">
        <v>1823</v>
      </c>
      <c r="K504" s="180" t="str">
        <f>VLOOKUP(D504,'Team Info'!E:H,4,FALSE)</f>
        <v>HT</v>
      </c>
      <c r="L504" s="169" t="str">
        <f>VLOOKUP(D504,'Team Info'!E:K,6,FALSE)</f>
        <v>U-8 HT Lions</v>
      </c>
      <c r="M504" s="158" t="s">
        <v>849</v>
      </c>
      <c r="N504" s="181" t="str">
        <f>VLOOKUP(E504,'Team Info'!E:H,4,FALSE)</f>
        <v>SL</v>
      </c>
      <c r="O504" s="177" t="str">
        <f>VLOOKUP(E504,'Team Info'!E:J,6,FALSE)</f>
        <v>U-8 SL Blizzards</v>
      </c>
      <c r="P504" s="153" t="s">
        <v>1167</v>
      </c>
      <c r="Q504" s="175" t="str">
        <f t="shared" si="76"/>
        <v>9/27-9/28 AWAY games - Homecoming</v>
      </c>
      <c r="R504" s="176" t="str">
        <f>IF(ISBLANK((VLOOKUP(D504,'Team Info'!$E:$O,11,FALSE)))=TRUE," ",(VLOOKUP(D504,'Team Info'!$E:$O,11,FALSE)))</f>
        <v xml:space="preserve"> </v>
      </c>
      <c r="S504" s="176" t="str">
        <f>IF(ISBLANK((VLOOKUP(E504,'Team Info'!$E:$O,11,FALSE)))=TRUE," ",(VLOOKUP(E504,'Team Info'!$E:$O,11,FALSE)))</f>
        <v>9/27-9/28 AWAY games - Homecoming</v>
      </c>
      <c r="T504" s="145" t="str">
        <f t="shared" si="74"/>
        <v>4557740.5</v>
      </c>
    </row>
    <row r="505" spans="1:20" ht="28.8" x14ac:dyDescent="0.3">
      <c r="A505" s="170">
        <v>100</v>
      </c>
      <c r="B505" s="170" t="s">
        <v>1162</v>
      </c>
      <c r="C505" s="242" t="str">
        <f t="shared" si="75"/>
        <v>HU1050SL1154</v>
      </c>
      <c r="D505" s="242" t="s">
        <v>1678</v>
      </c>
      <c r="E505" s="242" t="s">
        <v>1683</v>
      </c>
      <c r="F505" s="180" t="str">
        <f t="shared" si="72"/>
        <v>Sat</v>
      </c>
      <c r="G505" s="233">
        <v>45577</v>
      </c>
      <c r="H505" s="153">
        <v>5</v>
      </c>
      <c r="I505" s="183">
        <v>0.5</v>
      </c>
      <c r="J505" s="155" t="s">
        <v>63</v>
      </c>
      <c r="K505" s="180" t="str">
        <f>VLOOKUP(D505,'Team Info'!E:H,4,FALSE)</f>
        <v>HU</v>
      </c>
      <c r="L505" s="240" t="str">
        <f>VLOOKUP(D505,'Team Info'!E:K,6,FALSE)</f>
        <v>U12G HU Avengers</v>
      </c>
      <c r="M505" s="158" t="s">
        <v>849</v>
      </c>
      <c r="N505" s="181" t="str">
        <f>VLOOKUP(E505,'Team Info'!E:H,4,FALSE)</f>
        <v>SL</v>
      </c>
      <c r="O505" s="238" t="str">
        <f>VLOOKUP(E505,'Team Info'!E:J,6,FALSE)</f>
        <v>U12G SL Crush</v>
      </c>
      <c r="P505" s="153" t="s">
        <v>1167</v>
      </c>
      <c r="Q505" s="175" t="str">
        <f t="shared" si="76"/>
        <v>2 Team Coordination: U10G Thunder &amp; U12G Avengers 
9/27-9/28 AWAY games - Homecoming</v>
      </c>
      <c r="R505" s="176" t="str">
        <f>IF(ISBLANK((VLOOKUP(D505,'Team Info'!$E:$O,11,FALSE)))=TRUE," ",(VLOOKUP(D505,'Team Info'!$E:$O,11,FALSE)))</f>
        <v>2 Team Coordination: U10G Thunder &amp; U12G Avengers</v>
      </c>
      <c r="S505" s="176" t="str">
        <f>IF(ISBLANK((VLOOKUP(E505,'Team Info'!$E:$O,11,FALSE)))=TRUE," ",(VLOOKUP(E505,'Team Info'!$E:$O,11,FALSE)))</f>
        <v>9/27-9/28 AWAY games - Homecoming</v>
      </c>
      <c r="T505" s="145" t="str">
        <f t="shared" si="74"/>
        <v>4557750.5</v>
      </c>
    </row>
    <row r="506" spans="1:20" ht="28.8" x14ac:dyDescent="0.3">
      <c r="A506" s="170">
        <v>281</v>
      </c>
      <c r="B506" s="170" t="s">
        <v>1268</v>
      </c>
      <c r="C506" s="242" t="str">
        <f t="shared" si="75"/>
        <v>RF1129BR1003</v>
      </c>
      <c r="D506" s="242" t="s">
        <v>1794</v>
      </c>
      <c r="E506" s="242" t="s">
        <v>1692</v>
      </c>
      <c r="F506" s="180" t="str">
        <f t="shared" si="72"/>
        <v>Sat</v>
      </c>
      <c r="G506" s="233">
        <v>45577</v>
      </c>
      <c r="H506" s="153" t="s">
        <v>2179</v>
      </c>
      <c r="I506" s="183">
        <v>0.5</v>
      </c>
      <c r="J506" s="155" t="s">
        <v>1824</v>
      </c>
      <c r="K506" s="180" t="str">
        <f>VLOOKUP(D506,'Team Info'!E:H,4,FALSE)</f>
        <v>RF</v>
      </c>
      <c r="L506" s="169" t="str">
        <f>VLOOKUP(D506,'Team Info'!E:K,6,FALSE)</f>
        <v>U12 RF Comets</v>
      </c>
      <c r="M506" s="158" t="s">
        <v>849</v>
      </c>
      <c r="N506" s="181" t="str">
        <f>VLOOKUP(E506,'Team Info'!E:H,4,FALSE)</f>
        <v>BR</v>
      </c>
      <c r="O506" s="177" t="str">
        <f>VLOOKUP(E506,'Team Info'!E:J,6,FALSE)</f>
        <v>U12 BR Blue Heron</v>
      </c>
      <c r="P506" s="153" t="s">
        <v>1167</v>
      </c>
      <c r="Q506" s="175" t="str">
        <f t="shared" si="76"/>
        <v xml:space="preserve">2 Team Coordination: U12 Comets &amp; U12G Gunners 
2 Team Coordination: U12 BR &amp; U14 BR, No Games 9/28, Home games on 9/14 picture day, have Brownsville girls play each other that day? </v>
      </c>
      <c r="R506" s="176" t="str">
        <f>IF(ISBLANK((VLOOKUP(D506,'Team Info'!$E:$O,11,FALSE)))=TRUE," ",(VLOOKUP(D506,'Team Info'!$E:$O,11,FALSE)))</f>
        <v>2 Team Coordination: U12 Comets &amp; U12G Gunners</v>
      </c>
      <c r="S506" s="176" t="str">
        <f>IF(ISBLANK((VLOOKUP(E506,'Team Info'!$E:$O,11,FALSE)))=TRUE," ",(VLOOKUP(E506,'Team Info'!$E:$O,11,FALSE)))</f>
        <v xml:space="preserve">2 Team Coordination: U12 BR &amp; U14 BR, No Games 9/28, Home games on 9/14 picture day, have Brownsville girls play each other that day? </v>
      </c>
      <c r="T506" s="145" t="str">
        <f t="shared" si="74"/>
        <v>4557712U South0.5</v>
      </c>
    </row>
    <row r="507" spans="1:20" ht="43.2" x14ac:dyDescent="0.3">
      <c r="A507" s="170">
        <v>592</v>
      </c>
      <c r="B507" s="170" t="s">
        <v>1228</v>
      </c>
      <c r="C507" s="242" t="str">
        <f t="shared" si="75"/>
        <v>JK1067ER1011</v>
      </c>
      <c r="D507" s="242" t="s">
        <v>1743</v>
      </c>
      <c r="E507" s="242" t="s">
        <v>1700</v>
      </c>
      <c r="F507" s="180" t="str">
        <f t="shared" si="72"/>
        <v>Sat</v>
      </c>
      <c r="G507" s="233">
        <v>45577</v>
      </c>
      <c r="H507" s="153" t="s">
        <v>2046</v>
      </c>
      <c r="I507" s="183">
        <v>0.5</v>
      </c>
      <c r="J507" s="155" t="s">
        <v>1829</v>
      </c>
      <c r="K507" s="180" t="str">
        <f>VLOOKUP(D507,'Team Info'!E:H,4,FALSE)</f>
        <v>JK</v>
      </c>
      <c r="L507" s="169" t="str">
        <f>VLOOKUP(D507,'Team Info'!E:K,6,FALSE)</f>
        <v>U10 JK Black Widows</v>
      </c>
      <c r="M507" s="158" t="s">
        <v>849</v>
      </c>
      <c r="N507" s="181" t="str">
        <f>VLOOKUP(E507,'Team Info'!E:H,4,FALSE)</f>
        <v>ER</v>
      </c>
      <c r="O507" s="177" t="str">
        <f>VLOOKUP(E507,'Team Info'!E:J,6,FALSE)</f>
        <v>U10 ER Clovers</v>
      </c>
      <c r="P507" s="153" t="s">
        <v>1167</v>
      </c>
      <c r="Q507" s="175" t="str">
        <f t="shared" si="76"/>
        <v xml:space="preserve"> </v>
      </c>
      <c r="R507" s="176" t="str">
        <f>IF(ISBLANK((VLOOKUP(D507,'Team Info'!$E:$O,11,FALSE)))=TRUE," ",(VLOOKUP(D507,'Team Info'!$E:$O,11,FALSE)))</f>
        <v xml:space="preserve"> </v>
      </c>
      <c r="S507" s="176" t="str">
        <f>IF(ISBLANK((VLOOKUP(E507,'Team Info'!$E:$O,11,FALSE)))=TRUE," ",(VLOOKUP(E507,'Team Info'!$E:$O,11,FALSE)))</f>
        <v xml:space="preserve"> </v>
      </c>
      <c r="T507" s="145" t="str">
        <f t="shared" si="74"/>
        <v>45577ER #80.5</v>
      </c>
    </row>
    <row r="508" spans="1:20" ht="57.6" x14ac:dyDescent="0.3">
      <c r="A508" s="262">
        <v>590</v>
      </c>
      <c r="B508" s="170" t="s">
        <v>1158</v>
      </c>
      <c r="C508" s="242" t="str">
        <f t="shared" si="75"/>
        <v>KW1085HU1047</v>
      </c>
      <c r="D508" s="242" t="s">
        <v>1758</v>
      </c>
      <c r="E508" s="242" t="s">
        <v>1730</v>
      </c>
      <c r="F508" s="180" t="str">
        <f t="shared" si="72"/>
        <v>Sat</v>
      </c>
      <c r="G508" s="233">
        <v>45577</v>
      </c>
      <c r="H508" s="153" t="s">
        <v>2153</v>
      </c>
      <c r="I508" s="183">
        <v>0.5</v>
      </c>
      <c r="J508" s="155" t="s">
        <v>1829</v>
      </c>
      <c r="K508" s="180" t="str">
        <f>VLOOKUP(D508,'Team Info'!E:H,4,FALSE)</f>
        <v>KW</v>
      </c>
      <c r="L508" s="169" t="str">
        <f>VLOOKUP(D508,'Team Info'!E:K,6,FALSE)</f>
        <v>U10 KW Rays</v>
      </c>
      <c r="M508" s="158" t="s">
        <v>849</v>
      </c>
      <c r="N508" s="181" t="str">
        <f>VLOOKUP(E508,'Team Info'!E:H,4,FALSE)</f>
        <v>HU</v>
      </c>
      <c r="O508" s="177" t="str">
        <f>VLOOKUP(E508,'Team Info'!E:J,6,FALSE)</f>
        <v>U10 HU Panthers</v>
      </c>
      <c r="P508" s="153" t="s">
        <v>1167</v>
      </c>
      <c r="Q508" s="175" t="str">
        <f t="shared" si="76"/>
        <v xml:space="preserve">2 Team Coordination: U10 Rays &amp; U7 Blazers 
 </v>
      </c>
      <c r="R508" s="176" t="str">
        <f>IF(ISBLANK((VLOOKUP(D508,'Team Info'!$E:$O,11,FALSE)))=TRUE," ",(VLOOKUP(D508,'Team Info'!$E:$O,11,FALSE)))</f>
        <v>2 Team Coordination: U10 Rays &amp; U7 Blazers</v>
      </c>
      <c r="S508" s="176" t="str">
        <f>IF(ISBLANK((VLOOKUP(E508,'Team Info'!$E:$O,11,FALSE)))=TRUE," ",(VLOOKUP(E508,'Team Info'!$E:$O,11,FALSE)))</f>
        <v xml:space="preserve"> </v>
      </c>
      <c r="T508" s="145" t="str">
        <f t="shared" si="74"/>
        <v>45577Field #10.5</v>
      </c>
    </row>
    <row r="509" spans="1:20" x14ac:dyDescent="0.3">
      <c r="A509" s="170">
        <v>554</v>
      </c>
      <c r="B509" s="170" t="s">
        <v>1158</v>
      </c>
      <c r="C509" s="242" t="str">
        <f t="shared" si="75"/>
        <v>RF1114HU1042</v>
      </c>
      <c r="D509" s="242" t="s">
        <v>1781</v>
      </c>
      <c r="E509" s="242" t="s">
        <v>1725</v>
      </c>
      <c r="F509" s="180" t="str">
        <f t="shared" si="72"/>
        <v>Sat</v>
      </c>
      <c r="G509" s="233">
        <v>45577</v>
      </c>
      <c r="H509" s="153" t="s">
        <v>2154</v>
      </c>
      <c r="I509" s="183">
        <v>0.5</v>
      </c>
      <c r="J509" s="155" t="s">
        <v>1828</v>
      </c>
      <c r="K509" s="180" t="str">
        <f>VLOOKUP(D509,'Team Info'!E:H,4,FALSE)</f>
        <v>RF</v>
      </c>
      <c r="L509" s="169" t="str">
        <f>VLOOKUP(D509,'Team Info'!E:K,6,FALSE)</f>
        <v>U-7 RF Power</v>
      </c>
      <c r="M509" s="158" t="s">
        <v>849</v>
      </c>
      <c r="N509" s="181" t="str">
        <f>VLOOKUP(E509,'Team Info'!E:H,4,FALSE)</f>
        <v>HU</v>
      </c>
      <c r="O509" s="177" t="str">
        <f>VLOOKUP(E509,'Team Info'!E:J,6,FALSE)</f>
        <v>U-7 HU Hurricanes</v>
      </c>
      <c r="P509" s="153" t="s">
        <v>1167</v>
      </c>
      <c r="Q509" s="175" t="str">
        <f t="shared" si="76"/>
        <v xml:space="preserve"> </v>
      </c>
      <c r="R509" s="176" t="str">
        <f>IF(ISBLANK((VLOOKUP(D509,'Team Info'!$E:$O,11,FALSE)))=TRUE," ",(VLOOKUP(D509,'Team Info'!$E:$O,11,FALSE)))</f>
        <v xml:space="preserve"> </v>
      </c>
      <c r="S509" s="176" t="str">
        <f>IF(ISBLANK((VLOOKUP(E509,'Team Info'!$E:$O,11,FALSE)))=TRUE," ",(VLOOKUP(E509,'Team Info'!$E:$O,11,FALSE)))</f>
        <v xml:space="preserve"> </v>
      </c>
      <c r="T509" s="145" t="str">
        <f t="shared" si="74"/>
        <v>45577Field #20.5</v>
      </c>
    </row>
    <row r="510" spans="1:20" ht="28.8" x14ac:dyDescent="0.3">
      <c r="A510" s="170">
        <v>183</v>
      </c>
      <c r="B510" s="170" t="s">
        <v>1158</v>
      </c>
      <c r="C510" s="242" t="str">
        <f t="shared" si="75"/>
        <v>RF1116HU1044</v>
      </c>
      <c r="D510" s="242" t="s">
        <v>1783</v>
      </c>
      <c r="E510" s="242" t="s">
        <v>1727</v>
      </c>
      <c r="F510" s="180" t="str">
        <f t="shared" si="72"/>
        <v>Sat</v>
      </c>
      <c r="G510" s="233">
        <v>45577</v>
      </c>
      <c r="H510" s="153" t="s">
        <v>2155</v>
      </c>
      <c r="I510" s="183">
        <v>0.5</v>
      </c>
      <c r="J510" s="155" t="s">
        <v>1823</v>
      </c>
      <c r="K510" s="180" t="str">
        <f>VLOOKUP(D510,'Team Info'!E:H,4,FALSE)</f>
        <v>RF</v>
      </c>
      <c r="L510" s="169" t="str">
        <f>VLOOKUP(D510,'Team Info'!E:K,6,FALSE)</f>
        <v>U-8 RF Challengers</v>
      </c>
      <c r="M510" s="158" t="s">
        <v>849</v>
      </c>
      <c r="N510" s="181" t="str">
        <f>VLOOKUP(E510,'Team Info'!E:H,4,FALSE)</f>
        <v>HU</v>
      </c>
      <c r="O510" s="177" t="str">
        <f>VLOOKUP(E510,'Team Info'!E:J,6,FALSE)</f>
        <v>U-8 HU Stingers</v>
      </c>
      <c r="P510" s="153" t="s">
        <v>1167</v>
      </c>
      <c r="Q510" s="175" t="str">
        <f t="shared" si="76"/>
        <v xml:space="preserve"> </v>
      </c>
      <c r="R510" s="176" t="str">
        <f>IF(ISBLANK((VLOOKUP(D510,'Team Info'!$E:$O,11,FALSE)))=TRUE," ",(VLOOKUP(D510,'Team Info'!$E:$O,11,FALSE)))</f>
        <v xml:space="preserve"> </v>
      </c>
      <c r="S510" s="176" t="str">
        <f>IF(ISBLANK((VLOOKUP(E510,'Team Info'!$E:$O,11,FALSE)))=TRUE," ",(VLOOKUP(E510,'Team Info'!$E:$O,11,FALSE)))</f>
        <v xml:space="preserve"> </v>
      </c>
      <c r="T510" s="145" t="str">
        <f t="shared" si="74"/>
        <v>45577Field #30.5</v>
      </c>
    </row>
    <row r="511" spans="1:20" x14ac:dyDescent="0.3">
      <c r="A511" s="170">
        <v>549</v>
      </c>
      <c r="B511" s="170" t="s">
        <v>1159</v>
      </c>
      <c r="C511" s="242" t="str">
        <f t="shared" si="75"/>
        <v>HT1017JK1055</v>
      </c>
      <c r="D511" s="242" t="s">
        <v>1705</v>
      </c>
      <c r="E511" s="242" t="s">
        <v>1733</v>
      </c>
      <c r="F511" s="180" t="str">
        <f t="shared" si="72"/>
        <v>Sat</v>
      </c>
      <c r="G511" s="233">
        <v>45577</v>
      </c>
      <c r="H511" s="153" t="s">
        <v>2147</v>
      </c>
      <c r="I511" s="183">
        <v>0.5</v>
      </c>
      <c r="J511" s="155" t="s">
        <v>1828</v>
      </c>
      <c r="K511" s="180" t="str">
        <f>VLOOKUP(D511,'Team Info'!E:H,4,FALSE)</f>
        <v>HT</v>
      </c>
      <c r="L511" s="169" t="str">
        <f>VLOOKUP(D511,'Team Info'!E:K,6,FALSE)</f>
        <v>U-7 HT Power Rangers</v>
      </c>
      <c r="M511" s="158" t="s">
        <v>849</v>
      </c>
      <c r="N511" s="181" t="str">
        <f>VLOOKUP(E511,'Team Info'!E:H,4,FALSE)</f>
        <v>JK</v>
      </c>
      <c r="O511" s="177" t="str">
        <f>VLOOKUP(E511,'Team Info'!E:J,6,FALSE)</f>
        <v>U-7 JK Cougars</v>
      </c>
      <c r="P511" s="153" t="s">
        <v>1167</v>
      </c>
      <c r="Q511" s="175" t="str">
        <f t="shared" si="76"/>
        <v xml:space="preserve"> </v>
      </c>
      <c r="R511" s="176" t="str">
        <f>IF(ISBLANK((VLOOKUP(D511,'Team Info'!$E:$O,11,FALSE)))=TRUE," ",(VLOOKUP(D511,'Team Info'!$E:$O,11,FALSE)))</f>
        <v xml:space="preserve"> </v>
      </c>
      <c r="S511" s="176" t="str">
        <f>IF(ISBLANK((VLOOKUP(E511,'Team Info'!$E:$O,11,FALSE)))=TRUE," ",(VLOOKUP(E511,'Team Info'!$E:$O,11,FALSE)))</f>
        <v xml:space="preserve"> </v>
      </c>
      <c r="T511" s="145" t="str">
        <f t="shared" si="74"/>
        <v>45577Hickory Lane #1B0.5</v>
      </c>
    </row>
    <row r="512" spans="1:20" x14ac:dyDescent="0.3">
      <c r="A512" s="170">
        <v>315</v>
      </c>
      <c r="B512" s="170" t="s">
        <v>1159</v>
      </c>
      <c r="C512" s="242" t="str">
        <f t="shared" si="75"/>
        <v>HU1049JK1072</v>
      </c>
      <c r="D512" s="242" t="s">
        <v>1731</v>
      </c>
      <c r="E512" s="242" t="s">
        <v>1748</v>
      </c>
      <c r="F512" s="180" t="str">
        <f t="shared" si="72"/>
        <v>Sat</v>
      </c>
      <c r="G512" s="233">
        <v>45577</v>
      </c>
      <c r="H512" s="153" t="s">
        <v>2145</v>
      </c>
      <c r="I512" s="183">
        <v>0.5</v>
      </c>
      <c r="J512" s="155" t="s">
        <v>1824</v>
      </c>
      <c r="K512" s="180" t="str">
        <f>VLOOKUP(D512,'Team Info'!E:H,4,FALSE)</f>
        <v>HU</v>
      </c>
      <c r="L512" s="169" t="str">
        <f>VLOOKUP(D512,'Team Info'!E:K,6,FALSE)</f>
        <v>U12 HU Cougars</v>
      </c>
      <c r="M512" s="158" t="s">
        <v>849</v>
      </c>
      <c r="N512" s="181" t="str">
        <f>VLOOKUP(E512,'Team Info'!E:H,4,FALSE)</f>
        <v>JK</v>
      </c>
      <c r="O512" s="177" t="str">
        <f>VLOOKUP(E512,'Team Info'!E:J,6,FALSE)</f>
        <v>U12 JK Stars</v>
      </c>
      <c r="P512" s="153" t="s">
        <v>1167</v>
      </c>
      <c r="Q512" s="175" t="str">
        <f t="shared" si="76"/>
        <v xml:space="preserve">2 Team Coordination: U12 Cougars &amp; U14 Renegades 
 </v>
      </c>
      <c r="R512" s="176" t="str">
        <f>IF(ISBLANK((VLOOKUP(D512,'Team Info'!$E:$O,11,FALSE)))=TRUE," ",(VLOOKUP(D512,'Team Info'!$E:$O,11,FALSE)))</f>
        <v>2 Team Coordination: U12 Cougars &amp; U14 Renegades</v>
      </c>
      <c r="S512" s="176" t="str">
        <f>IF(ISBLANK((VLOOKUP(E512,'Team Info'!$E:$O,11,FALSE)))=TRUE," ",(VLOOKUP(E512,'Team Info'!$E:$O,11,FALSE)))</f>
        <v xml:space="preserve"> </v>
      </c>
      <c r="T512" s="145" t="str">
        <f t="shared" si="74"/>
        <v>45577Hickory Lane #30.5</v>
      </c>
    </row>
    <row r="513" spans="1:20" x14ac:dyDescent="0.3">
      <c r="A513" s="170">
        <v>589</v>
      </c>
      <c r="B513" s="170" t="s">
        <v>1157</v>
      </c>
      <c r="C513" s="242" t="str">
        <f t="shared" si="75"/>
        <v>KW1084HT1030</v>
      </c>
      <c r="D513" s="242" t="s">
        <v>1757</v>
      </c>
      <c r="E513" s="242" t="s">
        <v>1717</v>
      </c>
      <c r="F513" s="180" t="str">
        <f t="shared" si="72"/>
        <v>Sat</v>
      </c>
      <c r="G513" s="233">
        <v>45577</v>
      </c>
      <c r="H513" s="153" t="s">
        <v>851</v>
      </c>
      <c r="I513" s="183">
        <v>0.5</v>
      </c>
      <c r="J513" s="155" t="s">
        <v>1829</v>
      </c>
      <c r="K513" s="180" t="str">
        <f>VLOOKUP(D513,'Team Info'!E:H,4,FALSE)</f>
        <v>KW</v>
      </c>
      <c r="L513" s="169" t="str">
        <f>VLOOKUP(D513,'Team Info'!E:K,6,FALSE)</f>
        <v>U10 KW Galaxy</v>
      </c>
      <c r="M513" s="158" t="s">
        <v>849</v>
      </c>
      <c r="N513" s="181" t="str">
        <f>VLOOKUP(E513,'Team Info'!E:H,4,FALSE)</f>
        <v>HT</v>
      </c>
      <c r="O513" s="177" t="str">
        <f>VLOOKUP(E513,'Team Info'!E:J,6,FALSE)</f>
        <v>U10 HT Bolts</v>
      </c>
      <c r="P513" s="153" t="s">
        <v>1167</v>
      </c>
      <c r="Q513" s="175" t="str">
        <f t="shared" si="76"/>
        <v xml:space="preserve"> </v>
      </c>
      <c r="R513" s="176" t="str">
        <f>IF(ISBLANK((VLOOKUP(D513,'Team Info'!$E:$O,11,FALSE)))=TRUE," ",(VLOOKUP(D513,'Team Info'!$E:$O,11,FALSE)))</f>
        <v xml:space="preserve"> </v>
      </c>
      <c r="S513" s="176" t="str">
        <f>IF(ISBLANK((VLOOKUP(E513,'Team Info'!$E:$O,11,FALSE)))=TRUE," ",(VLOOKUP(E513,'Team Info'!$E:$O,11,FALSE)))</f>
        <v xml:space="preserve"> </v>
      </c>
      <c r="T513" s="145" t="str">
        <f t="shared" si="74"/>
        <v>45577HT #5B0.5</v>
      </c>
    </row>
    <row r="514" spans="1:20" x14ac:dyDescent="0.3">
      <c r="A514" s="170">
        <v>51</v>
      </c>
      <c r="B514" s="170" t="s">
        <v>1160</v>
      </c>
      <c r="C514" s="242" t="str">
        <f t="shared" si="75"/>
        <v>JK1065KW1087</v>
      </c>
      <c r="D514" s="242" t="s">
        <v>1671</v>
      </c>
      <c r="E514" s="242" t="s">
        <v>1670</v>
      </c>
      <c r="F514" s="180" t="str">
        <f t="shared" si="72"/>
        <v>Sat</v>
      </c>
      <c r="G514" s="233">
        <v>45577</v>
      </c>
      <c r="H514" s="153" t="s">
        <v>866</v>
      </c>
      <c r="I514" s="183">
        <v>0.5</v>
      </c>
      <c r="J514" s="155" t="s">
        <v>96</v>
      </c>
      <c r="K514" s="180" t="str">
        <f>VLOOKUP(D514,'Team Info'!E:H,4,FALSE)</f>
        <v>JK</v>
      </c>
      <c r="L514" s="169" t="str">
        <f>VLOOKUP(D514,'Team Info'!E:K,6,FALSE)</f>
        <v>U10G JK Power</v>
      </c>
      <c r="M514" s="158" t="s">
        <v>849</v>
      </c>
      <c r="N514" s="181" t="str">
        <f>VLOOKUP(E514,'Team Info'!E:H,4,FALSE)</f>
        <v>KW</v>
      </c>
      <c r="O514" s="177" t="str">
        <f>VLOOKUP(E514,'Team Info'!E:J,6,FALSE)</f>
        <v>U10G KW Sparks</v>
      </c>
      <c r="P514" s="153" t="s">
        <v>1167</v>
      </c>
      <c r="Q514" s="175" t="str">
        <f t="shared" si="76"/>
        <v xml:space="preserve"> </v>
      </c>
      <c r="R514" s="176" t="str">
        <f>IF(ISBLANK((VLOOKUP(D514,'Team Info'!$E:$O,11,FALSE)))=TRUE," ",(VLOOKUP(D514,'Team Info'!$E:$O,11,FALSE)))</f>
        <v xml:space="preserve"> </v>
      </c>
      <c r="S514" s="176" t="str">
        <f>IF(ISBLANK((VLOOKUP(E514,'Team Info'!$E:$O,11,FALSE)))=TRUE," ",(VLOOKUP(E514,'Team Info'!$E:$O,11,FALSE)))</f>
        <v xml:space="preserve"> </v>
      </c>
      <c r="T514" s="145" t="str">
        <f t="shared" si="74"/>
        <v>45577KW 30.5</v>
      </c>
    </row>
    <row r="515" spans="1:20" x14ac:dyDescent="0.3">
      <c r="A515" s="170">
        <v>355</v>
      </c>
      <c r="B515" s="170" t="s">
        <v>1266</v>
      </c>
      <c r="C515" s="242" t="str">
        <f t="shared" si="75"/>
        <v>JU1083WA1159</v>
      </c>
      <c r="D515" s="242" t="s">
        <v>1756</v>
      </c>
      <c r="E515" s="242" t="s">
        <v>1817</v>
      </c>
      <c r="F515" s="180" t="str">
        <f t="shared" si="72"/>
        <v>Sat</v>
      </c>
      <c r="G515" s="233">
        <v>45577</v>
      </c>
      <c r="H515" s="153" t="s">
        <v>2152</v>
      </c>
      <c r="I515" s="183">
        <v>0.5</v>
      </c>
      <c r="J515" s="155" t="s">
        <v>1825</v>
      </c>
      <c r="K515" s="180" t="str">
        <f>VLOOKUP(D515,'Team Info'!E:H,4,FALSE)</f>
        <v>JU</v>
      </c>
      <c r="L515" s="169" t="str">
        <f>VLOOKUP(D515,'Team Info'!E:K,6,FALSE)</f>
        <v>U14 JU Juneau Rage U14</v>
      </c>
      <c r="M515" s="158" t="s">
        <v>849</v>
      </c>
      <c r="N515" s="181" t="str">
        <f>VLOOKUP(E515,'Team Info'!E:H,4,FALSE)</f>
        <v>WA</v>
      </c>
      <c r="O515" s="177" t="str">
        <f>VLOOKUP(E515,'Team Info'!E:J,6,FALSE)</f>
        <v>U14 WA Waubedonia U14 Coed</v>
      </c>
      <c r="P515" s="153" t="s">
        <v>1167</v>
      </c>
      <c r="Q515" s="175" t="str">
        <f t="shared" si="76"/>
        <v xml:space="preserve">2 Team Coordination: U8 Rage Purple &amp; U14 Rage 
 </v>
      </c>
      <c r="R515" s="176" t="str">
        <f>IF(ISBLANK((VLOOKUP(D515,'Team Info'!$E:$O,11,FALSE)))=TRUE," ",(VLOOKUP(D515,'Team Info'!$E:$O,11,FALSE)))</f>
        <v>2 Team Coordination: U8 Rage Purple &amp; U14 Rage</v>
      </c>
      <c r="S515" s="176" t="str">
        <f>IF(ISBLANK((VLOOKUP(E515,'Team Info'!$E:$O,11,FALSE)))=TRUE," ",(VLOOKUP(E515,'Team Info'!$E:$O,11,FALSE)))</f>
        <v xml:space="preserve"> </v>
      </c>
    </row>
    <row r="516" spans="1:20" x14ac:dyDescent="0.3">
      <c r="A516" s="170">
        <v>449</v>
      </c>
      <c r="B516" s="170" t="s">
        <v>1161</v>
      </c>
      <c r="C516" s="242" t="str">
        <f t="shared" si="75"/>
        <v>SL1144RF1121</v>
      </c>
      <c r="D516" s="242" t="s">
        <v>1808</v>
      </c>
      <c r="E516" s="242" t="s">
        <v>1788</v>
      </c>
      <c r="F516" s="180" t="str">
        <f t="shared" si="72"/>
        <v>Sat</v>
      </c>
      <c r="G516" s="233">
        <v>45577</v>
      </c>
      <c r="H516" s="153" t="s">
        <v>2168</v>
      </c>
      <c r="I516" s="271">
        <v>0.5</v>
      </c>
      <c r="J516" s="155" t="s">
        <v>1826</v>
      </c>
      <c r="K516" s="180" t="str">
        <f>VLOOKUP(D516,'Team Info'!E:H,4,FALSE)</f>
        <v>SL</v>
      </c>
      <c r="L516" s="169" t="str">
        <f>VLOOKUP(D516,'Team Info'!E:K,6,FALSE)</f>
        <v>U-9 SL Barcelona (Flames)</v>
      </c>
      <c r="M516" s="158" t="s">
        <v>849</v>
      </c>
      <c r="N516" s="181" t="str">
        <f>VLOOKUP(E516,'Team Info'!E:H,4,FALSE)</f>
        <v>RF</v>
      </c>
      <c r="O516" s="177" t="str">
        <f>VLOOKUP(E516,'Team Info'!E:J,6,FALSE)</f>
        <v>U-9 RF Eagles</v>
      </c>
      <c r="P516" s="153" t="s">
        <v>1167</v>
      </c>
      <c r="Q516" s="175" t="str">
        <f t="shared" si="76"/>
        <v xml:space="preserve">9/27-9/28 AWAY games - Homecoming 
 </v>
      </c>
      <c r="R516" s="176" t="str">
        <f>IF(ISBLANK((VLOOKUP(D516,'Team Info'!$E:$O,11,FALSE)))=TRUE," ",(VLOOKUP(D516,'Team Info'!$E:$O,11,FALSE)))</f>
        <v>9/27-9/28 AWAY games - Homecoming</v>
      </c>
      <c r="S516" s="176" t="str">
        <f>IF(ISBLANK((VLOOKUP(E516,'Team Info'!$E:$O,11,FALSE)))=TRUE," ",(VLOOKUP(E516,'Team Info'!$E:$O,11,FALSE)))</f>
        <v xml:space="preserve"> </v>
      </c>
      <c r="T516" s="145" t="str">
        <f t="shared" ref="T516:T539" si="77">G516&amp;H516&amp;I516</f>
        <v>45577RF 40.5</v>
      </c>
    </row>
    <row r="517" spans="1:20" x14ac:dyDescent="0.3">
      <c r="A517" s="170">
        <v>408</v>
      </c>
      <c r="B517" s="170" t="s">
        <v>1161</v>
      </c>
      <c r="C517" s="242" t="str">
        <f t="shared" si="75"/>
        <v>JK1064RF1123</v>
      </c>
      <c r="D517" s="242" t="s">
        <v>1742</v>
      </c>
      <c r="E517" s="242" t="s">
        <v>1790</v>
      </c>
      <c r="F517" s="180" t="str">
        <f t="shared" si="72"/>
        <v>Sat</v>
      </c>
      <c r="G517" s="233">
        <v>45577</v>
      </c>
      <c r="H517" s="153" t="s">
        <v>2169</v>
      </c>
      <c r="I517" s="183">
        <v>0.5</v>
      </c>
      <c r="J517" s="155" t="s">
        <v>1826</v>
      </c>
      <c r="K517" s="180" t="str">
        <f>VLOOKUP(D517,'Team Info'!E:H,4,FALSE)</f>
        <v>JK</v>
      </c>
      <c r="L517" s="169" t="str">
        <f>VLOOKUP(D517,'Team Info'!E:K,6,FALSE)</f>
        <v>U-9 JK Rattlesnakes</v>
      </c>
      <c r="M517" s="158" t="s">
        <v>849</v>
      </c>
      <c r="N517" s="181" t="str">
        <f>VLOOKUP(E517,'Team Info'!E:H,4,FALSE)</f>
        <v>RF</v>
      </c>
      <c r="O517" s="177" t="str">
        <f>VLOOKUP(E517,'Team Info'!E:J,6,FALSE)</f>
        <v>U-9 RF Timberwolves</v>
      </c>
      <c r="P517" s="153" t="s">
        <v>1167</v>
      </c>
      <c r="Q517" s="175" t="str">
        <f t="shared" si="76"/>
        <v>2 Team Coordination: U7 Hawks &amp; U9 Timberwolves</v>
      </c>
      <c r="R517" s="176" t="str">
        <f>IF(ISBLANK((VLOOKUP(D517,'Team Info'!$E:$O,11,FALSE)))=TRUE," ",(VLOOKUP(D517,'Team Info'!$E:$O,11,FALSE)))</f>
        <v xml:space="preserve"> </v>
      </c>
      <c r="S517" s="176" t="str">
        <f>IF(ISBLANK((VLOOKUP(E517,'Team Info'!$E:$O,11,FALSE)))=TRUE," ",(VLOOKUP(E517,'Team Info'!$E:$O,11,FALSE)))</f>
        <v>2 Team Coordination: U7 Hawks &amp; U9 Timberwolves</v>
      </c>
      <c r="T517" s="145" t="str">
        <f t="shared" si="77"/>
        <v>45577RF 60.5</v>
      </c>
    </row>
    <row r="518" spans="1:20" ht="28.8" x14ac:dyDescent="0.3">
      <c r="A518" s="170">
        <v>143</v>
      </c>
      <c r="B518" s="170" t="s">
        <v>1162</v>
      </c>
      <c r="C518" s="242" t="str">
        <f t="shared" si="75"/>
        <v>WB1162SL1135</v>
      </c>
      <c r="D518" s="242" t="s">
        <v>1819</v>
      </c>
      <c r="E518" s="242" t="s">
        <v>1799</v>
      </c>
      <c r="F518" s="180" t="str">
        <f t="shared" si="72"/>
        <v>Sat</v>
      </c>
      <c r="G518" s="233">
        <v>45577</v>
      </c>
      <c r="H518" s="153">
        <v>4</v>
      </c>
      <c r="I518" s="183">
        <v>0.54166666666666663</v>
      </c>
      <c r="J518" s="155" t="s">
        <v>1823</v>
      </c>
      <c r="K518" s="180" t="str">
        <f>VLOOKUP(D518,'Team Info'!E:H,4,FALSE)</f>
        <v>WB</v>
      </c>
      <c r="L518" s="240" t="str">
        <f>VLOOKUP(D518,'Team Info'!E:K,6,FALSE)</f>
        <v>U-8 WB Stars</v>
      </c>
      <c r="M518" s="158" t="s">
        <v>849</v>
      </c>
      <c r="N518" s="181" t="str">
        <f>VLOOKUP(E518,'Team Info'!E:H,4,FALSE)</f>
        <v>SL</v>
      </c>
      <c r="O518" s="238" t="str">
        <f>VLOOKUP(E518,'Team Info'!E:J,6,FALSE)</f>
        <v>U-8 SL Bayern Munich (Asteroids)</v>
      </c>
      <c r="P518" s="153" t="s">
        <v>1167</v>
      </c>
      <c r="Q518" s="175" t="str">
        <f t="shared" si="76"/>
        <v>2 Team Coordination: U10G Tigers &amp; U8 Asteroids, 9/27-9/28 AWAY games - Homecoming</v>
      </c>
      <c r="R518" s="176" t="str">
        <f>IF(ISBLANK((VLOOKUP(D518,'Team Info'!$E:$O,11,FALSE)))=TRUE," ",(VLOOKUP(D518,'Team Info'!$E:$O,11,FALSE)))</f>
        <v xml:space="preserve"> </v>
      </c>
      <c r="S518" s="176" t="str">
        <f>IF(ISBLANK((VLOOKUP(E518,'Team Info'!$E:$O,11,FALSE)))=TRUE," ",(VLOOKUP(E518,'Team Info'!$E:$O,11,FALSE)))</f>
        <v>2 Team Coordination: U10G Tigers &amp; U8 Asteroids, 9/27-9/28 AWAY games - Homecoming</v>
      </c>
      <c r="T518" s="145" t="str">
        <f t="shared" si="77"/>
        <v>4557740.541666666666667</v>
      </c>
    </row>
    <row r="519" spans="1:20" x14ac:dyDescent="0.3">
      <c r="A519" s="170">
        <v>17</v>
      </c>
      <c r="B519" s="170" t="s">
        <v>1307</v>
      </c>
      <c r="C519" s="242" t="str">
        <f t="shared" si="75"/>
        <v>KW1094RL1109</v>
      </c>
      <c r="D519" s="242" t="s">
        <v>1664</v>
      </c>
      <c r="E519" s="242" t="s">
        <v>1663</v>
      </c>
      <c r="F519" s="180" t="str">
        <f t="shared" si="72"/>
        <v>Sat</v>
      </c>
      <c r="G519" s="233">
        <v>45577</v>
      </c>
      <c r="H519" s="236" t="s">
        <v>2045</v>
      </c>
      <c r="I519" s="183">
        <v>0.54166666666666663</v>
      </c>
      <c r="J519" s="155" t="s">
        <v>46</v>
      </c>
      <c r="K519" s="180" t="str">
        <f>VLOOKUP(D519,'Team Info'!E:H,4,FALSE)</f>
        <v>KW</v>
      </c>
      <c r="L519" s="169" t="str">
        <f>VLOOKUP(D519,'Team Info'!E:K,6,FALSE)</f>
        <v>U14G KW Storm</v>
      </c>
      <c r="M519" s="158" t="s">
        <v>849</v>
      </c>
      <c r="N519" s="181" t="str">
        <f>VLOOKUP(E519,'Team Info'!E:H,4,FALSE)</f>
        <v>RL</v>
      </c>
      <c r="O519" s="177" t="str">
        <f>VLOOKUP(E519,'Team Info'!E:J,6,FALSE)</f>
        <v>U14G RL Random Lake U14 Girls</v>
      </c>
      <c r="P519" s="153" t="s">
        <v>1167</v>
      </c>
      <c r="Q519" s="175" t="str">
        <f t="shared" si="76"/>
        <v xml:space="preserve">2 Team Coordination: U14 Girls teams for Waubedonia &amp; Random Lake are sharing a coach and players. Need to avoid conflicts and account for travel time. </v>
      </c>
      <c r="R519" s="176" t="str">
        <f>IF(ISBLANK((VLOOKUP(D519,'Team Info'!$E:$O,11,FALSE)))=TRUE," ",(VLOOKUP(D519,'Team Info'!$E:$O,11,FALSE)))</f>
        <v xml:space="preserve"> </v>
      </c>
      <c r="S519" s="176" t="str">
        <f>IF(ISBLANK((VLOOKUP(E519,'Team Info'!$E:$O,11,FALSE)))=TRUE," ",(VLOOKUP(E519,'Team Info'!$E:$O,11,FALSE)))</f>
        <v xml:space="preserve">2 Team Coordination: U14 Girls teams for Waubedonia &amp; Random Lake are sharing a coach and players. Need to avoid conflicts and account for travel time. </v>
      </c>
      <c r="T519" s="145" t="str">
        <f t="shared" si="77"/>
        <v>45577RL High School - 605 Random Lake Rd.0.541666666666667</v>
      </c>
    </row>
    <row r="520" spans="1:20" x14ac:dyDescent="0.3">
      <c r="A520" s="170">
        <v>634</v>
      </c>
      <c r="B520" s="170" t="s">
        <v>1157</v>
      </c>
      <c r="C520" s="242" t="str">
        <f t="shared" si="75"/>
        <v>JK1069HT1031</v>
      </c>
      <c r="D520" s="242" t="s">
        <v>1745</v>
      </c>
      <c r="E520" s="242" t="s">
        <v>1718</v>
      </c>
      <c r="F520" s="180" t="str">
        <f t="shared" si="72"/>
        <v>Sat</v>
      </c>
      <c r="G520" s="233">
        <v>45577</v>
      </c>
      <c r="H520" s="153" t="s">
        <v>851</v>
      </c>
      <c r="I520" s="183">
        <v>0.5625</v>
      </c>
      <c r="J520" s="155" t="s">
        <v>1829</v>
      </c>
      <c r="K520" s="180" t="str">
        <f>VLOOKUP(D520,'Team Info'!E:H,4,FALSE)</f>
        <v>JK</v>
      </c>
      <c r="L520" s="169" t="str">
        <f>VLOOKUP(D520,'Team Info'!E:K,6,FALSE)</f>
        <v>U10 JK Tarantulas</v>
      </c>
      <c r="M520" s="158" t="s">
        <v>849</v>
      </c>
      <c r="N520" s="181" t="str">
        <f>VLOOKUP(E520,'Team Info'!E:H,4,FALSE)</f>
        <v>HT</v>
      </c>
      <c r="O520" s="177" t="str">
        <f>VLOOKUP(E520,'Team Info'!E:J,6,FALSE)</f>
        <v>U10 HT Dragons</v>
      </c>
      <c r="P520" s="153" t="s">
        <v>1167</v>
      </c>
      <c r="Q520" s="175" t="str">
        <f t="shared" si="76"/>
        <v xml:space="preserve"> </v>
      </c>
      <c r="R520" s="176" t="str">
        <f>IF(ISBLANK((VLOOKUP(D520,'Team Info'!$E:$O,11,FALSE)))=TRUE," ",(VLOOKUP(D520,'Team Info'!$E:$O,11,FALSE)))</f>
        <v xml:space="preserve"> </v>
      </c>
      <c r="S520" s="176" t="str">
        <f>IF(ISBLANK((VLOOKUP(E520,'Team Info'!$E:$O,11,FALSE)))=TRUE," ",(VLOOKUP(E520,'Team Info'!$E:$O,11,FALSE)))</f>
        <v xml:space="preserve"> </v>
      </c>
      <c r="T520" s="145" t="str">
        <f t="shared" si="77"/>
        <v>45577HT #5B0.5625</v>
      </c>
    </row>
    <row r="521" spans="1:20" x14ac:dyDescent="0.3">
      <c r="A521" s="170">
        <v>448</v>
      </c>
      <c r="B521" s="170" t="s">
        <v>1160</v>
      </c>
      <c r="C521" s="242" t="str">
        <f t="shared" si="75"/>
        <v>SL1143KW1105</v>
      </c>
      <c r="D521" s="242" t="s">
        <v>1807</v>
      </c>
      <c r="E521" s="242" t="s">
        <v>1773</v>
      </c>
      <c r="F521" s="180" t="str">
        <f t="shared" si="72"/>
        <v>Sat</v>
      </c>
      <c r="G521" s="233">
        <v>45577</v>
      </c>
      <c r="H521" s="153" t="s">
        <v>866</v>
      </c>
      <c r="I521" s="183">
        <v>0.5625</v>
      </c>
      <c r="J521" s="155" t="s">
        <v>1826</v>
      </c>
      <c r="K521" s="180" t="str">
        <f>VLOOKUP(D521,'Team Info'!E:H,4,FALSE)</f>
        <v>SL</v>
      </c>
      <c r="L521" s="169" t="str">
        <f>VLOOKUP(D521,'Team Info'!E:K,6,FALSE)</f>
        <v>U-9 SL Cowboys (Bulldogs)</v>
      </c>
      <c r="M521" s="158" t="s">
        <v>849</v>
      </c>
      <c r="N521" s="181" t="str">
        <f>VLOOKUP(E521,'Team Info'!E:H,4,FALSE)</f>
        <v>KW</v>
      </c>
      <c r="O521" s="177" t="str">
        <f>VLOOKUP(E521,'Team Info'!E:J,6,FALSE)</f>
        <v>U-9 KW Cyclones</v>
      </c>
      <c r="P521" s="153" t="s">
        <v>1167</v>
      </c>
      <c r="Q521" s="175" t="str">
        <f t="shared" si="76"/>
        <v xml:space="preserve">9/27-9/28 AWAY games - Homecoming 
 </v>
      </c>
      <c r="R521" s="176" t="str">
        <f>IF(ISBLANK((VLOOKUP(D521,'Team Info'!$E:$O,11,FALSE)))=TRUE," ",(VLOOKUP(D521,'Team Info'!$E:$O,11,FALSE)))</f>
        <v>9/27-9/28 AWAY games - Homecoming</v>
      </c>
      <c r="S521" s="176" t="str">
        <f>IF(ISBLANK((VLOOKUP(E521,'Team Info'!$E:$O,11,FALSE)))=TRUE," ",(VLOOKUP(E521,'Team Info'!$E:$O,11,FALSE)))</f>
        <v xml:space="preserve"> </v>
      </c>
      <c r="T521" s="145" t="str">
        <f t="shared" si="77"/>
        <v>45577KW 30.5625</v>
      </c>
    </row>
    <row r="522" spans="1:20" x14ac:dyDescent="0.3">
      <c r="A522" s="170">
        <v>356</v>
      </c>
      <c r="B522" s="170" t="s">
        <v>1161</v>
      </c>
      <c r="C522" s="242" t="str">
        <f t="shared" si="75"/>
        <v>JK1074RF1134</v>
      </c>
      <c r="D522" s="242" t="s">
        <v>1749</v>
      </c>
      <c r="E522" s="242" t="s">
        <v>1798</v>
      </c>
      <c r="F522" s="180" t="str">
        <f t="shared" si="72"/>
        <v>Sat</v>
      </c>
      <c r="G522" s="233">
        <v>45577</v>
      </c>
      <c r="H522" s="153" t="s">
        <v>2175</v>
      </c>
      <c r="I522" s="183">
        <v>0.5625</v>
      </c>
      <c r="J522" s="155" t="s">
        <v>1825</v>
      </c>
      <c r="K522" s="180" t="str">
        <f>VLOOKUP(D522,'Team Info'!E:H,4,FALSE)</f>
        <v>JK</v>
      </c>
      <c r="L522" s="169" t="str">
        <f>VLOOKUP(D522,'Team Info'!E:K,6,FALSE)</f>
        <v>U14 JK Panthers</v>
      </c>
      <c r="M522" s="158" t="s">
        <v>849</v>
      </c>
      <c r="N522" s="181" t="str">
        <f>VLOOKUP(E522,'Team Info'!E:H,4,FALSE)</f>
        <v>RF</v>
      </c>
      <c r="O522" s="177" t="str">
        <f>VLOOKUP(E522,'Team Info'!E:J,6,FALSE)</f>
        <v>U14 RF Raptors</v>
      </c>
      <c r="P522" s="153" t="s">
        <v>1167</v>
      </c>
      <c r="Q522" s="175" t="str">
        <f t="shared" si="76"/>
        <v xml:space="preserve">2 Team Coordination: U7 Panthers &amp; U14 Panthers 
 </v>
      </c>
      <c r="R522" s="176" t="str">
        <f>IF(ISBLANK((VLOOKUP(D522,'Team Info'!$E:$O,11,FALSE)))=TRUE," ",(VLOOKUP(D522,'Team Info'!$E:$O,11,FALSE)))</f>
        <v>2 Team Coordination: U7 Panthers &amp; U14 Panthers</v>
      </c>
      <c r="S522" s="176" t="str">
        <f>IF(ISBLANK((VLOOKUP(E522,'Team Info'!$E:$O,11,FALSE)))=TRUE," ",(VLOOKUP(E522,'Team Info'!$E:$O,11,FALSE)))</f>
        <v xml:space="preserve"> </v>
      </c>
      <c r="T522" s="145" t="str">
        <f t="shared" si="77"/>
        <v>45577RF 70.5625</v>
      </c>
    </row>
    <row r="523" spans="1:20" x14ac:dyDescent="0.3">
      <c r="A523" s="170">
        <v>250</v>
      </c>
      <c r="B523" s="170" t="s">
        <v>1162</v>
      </c>
      <c r="C523" s="242" t="str">
        <f t="shared" si="75"/>
        <v>HU1045SL1139</v>
      </c>
      <c r="D523" s="242" t="s">
        <v>1728</v>
      </c>
      <c r="E523" s="242" t="s">
        <v>1803</v>
      </c>
      <c r="F523" s="180" t="str">
        <f t="shared" si="72"/>
        <v>Sat</v>
      </c>
      <c r="G523" s="233">
        <v>45577</v>
      </c>
      <c r="H523" s="153">
        <v>4</v>
      </c>
      <c r="I523" s="183">
        <v>0.625</v>
      </c>
      <c r="J523" s="169" t="s">
        <v>1823</v>
      </c>
      <c r="K523" s="180" t="str">
        <f>VLOOKUP(D523,'Team Info'!E:H,4,FALSE)</f>
        <v>HU</v>
      </c>
      <c r="L523" s="169" t="str">
        <f>VLOOKUP(D523,'Team Info'!E:K,6,FALSE)</f>
        <v>U-8 HU Lightning</v>
      </c>
      <c r="M523" s="158" t="s">
        <v>849</v>
      </c>
      <c r="N523" s="181" t="str">
        <f>VLOOKUP(E523,'Team Info'!E:H,4,FALSE)</f>
        <v>SL</v>
      </c>
      <c r="O523" s="177" t="str">
        <f>VLOOKUP(E523,'Team Info'!E:J,6,FALSE)</f>
        <v>U-8 SL Hurricanes</v>
      </c>
      <c r="P523" s="153" t="s">
        <v>1167</v>
      </c>
      <c r="Q523" s="175" t="str">
        <f t="shared" si="76"/>
        <v>2 Team Coordination: U8 Lightning &amp; U14 Renegades 
9/27-9/28 AWAY games - Homecoming</v>
      </c>
      <c r="R523" s="176" t="str">
        <f>IF(ISBLANK((VLOOKUP(D523,'Team Info'!$E:$O,11,FALSE)))=TRUE," ",(VLOOKUP(D523,'Team Info'!$E:$O,11,FALSE)))</f>
        <v>2 Team Coordination: U8 Lightning &amp; U14 Renegades</v>
      </c>
      <c r="S523" s="176" t="str">
        <f>IF(ISBLANK((VLOOKUP(E523,'Team Info'!$E:$O,11,FALSE)))=TRUE," ",(VLOOKUP(E523,'Team Info'!$E:$O,11,FALSE)))</f>
        <v>9/27-9/28 AWAY games - Homecoming</v>
      </c>
      <c r="T523" s="145" t="str">
        <f t="shared" si="77"/>
        <v>4557740.625</v>
      </c>
    </row>
    <row r="524" spans="1:20" x14ac:dyDescent="0.3">
      <c r="A524" s="153">
        <v>3015</v>
      </c>
      <c r="B524" s="153" t="s">
        <v>1157</v>
      </c>
      <c r="C524" s="169"/>
      <c r="D524" s="169"/>
      <c r="E524" s="169"/>
      <c r="F524" s="180" t="str">
        <f t="shared" si="72"/>
        <v>Sat</v>
      </c>
      <c r="G524" s="233">
        <v>45577</v>
      </c>
      <c r="H524" s="153" t="s">
        <v>1665</v>
      </c>
      <c r="I524" s="183">
        <v>0.625</v>
      </c>
      <c r="J524" s="155" t="s">
        <v>2068</v>
      </c>
      <c r="K524" s="153"/>
      <c r="L524" s="240" t="s">
        <v>2105</v>
      </c>
      <c r="M524" s="158" t="s">
        <v>849</v>
      </c>
      <c r="N524" s="158" t="s">
        <v>504</v>
      </c>
      <c r="O524" s="238" t="s">
        <v>2076</v>
      </c>
      <c r="P524" s="153" t="s">
        <v>2057</v>
      </c>
      <c r="Q524" s="259"/>
      <c r="R524" s="260"/>
      <c r="S524" s="260"/>
      <c r="T524" s="145" t="str">
        <f t="shared" si="77"/>
        <v>45577Ehley Field #80.625</v>
      </c>
    </row>
    <row r="525" spans="1:20" x14ac:dyDescent="0.3">
      <c r="A525" s="153">
        <v>3015</v>
      </c>
      <c r="B525" s="153" t="s">
        <v>1157</v>
      </c>
      <c r="C525" s="169"/>
      <c r="D525" s="169"/>
      <c r="E525" s="169"/>
      <c r="F525" s="180" t="str">
        <f t="shared" si="72"/>
        <v>Sat</v>
      </c>
      <c r="G525" s="233">
        <v>45577</v>
      </c>
      <c r="H525" s="153" t="s">
        <v>1665</v>
      </c>
      <c r="I525" s="183">
        <v>0.6875</v>
      </c>
      <c r="J525" s="155" t="s">
        <v>2065</v>
      </c>
      <c r="K525" s="153"/>
      <c r="L525" s="240" t="s">
        <v>2104</v>
      </c>
      <c r="M525" s="158" t="s">
        <v>849</v>
      </c>
      <c r="N525" s="158" t="s">
        <v>504</v>
      </c>
      <c r="O525" s="238" t="s">
        <v>2074</v>
      </c>
      <c r="P525" s="153" t="s">
        <v>2057</v>
      </c>
      <c r="Q525" s="259"/>
      <c r="R525" s="260"/>
      <c r="S525" s="260"/>
      <c r="T525" s="145" t="str">
        <f t="shared" si="77"/>
        <v>45577Ehley Field #80.6875</v>
      </c>
    </row>
    <row r="526" spans="1:20" x14ac:dyDescent="0.3">
      <c r="A526" s="153">
        <v>3016</v>
      </c>
      <c r="B526" s="153" t="s">
        <v>1157</v>
      </c>
      <c r="C526" s="169"/>
      <c r="D526" s="169"/>
      <c r="E526" s="169"/>
      <c r="F526" s="180" t="str">
        <f t="shared" si="72"/>
        <v>Sun</v>
      </c>
      <c r="G526" s="233">
        <v>45578</v>
      </c>
      <c r="H526" s="153" t="s">
        <v>1665</v>
      </c>
      <c r="I526" s="183">
        <v>0.45833333333333331</v>
      </c>
      <c r="J526" s="155" t="s">
        <v>2065</v>
      </c>
      <c r="K526" s="153"/>
      <c r="L526" s="240" t="s">
        <v>2106</v>
      </c>
      <c r="M526" s="158" t="s">
        <v>849</v>
      </c>
      <c r="N526" s="158" t="s">
        <v>504</v>
      </c>
      <c r="O526" s="238" t="s">
        <v>2074</v>
      </c>
      <c r="P526" s="153" t="s">
        <v>2057</v>
      </c>
      <c r="Q526" s="259"/>
      <c r="R526" s="260"/>
      <c r="S526" s="260"/>
      <c r="T526" s="145" t="str">
        <f t="shared" si="77"/>
        <v>45578Ehley Field #80.458333333333333</v>
      </c>
    </row>
    <row r="527" spans="1:20" ht="28.8" x14ac:dyDescent="0.3">
      <c r="A527" s="153">
        <v>3016</v>
      </c>
      <c r="B527" s="153" t="s">
        <v>1157</v>
      </c>
      <c r="C527" s="169"/>
      <c r="D527" s="169"/>
      <c r="E527" s="169"/>
      <c r="F527" s="180" t="str">
        <f t="shared" si="72"/>
        <v>Sun</v>
      </c>
      <c r="G527" s="233">
        <v>45578</v>
      </c>
      <c r="H527" s="153" t="s">
        <v>1665</v>
      </c>
      <c r="I527" s="183">
        <v>0.54166666666666663</v>
      </c>
      <c r="J527" s="155" t="s">
        <v>2061</v>
      </c>
      <c r="K527" s="153"/>
      <c r="L527" s="240" t="s">
        <v>2125</v>
      </c>
      <c r="M527" s="158" t="s">
        <v>849</v>
      </c>
      <c r="N527" s="257" t="s">
        <v>504</v>
      </c>
      <c r="O527" s="258" t="s">
        <v>2087</v>
      </c>
      <c r="P527" s="153" t="s">
        <v>2057</v>
      </c>
      <c r="Q527" s="259"/>
      <c r="R527" s="260"/>
      <c r="S527" s="260"/>
      <c r="T527" s="145" t="str">
        <f t="shared" si="77"/>
        <v>45578Ehley Field #80.541666666666667</v>
      </c>
    </row>
    <row r="528" spans="1:20" x14ac:dyDescent="0.3">
      <c r="A528" s="262">
        <v>347</v>
      </c>
      <c r="B528" s="170" t="s">
        <v>1159</v>
      </c>
      <c r="C528" s="242" t="str">
        <f t="shared" ref="C528:C559" si="78">D528&amp;E528</f>
        <v>BR1004JK1074</v>
      </c>
      <c r="D528" s="242" t="s">
        <v>1693</v>
      </c>
      <c r="E528" s="242" t="s">
        <v>1749</v>
      </c>
      <c r="F528" s="180" t="str">
        <f t="shared" si="72"/>
        <v>Tue</v>
      </c>
      <c r="G528" s="233">
        <v>45580</v>
      </c>
      <c r="H528" s="153" t="s">
        <v>2143</v>
      </c>
      <c r="I528" s="183">
        <v>0.71875</v>
      </c>
      <c r="J528" s="155" t="s">
        <v>1825</v>
      </c>
      <c r="K528" s="180" t="str">
        <f>VLOOKUP(D528,'Team Info'!E:H,4,FALSE)</f>
        <v>BR</v>
      </c>
      <c r="L528" s="169" t="str">
        <f>VLOOKUP(D528,'Team Info'!E:K,6,FALSE)</f>
        <v>U14 BR Blue Heron</v>
      </c>
      <c r="M528" s="158" t="s">
        <v>849</v>
      </c>
      <c r="N528" s="181" t="str">
        <f>VLOOKUP(E528,'Team Info'!E:H,4,FALSE)</f>
        <v>JK</v>
      </c>
      <c r="O528" s="177" t="str">
        <f>VLOOKUP(E528,'Team Info'!E:J,6,FALSE)</f>
        <v>U14 JK Panthers</v>
      </c>
      <c r="P528" s="153" t="s">
        <v>1167</v>
      </c>
      <c r="Q528" s="175" t="str">
        <f t="shared" ref="Q528:Q559" si="79">IF(R528=" ",S528,R528&amp;" 
"&amp;S528)</f>
        <v>2 Team Coordination: U12 BR &amp; U14 BR, No Games 9/28, Home games on 9/14 picture day, have Brownsville girls play each other that day?  
2 Team Coordination: U7 Panthers &amp; U14 Panthers</v>
      </c>
      <c r="R528" s="176" t="str">
        <f>IF(ISBLANK((VLOOKUP(D528,'Team Info'!$E:$O,11,FALSE)))=TRUE," ",(VLOOKUP(D528,'Team Info'!$E:$O,11,FALSE)))</f>
        <v xml:space="preserve">2 Team Coordination: U12 BR &amp; U14 BR, No Games 9/28, Home games on 9/14 picture day, have Brownsville girls play each other that day? </v>
      </c>
      <c r="S528" s="176" t="str">
        <f>IF(ISBLANK((VLOOKUP(E528,'Team Info'!$E:$O,11,FALSE)))=TRUE," ",(VLOOKUP(E528,'Team Info'!$E:$O,11,FALSE)))</f>
        <v>2 Team Coordination: U7 Panthers &amp; U14 Panthers</v>
      </c>
      <c r="T528" s="145" t="str">
        <f t="shared" si="77"/>
        <v>45580Hickory Lane #40.71875</v>
      </c>
    </row>
    <row r="529" spans="1:20" ht="28.8" x14ac:dyDescent="0.3">
      <c r="A529" s="170">
        <v>412</v>
      </c>
      <c r="B529" s="170" t="s">
        <v>1159</v>
      </c>
      <c r="C529" s="242" t="str">
        <f t="shared" si="78"/>
        <v>KW1108JK1064</v>
      </c>
      <c r="D529" s="242" t="s">
        <v>1776</v>
      </c>
      <c r="E529" s="242" t="s">
        <v>1742</v>
      </c>
      <c r="F529" s="180" t="str">
        <f t="shared" si="72"/>
        <v>Sat</v>
      </c>
      <c r="G529" s="233">
        <v>45584</v>
      </c>
      <c r="H529" s="153" t="s">
        <v>2144</v>
      </c>
      <c r="I529" s="183">
        <v>0.33333333333333331</v>
      </c>
      <c r="J529" s="155" t="s">
        <v>1826</v>
      </c>
      <c r="K529" s="180" t="str">
        <f>VLOOKUP(D529,'Team Info'!E:H,4,FALSE)</f>
        <v>KW</v>
      </c>
      <c r="L529" s="169" t="str">
        <f>VLOOKUP(D529,'Team Info'!E:K,6,FALSE)</f>
        <v>U-9 KW Twisters</v>
      </c>
      <c r="M529" s="158" t="s">
        <v>849</v>
      </c>
      <c r="N529" s="181" t="str">
        <f>VLOOKUP(E529,'Team Info'!E:H,4,FALSE)</f>
        <v>JK</v>
      </c>
      <c r="O529" s="177" t="str">
        <f>VLOOKUP(E529,'Team Info'!E:J,6,FALSE)</f>
        <v>U-9 JK Rattlesnakes</v>
      </c>
      <c r="P529" s="153" t="s">
        <v>1167</v>
      </c>
      <c r="Q529" s="175" t="str">
        <f t="shared" si="79"/>
        <v xml:space="preserve"> </v>
      </c>
      <c r="R529" s="176" t="str">
        <f>IF(ISBLANK((VLOOKUP(D529,'Team Info'!$E:$O,11,FALSE)))=TRUE," ",(VLOOKUP(D529,'Team Info'!$E:$O,11,FALSE)))</f>
        <v xml:space="preserve"> </v>
      </c>
      <c r="S529" s="176" t="str">
        <f>IF(ISBLANK((VLOOKUP(E529,'Team Info'!$E:$O,11,FALSE)))=TRUE," ",(VLOOKUP(E529,'Team Info'!$E:$O,11,FALSE)))</f>
        <v xml:space="preserve"> </v>
      </c>
      <c r="T529" s="145" t="str">
        <f t="shared" si="77"/>
        <v>45584Hickory Lane #20.333333333333333</v>
      </c>
    </row>
    <row r="530" spans="1:20" ht="43.2" x14ac:dyDescent="0.3">
      <c r="A530" s="170">
        <v>102</v>
      </c>
      <c r="B530" s="170" t="s">
        <v>1162</v>
      </c>
      <c r="C530" s="242" t="str">
        <f t="shared" si="78"/>
        <v>ER1013SL1155</v>
      </c>
      <c r="D530" s="242" t="s">
        <v>1682</v>
      </c>
      <c r="E530" s="242" t="s">
        <v>1674</v>
      </c>
      <c r="F530" s="180" t="str">
        <f t="shared" si="72"/>
        <v>Sat</v>
      </c>
      <c r="G530" s="233">
        <v>45584</v>
      </c>
      <c r="H530" s="153">
        <v>5</v>
      </c>
      <c r="I530" s="183">
        <v>0.375</v>
      </c>
      <c r="J530" s="155" t="s">
        <v>63</v>
      </c>
      <c r="K530" s="180" t="str">
        <f>VLOOKUP(D530,'Team Info'!E:H,4,FALSE)</f>
        <v>ER</v>
      </c>
      <c r="L530" s="240" t="str">
        <f>VLOOKUP(D530,'Team Info'!E:K,6,FALSE)</f>
        <v>U12G ER Unicorns</v>
      </c>
      <c r="M530" s="158" t="s">
        <v>849</v>
      </c>
      <c r="N530" s="181" t="str">
        <f>VLOOKUP(E530,'Team Info'!E:H,4,FALSE)</f>
        <v>SL</v>
      </c>
      <c r="O530" s="238" t="str">
        <f>VLOOKUP(E530,'Team Info'!E:J,6,FALSE)</f>
        <v>U12G SL Lady Owls</v>
      </c>
      <c r="P530" s="153" t="s">
        <v>1167</v>
      </c>
      <c r="Q530" s="175" t="str">
        <f t="shared" si="79"/>
        <v>2 Team Coordination: U12G Lady Owls &amp; U10G Tigers, 9/27-9/28 AWAY games - Homecoming</v>
      </c>
      <c r="R530" s="176" t="str">
        <f>IF(ISBLANK((VLOOKUP(D530,'Team Info'!$E:$O,11,FALSE)))=TRUE," ",(VLOOKUP(D530,'Team Info'!$E:$O,11,FALSE)))</f>
        <v xml:space="preserve"> </v>
      </c>
      <c r="S530" s="176" t="str">
        <f>IF(ISBLANK((VLOOKUP(E530,'Team Info'!$E:$O,11,FALSE)))=TRUE," ",(VLOOKUP(E530,'Team Info'!$E:$O,11,FALSE)))</f>
        <v>2 Team Coordination: U12G Lady Owls &amp; U10G Tigers, 9/27-9/28 AWAY games - Homecoming</v>
      </c>
      <c r="T530" s="145" t="str">
        <f t="shared" si="77"/>
        <v>4558450.375</v>
      </c>
    </row>
    <row r="531" spans="1:20" x14ac:dyDescent="0.3">
      <c r="A531" s="262">
        <v>285</v>
      </c>
      <c r="B531" s="170" t="s">
        <v>1268</v>
      </c>
      <c r="C531" s="242" t="str">
        <f t="shared" si="78"/>
        <v>SL1152BR1003</v>
      </c>
      <c r="D531" s="242" t="s">
        <v>1814</v>
      </c>
      <c r="E531" s="242" t="s">
        <v>1692</v>
      </c>
      <c r="F531" s="180" t="str">
        <f t="shared" si="72"/>
        <v>Sat</v>
      </c>
      <c r="G531" s="233">
        <v>45584</v>
      </c>
      <c r="H531" s="153" t="s">
        <v>2179</v>
      </c>
      <c r="I531" s="183">
        <v>0.375</v>
      </c>
      <c r="J531" s="155" t="s">
        <v>1824</v>
      </c>
      <c r="K531" s="180" t="str">
        <f>VLOOKUP(D531,'Team Info'!E:H,4,FALSE)</f>
        <v>SL</v>
      </c>
      <c r="L531" s="169" t="str">
        <f>VLOOKUP(D531,'Team Info'!E:K,6,FALSE)</f>
        <v>U12 SL Union</v>
      </c>
      <c r="M531" s="158" t="s">
        <v>849</v>
      </c>
      <c r="N531" s="181" t="str">
        <f>VLOOKUP(E531,'Team Info'!E:H,4,FALSE)</f>
        <v>BR</v>
      </c>
      <c r="O531" s="177" t="str">
        <f>VLOOKUP(E531,'Team Info'!E:J,6,FALSE)</f>
        <v>U12 BR Blue Heron</v>
      </c>
      <c r="P531" s="153" t="s">
        <v>1167</v>
      </c>
      <c r="Q531" s="175" t="str">
        <f t="shared" si="79"/>
        <v xml:space="preserve">2 Team Coordination: U12 Union &amp; U10G Arsenal, 9/27-9/28 AWAY games - Homecoming 
2 Team Coordination: U12 BR &amp; U14 BR, No Games 9/28, Home games on 9/14 picture day, have Brownsville girls play each other that day? </v>
      </c>
      <c r="R531" s="176" t="str">
        <f>IF(ISBLANK((VLOOKUP(D531,'Team Info'!$E:$O,11,FALSE)))=TRUE," ",(VLOOKUP(D531,'Team Info'!$E:$O,11,FALSE)))</f>
        <v>2 Team Coordination: U12 Union &amp; U10G Arsenal, 9/27-9/28 AWAY games - Homecoming</v>
      </c>
      <c r="S531" s="176" t="str">
        <f>IF(ISBLANK((VLOOKUP(E531,'Team Info'!$E:$O,11,FALSE)))=TRUE," ",(VLOOKUP(E531,'Team Info'!$E:$O,11,FALSE)))</f>
        <v xml:space="preserve">2 Team Coordination: U12 BR &amp; U14 BR, No Games 9/28, Home games on 9/14 picture day, have Brownsville girls play each other that day? </v>
      </c>
      <c r="T531" s="145" t="str">
        <f t="shared" si="77"/>
        <v>4558412U South0.375</v>
      </c>
    </row>
    <row r="532" spans="1:20" ht="28.8" x14ac:dyDescent="0.3">
      <c r="A532" s="170">
        <v>596</v>
      </c>
      <c r="B532" s="170" t="s">
        <v>1228</v>
      </c>
      <c r="C532" s="242" t="str">
        <f t="shared" si="78"/>
        <v>SL1148ER1011</v>
      </c>
      <c r="D532" s="242" t="s">
        <v>1812</v>
      </c>
      <c r="E532" s="242" t="s">
        <v>1700</v>
      </c>
      <c r="F532" s="180" t="str">
        <f t="shared" si="72"/>
        <v>Sat</v>
      </c>
      <c r="G532" s="233">
        <v>45584</v>
      </c>
      <c r="H532" s="153" t="s">
        <v>2046</v>
      </c>
      <c r="I532" s="183">
        <v>0.375</v>
      </c>
      <c r="J532" s="155" t="s">
        <v>1829</v>
      </c>
      <c r="K532" s="180" t="str">
        <f>VLOOKUP(D532,'Team Info'!E:H,4,FALSE)</f>
        <v>SL</v>
      </c>
      <c r="L532" s="169" t="str">
        <f>VLOOKUP(D532,'Team Info'!E:K,6,FALSE)</f>
        <v>U10 SL Manchester City (Chargers)</v>
      </c>
      <c r="M532" s="158" t="s">
        <v>849</v>
      </c>
      <c r="N532" s="181" t="str">
        <f>VLOOKUP(E532,'Team Info'!E:H,4,FALSE)</f>
        <v>ER</v>
      </c>
      <c r="O532" s="177" t="str">
        <f>VLOOKUP(E532,'Team Info'!E:J,6,FALSE)</f>
        <v>U10 ER Clovers</v>
      </c>
      <c r="P532" s="153" t="s">
        <v>1167</v>
      </c>
      <c r="Q532" s="175" t="str">
        <f t="shared" si="79"/>
        <v xml:space="preserve">9/27-9/28 AWAY games - Homecoming 
 </v>
      </c>
      <c r="R532" s="176" t="str">
        <f>IF(ISBLANK((VLOOKUP(D532,'Team Info'!$E:$O,11,FALSE)))=TRUE," ",(VLOOKUP(D532,'Team Info'!$E:$O,11,FALSE)))</f>
        <v>9/27-9/28 AWAY games - Homecoming</v>
      </c>
      <c r="S532" s="176" t="str">
        <f>IF(ISBLANK((VLOOKUP(E532,'Team Info'!$E:$O,11,FALSE)))=TRUE," ",(VLOOKUP(E532,'Team Info'!$E:$O,11,FALSE)))</f>
        <v xml:space="preserve"> </v>
      </c>
      <c r="T532" s="145" t="str">
        <f t="shared" si="77"/>
        <v>45584ER #80.375</v>
      </c>
    </row>
    <row r="533" spans="1:20" x14ac:dyDescent="0.3">
      <c r="A533" s="170">
        <v>254</v>
      </c>
      <c r="B533" s="170" t="s">
        <v>1158</v>
      </c>
      <c r="C533" s="242" t="str">
        <f t="shared" si="78"/>
        <v>SL1138HU1045</v>
      </c>
      <c r="D533" s="242" t="s">
        <v>1802</v>
      </c>
      <c r="E533" s="242" t="s">
        <v>1728</v>
      </c>
      <c r="F533" s="180" t="str">
        <f t="shared" si="72"/>
        <v>Sat</v>
      </c>
      <c r="G533" s="233">
        <v>45584</v>
      </c>
      <c r="H533" s="153" t="s">
        <v>2155</v>
      </c>
      <c r="I533" s="183">
        <v>0.375</v>
      </c>
      <c r="J533" s="169" t="s">
        <v>1823</v>
      </c>
      <c r="K533" s="180" t="str">
        <f>VLOOKUP(D533,'Team Info'!E:H,4,FALSE)</f>
        <v>SL</v>
      </c>
      <c r="L533" s="169" t="str">
        <f>VLOOKUP(D533,'Team Info'!E:K,6,FALSE)</f>
        <v>U-8 SL Blizzards</v>
      </c>
      <c r="M533" s="158" t="s">
        <v>849</v>
      </c>
      <c r="N533" s="181" t="str">
        <f>VLOOKUP(E533,'Team Info'!E:H,4,FALSE)</f>
        <v>HU</v>
      </c>
      <c r="O533" s="177" t="str">
        <f>VLOOKUP(E533,'Team Info'!E:J,6,FALSE)</f>
        <v>U-8 HU Lightning</v>
      </c>
      <c r="P533" s="153" t="s">
        <v>1167</v>
      </c>
      <c r="Q533" s="175" t="str">
        <f t="shared" si="79"/>
        <v>9/27-9/28 AWAY games - Homecoming 
2 Team Coordination: U8 Lightning &amp; U14 Renegades</v>
      </c>
      <c r="R533" s="176" t="str">
        <f>IF(ISBLANK((VLOOKUP(D533,'Team Info'!$E:$O,11,FALSE)))=TRUE," ",(VLOOKUP(D533,'Team Info'!$E:$O,11,FALSE)))</f>
        <v>9/27-9/28 AWAY games - Homecoming</v>
      </c>
      <c r="S533" s="176" t="str">
        <f>IF(ISBLANK((VLOOKUP(E533,'Team Info'!$E:$O,11,FALSE)))=TRUE," ",(VLOOKUP(E533,'Team Info'!$E:$O,11,FALSE)))</f>
        <v>2 Team Coordination: U8 Lightning &amp; U14 Renegades</v>
      </c>
      <c r="T533" s="145" t="str">
        <f t="shared" si="77"/>
        <v>45584Field #30.375</v>
      </c>
    </row>
    <row r="534" spans="1:20" ht="28.8" x14ac:dyDescent="0.3">
      <c r="A534" s="170">
        <v>148</v>
      </c>
      <c r="B534" s="170" t="s">
        <v>757</v>
      </c>
      <c r="C534" s="242" t="str">
        <f t="shared" si="78"/>
        <v>SL1135JU1078</v>
      </c>
      <c r="D534" s="242" t="s">
        <v>1799</v>
      </c>
      <c r="E534" s="242" t="s">
        <v>1751</v>
      </c>
      <c r="F534" s="180" t="str">
        <f t="shared" ref="F534:F597" si="80">IF(WEEKDAY(G534)=7,"Sat",IF(WEEKDAY(G534)=6,"Fri",IF(WEEKDAY(G534)=5,"Thu",IF(WEEKDAY(G534)=4,"Wed",IF(WEEKDAY(G534)=3,"Tue",IF(WEEKDAY(G534)=2,"Mon",IF(WEEKDAY(G534)=1,"Sun")))))))</f>
        <v>Sat</v>
      </c>
      <c r="G534" s="233">
        <v>45584</v>
      </c>
      <c r="H534" s="153" t="s">
        <v>2188</v>
      </c>
      <c r="I534" s="183">
        <v>0.375</v>
      </c>
      <c r="J534" s="155" t="s">
        <v>1823</v>
      </c>
      <c r="K534" s="180" t="str">
        <f>VLOOKUP(D534,'Team Info'!E:H,4,FALSE)</f>
        <v>SL</v>
      </c>
      <c r="L534" s="240" t="str">
        <f>VLOOKUP(D534,'Team Info'!E:K,6,FALSE)</f>
        <v>U-8 SL Bayern Munich (Asteroids)</v>
      </c>
      <c r="M534" s="158" t="s">
        <v>849</v>
      </c>
      <c r="N534" s="181" t="str">
        <f>VLOOKUP(E534,'Team Info'!E:H,4,FALSE)</f>
        <v>JU</v>
      </c>
      <c r="O534" s="238" t="str">
        <f>VLOOKUP(E534,'Team Info'!E:J,6,FALSE)</f>
        <v>U-8 JU Juneau Rage U8</v>
      </c>
      <c r="P534" s="153" t="s">
        <v>1167</v>
      </c>
      <c r="Q534" s="175" t="str">
        <f t="shared" si="79"/>
        <v xml:space="preserve">2 Team Coordination: U10G Tigers &amp; U8 Asteroids, 9/27-9/28 AWAY games - Homecoming 
 </v>
      </c>
      <c r="R534" s="176" t="str">
        <f>IF(ISBLANK((VLOOKUP(D534,'Team Info'!$E:$O,11,FALSE)))=TRUE," ",(VLOOKUP(D534,'Team Info'!$E:$O,11,FALSE)))</f>
        <v>2 Team Coordination: U10G Tigers &amp; U8 Asteroids, 9/27-9/28 AWAY games - Homecoming</v>
      </c>
      <c r="S534" s="176" t="str">
        <f>IF(ISBLANK((VLOOKUP(E534,'Team Info'!$E:$O,11,FALSE)))=TRUE," ",(VLOOKUP(E534,'Team Info'!$E:$O,11,FALSE)))</f>
        <v xml:space="preserve"> </v>
      </c>
      <c r="T534" s="145" t="str">
        <f t="shared" si="77"/>
        <v>45584Field 10.375</v>
      </c>
    </row>
    <row r="535" spans="1:20" x14ac:dyDescent="0.3">
      <c r="A535" s="170">
        <v>187</v>
      </c>
      <c r="B535" s="170" t="s">
        <v>1159</v>
      </c>
      <c r="C535" s="242" t="str">
        <f t="shared" si="78"/>
        <v>SL1136JK1059</v>
      </c>
      <c r="D535" s="242" t="s">
        <v>1800</v>
      </c>
      <c r="E535" s="242" t="s">
        <v>1737</v>
      </c>
      <c r="F535" s="180" t="str">
        <f t="shared" si="80"/>
        <v>Sat</v>
      </c>
      <c r="G535" s="233">
        <v>45584</v>
      </c>
      <c r="H535" s="153" t="s">
        <v>2146</v>
      </c>
      <c r="I535" s="183">
        <v>0.375</v>
      </c>
      <c r="J535" s="155" t="s">
        <v>1823</v>
      </c>
      <c r="K535" s="180" t="str">
        <f>VLOOKUP(D535,'Team Info'!E:H,4,FALSE)</f>
        <v>SL</v>
      </c>
      <c r="L535" s="169" t="str">
        <f>VLOOKUP(D535,'Team Info'!E:K,6,FALSE)</f>
        <v>U-8 SL Wrexham</v>
      </c>
      <c r="M535" s="158" t="s">
        <v>849</v>
      </c>
      <c r="N535" s="181" t="str">
        <f>VLOOKUP(E535,'Team Info'!E:H,4,FALSE)</f>
        <v>JK</v>
      </c>
      <c r="O535" s="177" t="str">
        <f>VLOOKUP(E535,'Team Info'!E:J,6,FALSE)</f>
        <v>U-8 JK Spurs</v>
      </c>
      <c r="P535" s="153" t="s">
        <v>1167</v>
      </c>
      <c r="Q535" s="175" t="str">
        <f t="shared" si="79"/>
        <v xml:space="preserve">9/27-9/28 AWAY games - Homecoming 
 </v>
      </c>
      <c r="R535" s="176" t="str">
        <f>IF(ISBLANK((VLOOKUP(D535,'Team Info'!$E:$O,11,FALSE)))=TRUE," ",(VLOOKUP(D535,'Team Info'!$E:$O,11,FALSE)))</f>
        <v>9/27-9/28 AWAY games - Homecoming</v>
      </c>
      <c r="S535" s="176" t="str">
        <f>IF(ISBLANK((VLOOKUP(E535,'Team Info'!$E:$O,11,FALSE)))=TRUE," ",(VLOOKUP(E535,'Team Info'!$E:$O,11,FALSE)))</f>
        <v xml:space="preserve"> </v>
      </c>
      <c r="T535" s="145" t="str">
        <f t="shared" si="77"/>
        <v>45584Hickory Lane #1A0.375</v>
      </c>
    </row>
    <row r="536" spans="1:20" x14ac:dyDescent="0.3">
      <c r="A536" s="170">
        <v>223</v>
      </c>
      <c r="B536" s="170" t="s">
        <v>1159</v>
      </c>
      <c r="C536" s="242" t="str">
        <f t="shared" si="78"/>
        <v>KW1103JK1060</v>
      </c>
      <c r="D536" s="242" t="s">
        <v>1771</v>
      </c>
      <c r="E536" s="242" t="s">
        <v>1738</v>
      </c>
      <c r="F536" s="180" t="str">
        <f t="shared" si="80"/>
        <v>Sat</v>
      </c>
      <c r="G536" s="233">
        <v>45584</v>
      </c>
      <c r="H536" s="153" t="s">
        <v>2147</v>
      </c>
      <c r="I536" s="183">
        <v>0.375</v>
      </c>
      <c r="J536" s="169" t="s">
        <v>1823</v>
      </c>
      <c r="K536" s="180" t="str">
        <f>VLOOKUP(D536,'Team Info'!E:H,4,FALSE)</f>
        <v>KW</v>
      </c>
      <c r="L536" s="169" t="str">
        <f>VLOOKUP(D536,'Team Info'!E:K,6,FALSE)</f>
        <v>U-8 KW Thunderhawks</v>
      </c>
      <c r="M536" s="158" t="s">
        <v>849</v>
      </c>
      <c r="N536" s="181" t="str">
        <f>VLOOKUP(E536,'Team Info'!E:H,4,FALSE)</f>
        <v>JK</v>
      </c>
      <c r="O536" s="177" t="str">
        <f>VLOOKUP(E536,'Team Info'!E:J,6,FALSE)</f>
        <v>U-8 JK The Reds</v>
      </c>
      <c r="P536" s="153" t="s">
        <v>1167</v>
      </c>
      <c r="Q536" s="175" t="str">
        <f t="shared" si="79"/>
        <v xml:space="preserve"> </v>
      </c>
      <c r="R536" s="176" t="str">
        <f>IF(ISBLANK((VLOOKUP(D536,'Team Info'!$E:$O,11,FALSE)))=TRUE," ",(VLOOKUP(D536,'Team Info'!$E:$O,11,FALSE)))</f>
        <v xml:space="preserve"> </v>
      </c>
      <c r="S536" s="176" t="str">
        <f>IF(ISBLANK((VLOOKUP(E536,'Team Info'!$E:$O,11,FALSE)))=TRUE," ",(VLOOKUP(E536,'Team Info'!$E:$O,11,FALSE)))</f>
        <v xml:space="preserve"> </v>
      </c>
      <c r="T536" s="145" t="str">
        <f t="shared" si="77"/>
        <v>45584Hickory Lane #1B0.375</v>
      </c>
    </row>
    <row r="537" spans="1:20" x14ac:dyDescent="0.3">
      <c r="A537" s="170">
        <v>56</v>
      </c>
      <c r="B537" s="170" t="s">
        <v>1159</v>
      </c>
      <c r="C537" s="242" t="str">
        <f t="shared" si="78"/>
        <v>KW1087JK1066</v>
      </c>
      <c r="D537" s="242" t="s">
        <v>1670</v>
      </c>
      <c r="E537" s="242" t="s">
        <v>1673</v>
      </c>
      <c r="F537" s="180" t="str">
        <f t="shared" si="80"/>
        <v>Sat</v>
      </c>
      <c r="G537" s="233">
        <v>45584</v>
      </c>
      <c r="H537" s="153" t="s">
        <v>2144</v>
      </c>
      <c r="I537" s="183">
        <v>0.375</v>
      </c>
      <c r="J537" s="155" t="s">
        <v>96</v>
      </c>
      <c r="K537" s="180" t="str">
        <f>VLOOKUP(D537,'Team Info'!E:H,4,FALSE)</f>
        <v>KW</v>
      </c>
      <c r="L537" s="240" t="str">
        <f>VLOOKUP(D537,'Team Info'!E:K,6,FALSE)</f>
        <v>U10G KW Sparks</v>
      </c>
      <c r="M537" s="158" t="s">
        <v>849</v>
      </c>
      <c r="N537" s="181" t="str">
        <f>VLOOKUP(E537,'Team Info'!E:H,4,FALSE)</f>
        <v>JK</v>
      </c>
      <c r="O537" s="238" t="str">
        <f>VLOOKUP(E537,'Team Info'!E:J,6,FALSE)</f>
        <v>U10G JK Magic</v>
      </c>
      <c r="P537" s="153" t="s">
        <v>1167</v>
      </c>
      <c r="Q537" s="175" t="str">
        <f t="shared" si="79"/>
        <v xml:space="preserve"> </v>
      </c>
      <c r="R537" s="176" t="str">
        <f>IF(ISBLANK((VLOOKUP(D537,'Team Info'!$E:$O,11,FALSE)))=TRUE," ",(VLOOKUP(D537,'Team Info'!$E:$O,11,FALSE)))</f>
        <v xml:space="preserve"> </v>
      </c>
      <c r="S537" s="176" t="str">
        <f>IF(ISBLANK((VLOOKUP(E537,'Team Info'!$E:$O,11,FALSE)))=TRUE," ",(VLOOKUP(E537,'Team Info'!$E:$O,11,FALSE)))</f>
        <v xml:space="preserve"> </v>
      </c>
      <c r="T537" s="145" t="str">
        <f t="shared" si="77"/>
        <v>45584Hickory Lane #20.375</v>
      </c>
    </row>
    <row r="538" spans="1:20" ht="28.8" x14ac:dyDescent="0.3">
      <c r="A538" s="170">
        <v>556</v>
      </c>
      <c r="B538" s="170" t="s">
        <v>1157</v>
      </c>
      <c r="C538" s="242" t="str">
        <f t="shared" si="78"/>
        <v>JK1057HT1017</v>
      </c>
      <c r="D538" s="242" t="s">
        <v>1735</v>
      </c>
      <c r="E538" s="242" t="s">
        <v>1705</v>
      </c>
      <c r="F538" s="180" t="str">
        <f t="shared" si="80"/>
        <v>Sat</v>
      </c>
      <c r="G538" s="233">
        <v>45584</v>
      </c>
      <c r="H538" s="153" t="s">
        <v>1827</v>
      </c>
      <c r="I538" s="183">
        <v>0.375</v>
      </c>
      <c r="J538" s="155" t="s">
        <v>1828</v>
      </c>
      <c r="K538" s="180" t="str">
        <f>VLOOKUP(D538,'Team Info'!E:H,4,FALSE)</f>
        <v>JK</v>
      </c>
      <c r="L538" s="169" t="str">
        <f>VLOOKUP(D538,'Team Info'!E:K,6,FALSE)</f>
        <v>U-7 JK Panthers</v>
      </c>
      <c r="M538" s="158" t="s">
        <v>849</v>
      </c>
      <c r="N538" s="181" t="str">
        <f>VLOOKUP(E538,'Team Info'!E:H,4,FALSE)</f>
        <v>HT</v>
      </c>
      <c r="O538" s="177" t="str">
        <f>VLOOKUP(E538,'Team Info'!E:J,6,FALSE)</f>
        <v>U-7 HT Power Rangers</v>
      </c>
      <c r="P538" s="153" t="s">
        <v>1167</v>
      </c>
      <c r="Q538" s="175" t="str">
        <f t="shared" si="79"/>
        <v xml:space="preserve">2 Team Coordination: U7 Panthers &amp; U14 Panthers 
 </v>
      </c>
      <c r="R538" s="176" t="str">
        <f>IF(ISBLANK((VLOOKUP(D538,'Team Info'!$E:$O,11,FALSE)))=TRUE," ",(VLOOKUP(D538,'Team Info'!$E:$O,11,FALSE)))</f>
        <v>2 Team Coordination: U7 Panthers &amp; U14 Panthers</v>
      </c>
      <c r="S538" s="176" t="str">
        <f>IF(ISBLANK((VLOOKUP(E538,'Team Info'!$E:$O,11,FALSE)))=TRUE," ",(VLOOKUP(E538,'Team Info'!$E:$O,11,FALSE)))</f>
        <v xml:space="preserve"> </v>
      </c>
      <c r="T538" s="145" t="str">
        <f t="shared" si="77"/>
        <v>45584HT #3A0.375</v>
      </c>
    </row>
    <row r="539" spans="1:20" ht="28.8" x14ac:dyDescent="0.3">
      <c r="A539" s="170">
        <v>498</v>
      </c>
      <c r="B539" s="170" t="s">
        <v>1157</v>
      </c>
      <c r="C539" s="242" t="str">
        <f t="shared" si="78"/>
        <v>KW1096HT1015</v>
      </c>
      <c r="D539" s="242" t="s">
        <v>1764</v>
      </c>
      <c r="E539" s="242" t="s">
        <v>1703</v>
      </c>
      <c r="F539" s="180" t="str">
        <f t="shared" si="80"/>
        <v>Sat</v>
      </c>
      <c r="G539" s="233">
        <v>45584</v>
      </c>
      <c r="H539" s="153" t="s">
        <v>1830</v>
      </c>
      <c r="I539" s="183">
        <v>0.375</v>
      </c>
      <c r="J539" s="155" t="s">
        <v>1828</v>
      </c>
      <c r="K539" s="180" t="str">
        <f>VLOOKUP(D539,'Team Info'!E:H,4,FALSE)</f>
        <v>KW</v>
      </c>
      <c r="L539" s="169" t="str">
        <f>VLOOKUP(D539,'Team Info'!E:K,6,FALSE)</f>
        <v>U-7 KW Blazers</v>
      </c>
      <c r="M539" s="158" t="s">
        <v>849</v>
      </c>
      <c r="N539" s="181" t="str">
        <f>VLOOKUP(E539,'Team Info'!E:H,4,FALSE)</f>
        <v>HT</v>
      </c>
      <c r="O539" s="177" t="str">
        <f>VLOOKUP(E539,'Team Info'!E:J,6,FALSE)</f>
        <v>U-7 HT Spicey Meatball Boys</v>
      </c>
      <c r="P539" s="153" t="s">
        <v>1167</v>
      </c>
      <c r="Q539" s="175" t="str">
        <f t="shared" si="79"/>
        <v>2 Team Coordination: U10 Rays &amp; U7 Blazers 
2 Team Coordination: U12 Cobras &amp; U7 Spicey Meatballs</v>
      </c>
      <c r="R539" s="176" t="str">
        <f>IF(ISBLANK((VLOOKUP(D539,'Team Info'!$E:$O,11,FALSE)))=TRUE," ",(VLOOKUP(D539,'Team Info'!$E:$O,11,FALSE)))</f>
        <v>2 Team Coordination: U10 Rays &amp; U7 Blazers</v>
      </c>
      <c r="S539" s="176" t="str">
        <f>IF(ISBLANK((VLOOKUP(E539,'Team Info'!$E:$O,11,FALSE)))=TRUE," ",(VLOOKUP(E539,'Team Info'!$E:$O,11,FALSE)))</f>
        <v>2 Team Coordination: U12 Cobras &amp; U7 Spicey Meatballs</v>
      </c>
      <c r="T539" s="145" t="str">
        <f t="shared" si="77"/>
        <v>45584HT #3B0.375</v>
      </c>
    </row>
    <row r="540" spans="1:20" ht="57.6" x14ac:dyDescent="0.3">
      <c r="A540" s="170">
        <v>637</v>
      </c>
      <c r="B540" s="170" t="s">
        <v>1157</v>
      </c>
      <c r="C540" s="242" t="str">
        <f t="shared" si="78"/>
        <v>HT1032WCHSA1158</v>
      </c>
      <c r="D540" s="242" t="s">
        <v>1719</v>
      </c>
      <c r="E540" s="242" t="s">
        <v>1816</v>
      </c>
      <c r="F540" s="180" t="str">
        <f t="shared" si="80"/>
        <v>Sat</v>
      </c>
      <c r="G540" s="233">
        <v>45584</v>
      </c>
      <c r="H540" s="153" t="s">
        <v>881</v>
      </c>
      <c r="I540" s="183">
        <v>0.375</v>
      </c>
      <c r="J540" s="155" t="s">
        <v>1829</v>
      </c>
      <c r="K540" s="180" t="str">
        <f>VLOOKUP(D540,'Team Info'!E:H,4,FALSE)</f>
        <v>HT</v>
      </c>
      <c r="L540" s="169" t="str">
        <f>VLOOKUP(D540,'Team Info'!E:K,6,FALSE)</f>
        <v>U10 HT Firehawks</v>
      </c>
      <c r="M540" s="158" t="s">
        <v>849</v>
      </c>
      <c r="N540" s="181" t="s">
        <v>504</v>
      </c>
      <c r="O540" s="177" t="str">
        <f>VLOOKUP(E540,'Team Info'!E:J,6,FALSE)</f>
        <v>U10 WCHSA Royal Eagles</v>
      </c>
      <c r="P540" s="153" t="s">
        <v>1167</v>
      </c>
      <c r="Q540" s="175" t="str">
        <f t="shared" si="79"/>
        <v xml:space="preserve">No Game 10/11-10/13 - Uihlein 
 </v>
      </c>
      <c r="R540" s="176" t="str">
        <f>IF(ISBLANK((VLOOKUP(D540,'Team Info'!$E:$O,11,FALSE)))=TRUE," ",(VLOOKUP(D540,'Team Info'!$E:$O,11,FALSE)))</f>
        <v>No Game 10/11-10/13 - Uihlein</v>
      </c>
      <c r="S540" s="176" t="str">
        <f>IF(ISBLANK((VLOOKUP(E540,'Team Info'!$E:$O,11,FALSE)))=TRUE," ",(VLOOKUP(E540,'Team Info'!$E:$O,11,FALSE)))</f>
        <v xml:space="preserve"> </v>
      </c>
    </row>
    <row r="541" spans="1:20" x14ac:dyDescent="0.3">
      <c r="A541" s="170">
        <v>104</v>
      </c>
      <c r="B541" s="170" t="s">
        <v>1157</v>
      </c>
      <c r="C541" s="242" t="str">
        <f t="shared" si="78"/>
        <v>RF1132HT1038</v>
      </c>
      <c r="D541" s="242" t="s">
        <v>1681</v>
      </c>
      <c r="E541" s="242" t="s">
        <v>1675</v>
      </c>
      <c r="F541" s="180" t="str">
        <f t="shared" si="80"/>
        <v>Sat</v>
      </c>
      <c r="G541" s="233">
        <v>45584</v>
      </c>
      <c r="H541" s="153" t="s">
        <v>896</v>
      </c>
      <c r="I541" s="183">
        <v>0.375</v>
      </c>
      <c r="J541" s="155" t="s">
        <v>63</v>
      </c>
      <c r="K541" s="180" t="str">
        <f>VLOOKUP(D541,'Team Info'!E:H,4,FALSE)</f>
        <v>RF</v>
      </c>
      <c r="L541" s="240" t="str">
        <f>VLOOKUP(D541,'Team Info'!E:K,6,FALSE)</f>
        <v>U12G RF Gunners</v>
      </c>
      <c r="M541" s="158" t="s">
        <v>849</v>
      </c>
      <c r="N541" s="181" t="str">
        <f>VLOOKUP(E541,'Team Info'!E:H,4,FALSE)</f>
        <v>HT</v>
      </c>
      <c r="O541" s="238" t="str">
        <f>VLOOKUP(E541,'Team Info'!E:J,6,FALSE)</f>
        <v>U12G HT Phoenix</v>
      </c>
      <c r="P541" s="153" t="s">
        <v>1167</v>
      </c>
      <c r="Q541" s="175" t="str">
        <f t="shared" si="79"/>
        <v>2 Team Coordination: U12 Red Foxes &amp; U12G Gunners, 2 Team Coordination: U12 Lightning &amp; U12G Gunners,  2 Team Coordination: U12 Comets &amp; U12G Gunners 
No Game 10/11-10/13 - Uihlein</v>
      </c>
      <c r="R541" s="176" t="str">
        <f>IF(ISBLANK((VLOOKUP(D541,'Team Info'!$E:$O,11,FALSE)))=TRUE," ",(VLOOKUP(D541,'Team Info'!$E:$O,11,FALSE)))</f>
        <v>2 Team Coordination: U12 Red Foxes &amp; U12G Gunners, 2 Team Coordination: U12 Lightning &amp; U12G Gunners,  2 Team Coordination: U12 Comets &amp; U12G Gunners</v>
      </c>
      <c r="S541" s="176" t="str">
        <f>IF(ISBLANK((VLOOKUP(E541,'Team Info'!$E:$O,11,FALSE)))=TRUE," ",(VLOOKUP(E541,'Team Info'!$E:$O,11,FALSE)))</f>
        <v>No Game 10/11-10/13 - Uihlein</v>
      </c>
      <c r="T541" s="145" t="str">
        <f t="shared" ref="T541:T549" si="81">G541&amp;H541&amp;I541</f>
        <v>45584HT #60.375</v>
      </c>
    </row>
    <row r="542" spans="1:20" x14ac:dyDescent="0.3">
      <c r="A542" s="170">
        <v>105</v>
      </c>
      <c r="B542" s="170" t="s">
        <v>1157</v>
      </c>
      <c r="C542" s="242" t="str">
        <f t="shared" si="78"/>
        <v>JK1073HT1037</v>
      </c>
      <c r="D542" s="242" t="s">
        <v>1685</v>
      </c>
      <c r="E542" s="242" t="s">
        <v>1676</v>
      </c>
      <c r="F542" s="180" t="str">
        <f t="shared" si="80"/>
        <v>Sat</v>
      </c>
      <c r="G542" s="233">
        <v>45584</v>
      </c>
      <c r="H542" s="153" t="s">
        <v>863</v>
      </c>
      <c r="I542" s="183">
        <v>0.375</v>
      </c>
      <c r="J542" s="155" t="s">
        <v>63</v>
      </c>
      <c r="K542" s="180" t="str">
        <f>VLOOKUP(D542,'Team Info'!E:H,4,FALSE)</f>
        <v>JK</v>
      </c>
      <c r="L542" s="240" t="str">
        <f>VLOOKUP(D542,'Team Info'!E:K,6,FALSE)</f>
        <v>U12G JK Majestics</v>
      </c>
      <c r="M542" s="158" t="s">
        <v>849</v>
      </c>
      <c r="N542" s="181" t="str">
        <f>VLOOKUP(E542,'Team Info'!E:H,4,FALSE)</f>
        <v>HT</v>
      </c>
      <c r="O542" s="238" t="str">
        <f>VLOOKUP(E542,'Team Info'!E:J,6,FALSE)</f>
        <v>U12G HT Crazy Lady Lightning Leopards</v>
      </c>
      <c r="P542" s="153" t="s">
        <v>1167</v>
      </c>
      <c r="Q542" s="175" t="str">
        <f t="shared" si="79"/>
        <v>2 Team Coordination: U8 Goal Getters &amp; U12G Lightning Leopards
2 Team Coordination: U8 HU Vipers &amp; U12G Lightning Leopards</v>
      </c>
      <c r="R542" s="176" t="str">
        <f>IF(ISBLANK((VLOOKUP(D542,'Team Info'!$E:$O,11,FALSE)))=TRUE," ",(VLOOKUP(D542,'Team Info'!$E:$O,11,FALSE)))</f>
        <v xml:space="preserve"> </v>
      </c>
      <c r="S542" s="176" t="str">
        <f>IF(ISBLANK((VLOOKUP(E542,'Team Info'!$E:$O,11,FALSE)))=TRUE," ",(VLOOKUP(E542,'Team Info'!$E:$O,11,FALSE)))</f>
        <v>2 Team Coordination: U8 Goal Getters &amp; U12G Lightning Leopards
2 Team Coordination: U8 HU Vipers &amp; U12G Lightning Leopards</v>
      </c>
      <c r="T542" s="145" t="str">
        <f t="shared" si="81"/>
        <v>45584HT #70.375</v>
      </c>
    </row>
    <row r="543" spans="1:20" ht="28.8" x14ac:dyDescent="0.3">
      <c r="A543" s="170">
        <v>190</v>
      </c>
      <c r="B543" s="170" t="s">
        <v>1160</v>
      </c>
      <c r="C543" s="242" t="str">
        <f t="shared" si="78"/>
        <v>HU1044KW1101</v>
      </c>
      <c r="D543" s="242" t="s">
        <v>1727</v>
      </c>
      <c r="E543" s="242" t="s">
        <v>1769</v>
      </c>
      <c r="F543" s="180" t="str">
        <f t="shared" si="80"/>
        <v>Sat</v>
      </c>
      <c r="G543" s="233">
        <v>45584</v>
      </c>
      <c r="H543" s="153" t="s">
        <v>879</v>
      </c>
      <c r="I543" s="183">
        <v>0.375</v>
      </c>
      <c r="J543" s="155" t="s">
        <v>1823</v>
      </c>
      <c r="K543" s="180" t="str">
        <f>VLOOKUP(D543,'Team Info'!E:H,4,FALSE)</f>
        <v>HU</v>
      </c>
      <c r="L543" s="169" t="str">
        <f>VLOOKUP(D543,'Team Info'!E:K,6,FALSE)</f>
        <v>U-8 HU Stingers</v>
      </c>
      <c r="M543" s="158" t="s">
        <v>849</v>
      </c>
      <c r="N543" s="181" t="str">
        <f>VLOOKUP(E543,'Team Info'!E:H,4,FALSE)</f>
        <v>KW</v>
      </c>
      <c r="O543" s="177" t="str">
        <f>VLOOKUP(E543,'Team Info'!E:J,6,FALSE)</f>
        <v>U-8 KW Inferno</v>
      </c>
      <c r="P543" s="153" t="s">
        <v>1167</v>
      </c>
      <c r="Q543" s="175" t="str">
        <f t="shared" si="79"/>
        <v xml:space="preserve"> </v>
      </c>
      <c r="R543" s="176" t="str">
        <f>IF(ISBLANK((VLOOKUP(D543,'Team Info'!$E:$O,11,FALSE)))=TRUE," ",(VLOOKUP(D543,'Team Info'!$E:$O,11,FALSE)))</f>
        <v xml:space="preserve"> </v>
      </c>
      <c r="S543" s="176" t="str">
        <f>IF(ISBLANK((VLOOKUP(E543,'Team Info'!$E:$O,11,FALSE)))=TRUE," ",(VLOOKUP(E543,'Team Info'!$E:$O,11,FALSE)))</f>
        <v xml:space="preserve"> </v>
      </c>
      <c r="T543" s="145" t="str">
        <f t="shared" si="81"/>
        <v>45584KW 10.375</v>
      </c>
    </row>
    <row r="544" spans="1:20" x14ac:dyDescent="0.3">
      <c r="A544" s="262">
        <v>454</v>
      </c>
      <c r="B544" s="170" t="s">
        <v>1160</v>
      </c>
      <c r="C544" s="242" t="str">
        <f t="shared" si="78"/>
        <v>ER1009KW1106</v>
      </c>
      <c r="D544" s="242" t="s">
        <v>1698</v>
      </c>
      <c r="E544" s="242" t="s">
        <v>1774</v>
      </c>
      <c r="F544" s="180" t="str">
        <f t="shared" si="80"/>
        <v>Sat</v>
      </c>
      <c r="G544" s="233">
        <v>45584</v>
      </c>
      <c r="H544" s="153" t="s">
        <v>866</v>
      </c>
      <c r="I544" s="183">
        <v>0.375</v>
      </c>
      <c r="J544" s="155" t="s">
        <v>1826</v>
      </c>
      <c r="K544" s="180" t="str">
        <f>VLOOKUP(D544,'Team Info'!E:H,4,FALSE)</f>
        <v>ER</v>
      </c>
      <c r="L544" s="169" t="str">
        <f>VLOOKUP(D544,'Team Info'!E:K,6,FALSE)</f>
        <v>U-9 ER Cyclones</v>
      </c>
      <c r="M544" s="158" t="s">
        <v>849</v>
      </c>
      <c r="N544" s="181" t="str">
        <f>VLOOKUP(E544,'Team Info'!E:H,4,FALSE)</f>
        <v>KW</v>
      </c>
      <c r="O544" s="177" t="str">
        <f>VLOOKUP(E544,'Team Info'!E:J,6,FALSE)</f>
        <v>U-9 KW Lightning</v>
      </c>
      <c r="P544" s="153" t="s">
        <v>1167</v>
      </c>
      <c r="Q544" s="175" t="str">
        <f t="shared" si="79"/>
        <v xml:space="preserve">2 Team Coordination: U7 Emeralds &amp; U9 Cyclones 
 </v>
      </c>
      <c r="R544" s="176" t="str">
        <f>IF(ISBLANK((VLOOKUP(D544,'Team Info'!$E:$O,11,FALSE)))=TRUE," ",(VLOOKUP(D544,'Team Info'!$E:$O,11,FALSE)))</f>
        <v>2 Team Coordination: U7 Emeralds &amp; U9 Cyclones</v>
      </c>
      <c r="S544" s="176" t="str">
        <f>IF(ISBLANK((VLOOKUP(E544,'Team Info'!$E:$O,11,FALSE)))=TRUE," ",(VLOOKUP(E544,'Team Info'!$E:$O,11,FALSE)))</f>
        <v xml:space="preserve"> </v>
      </c>
      <c r="T544" s="145" t="str">
        <f t="shared" si="81"/>
        <v>45584KW 30.375</v>
      </c>
    </row>
    <row r="545" spans="1:20" x14ac:dyDescent="0.3">
      <c r="A545" s="170">
        <v>107</v>
      </c>
      <c r="B545" s="170" t="s">
        <v>1160</v>
      </c>
      <c r="C545" s="242" t="str">
        <f t="shared" si="78"/>
        <v>HU1050KW1091</v>
      </c>
      <c r="D545" s="242" t="s">
        <v>1678</v>
      </c>
      <c r="E545" s="242" t="s">
        <v>1686</v>
      </c>
      <c r="F545" s="180" t="str">
        <f t="shared" si="80"/>
        <v>Sat</v>
      </c>
      <c r="G545" s="233">
        <v>45584</v>
      </c>
      <c r="H545" s="153" t="s">
        <v>858</v>
      </c>
      <c r="I545" s="183">
        <v>0.375</v>
      </c>
      <c r="J545" s="155" t="s">
        <v>63</v>
      </c>
      <c r="K545" s="180" t="str">
        <f>VLOOKUP(D545,'Team Info'!E:H,4,FALSE)</f>
        <v>HU</v>
      </c>
      <c r="L545" s="240" t="str">
        <f>VLOOKUP(D545,'Team Info'!E:K,6,FALSE)</f>
        <v>U12G HU Avengers</v>
      </c>
      <c r="M545" s="158" t="s">
        <v>849</v>
      </c>
      <c r="N545" s="181" t="str">
        <f>VLOOKUP(E545,'Team Info'!E:H,4,FALSE)</f>
        <v>KW</v>
      </c>
      <c r="O545" s="238" t="str">
        <f>VLOOKUP(E545,'Team Info'!E:J,6,FALSE)</f>
        <v>U12G KW Fury</v>
      </c>
      <c r="P545" s="153" t="s">
        <v>1167</v>
      </c>
      <c r="Q545" s="175" t="str">
        <f t="shared" si="79"/>
        <v xml:space="preserve">2 Team Coordination: U10G Thunder &amp; U12G Avengers 
 </v>
      </c>
      <c r="R545" s="176" t="str">
        <f>IF(ISBLANK((VLOOKUP(D545,'Team Info'!$E:$O,11,FALSE)))=TRUE," ",(VLOOKUP(D545,'Team Info'!$E:$O,11,FALSE)))</f>
        <v>2 Team Coordination: U10G Thunder &amp; U12G Avengers</v>
      </c>
      <c r="S545" s="176" t="str">
        <f>IF(ISBLANK((VLOOKUP(E545,'Team Info'!$E:$O,11,FALSE)))=TRUE," ",(VLOOKUP(E545,'Team Info'!$E:$O,11,FALSE)))</f>
        <v xml:space="preserve"> </v>
      </c>
      <c r="T545" s="145" t="str">
        <f t="shared" si="81"/>
        <v>45584KW 40.375</v>
      </c>
    </row>
    <row r="546" spans="1:20" ht="43.2" x14ac:dyDescent="0.3">
      <c r="A546" s="262">
        <v>188</v>
      </c>
      <c r="B546" s="170" t="s">
        <v>1161</v>
      </c>
      <c r="C546" s="242" t="str">
        <f t="shared" si="78"/>
        <v>JU1079RF1116</v>
      </c>
      <c r="D546" s="242" t="s">
        <v>1752</v>
      </c>
      <c r="E546" s="242" t="s">
        <v>1783</v>
      </c>
      <c r="F546" s="180" t="str">
        <f t="shared" si="80"/>
        <v>Sat</v>
      </c>
      <c r="G546" s="233">
        <v>45584</v>
      </c>
      <c r="H546" s="153" t="s">
        <v>2172</v>
      </c>
      <c r="I546" s="183">
        <v>0.375</v>
      </c>
      <c r="J546" s="155" t="s">
        <v>1823</v>
      </c>
      <c r="K546" s="180" t="str">
        <f>VLOOKUP(D546,'Team Info'!E:H,4,FALSE)</f>
        <v>JU</v>
      </c>
      <c r="L546" s="169" t="str">
        <f>VLOOKUP(D546,'Team Info'!E:K,6,FALSE)</f>
        <v>U-8 JU Juneau Rage U8 Purple</v>
      </c>
      <c r="M546" s="158" t="s">
        <v>849</v>
      </c>
      <c r="N546" s="181" t="str">
        <f>VLOOKUP(E546,'Team Info'!E:H,4,FALSE)</f>
        <v>RF</v>
      </c>
      <c r="O546" s="177" t="str">
        <f>VLOOKUP(E546,'Team Info'!E:J,6,FALSE)</f>
        <v>U-8 RF Challengers</v>
      </c>
      <c r="P546" s="153" t="s">
        <v>1167</v>
      </c>
      <c r="Q546" s="175" t="str">
        <f t="shared" si="79"/>
        <v xml:space="preserve">2 Team Coordination: U8 Rage Purple &amp; U14 Rage; 2 Team Coordination: U8 Rage Purple &amp; U9 JU Rage 
 </v>
      </c>
      <c r="R546" s="176" t="str">
        <f>IF(ISBLANK((VLOOKUP(D546,'Team Info'!$E:$O,11,FALSE)))=TRUE," ",(VLOOKUP(D546,'Team Info'!$E:$O,11,FALSE)))</f>
        <v>2 Team Coordination: U8 Rage Purple &amp; U14 Rage; 2 Team Coordination: U8 Rage Purple &amp; U9 JU Rage</v>
      </c>
      <c r="S546" s="176" t="str">
        <f>IF(ISBLANK((VLOOKUP(E546,'Team Info'!$E:$O,11,FALSE)))=TRUE," ",(VLOOKUP(E546,'Team Info'!$E:$O,11,FALSE)))</f>
        <v xml:space="preserve"> </v>
      </c>
      <c r="T546" s="145" t="str">
        <f t="shared" si="81"/>
        <v>45584RF 10.375</v>
      </c>
    </row>
    <row r="547" spans="1:20" ht="28.8" x14ac:dyDescent="0.3">
      <c r="A547" s="170">
        <v>636</v>
      </c>
      <c r="B547" s="170" t="s">
        <v>1161</v>
      </c>
      <c r="C547" s="242" t="str">
        <f t="shared" si="78"/>
        <v>KW1086RF1126</v>
      </c>
      <c r="D547" s="242" t="s">
        <v>1759</v>
      </c>
      <c r="E547" s="242" t="s">
        <v>1792</v>
      </c>
      <c r="F547" s="180" t="str">
        <f t="shared" si="80"/>
        <v>Sat</v>
      </c>
      <c r="G547" s="233">
        <v>45584</v>
      </c>
      <c r="H547" s="236" t="s">
        <v>2177</v>
      </c>
      <c r="I547" s="183">
        <v>0.375</v>
      </c>
      <c r="J547" s="155" t="s">
        <v>1829</v>
      </c>
      <c r="K547" s="180" t="str">
        <f>VLOOKUP(D547,'Team Info'!E:H,4,FALSE)</f>
        <v>KW</v>
      </c>
      <c r="L547" s="169" t="str">
        <f>VLOOKUP(D547,'Team Info'!E:K,6,FALSE)</f>
        <v>U10 KW Stars</v>
      </c>
      <c r="M547" s="158" t="s">
        <v>849</v>
      </c>
      <c r="N547" s="181" t="str">
        <f>VLOOKUP(E547,'Team Info'!E:H,4,FALSE)</f>
        <v>RF</v>
      </c>
      <c r="O547" s="177" t="str">
        <f>VLOOKUP(E547,'Team Info'!E:J,6,FALSE)</f>
        <v>U10 RF Thunder</v>
      </c>
      <c r="P547" s="153" t="s">
        <v>1167</v>
      </c>
      <c r="Q547" s="175" t="str">
        <f t="shared" si="79"/>
        <v xml:space="preserve">2 Team Coordination: U10 Stars &amp; U14G Rebels 
 </v>
      </c>
      <c r="R547" s="176" t="str">
        <f>IF(ISBLANK((VLOOKUP(D547,'Team Info'!$E:$O,11,FALSE)))=TRUE," ",(VLOOKUP(D547,'Team Info'!$E:$O,11,FALSE)))</f>
        <v>2 Team Coordination: U10 Stars &amp; U14G Rebels</v>
      </c>
      <c r="S547" s="176" t="str">
        <f>IF(ISBLANK((VLOOKUP(E547,'Team Info'!$E:$O,11,FALSE)))=TRUE," ",(VLOOKUP(E547,'Team Info'!$E:$O,11,FALSE)))</f>
        <v xml:space="preserve"> </v>
      </c>
      <c r="T547" s="145" t="str">
        <f t="shared" si="81"/>
        <v>45584RF 50.375</v>
      </c>
    </row>
    <row r="548" spans="1:20" ht="28.8" x14ac:dyDescent="0.3">
      <c r="A548" s="170">
        <v>411</v>
      </c>
      <c r="B548" s="170" t="s">
        <v>1161</v>
      </c>
      <c r="C548" s="242" t="str">
        <f t="shared" si="78"/>
        <v>HT1027RF1123</v>
      </c>
      <c r="D548" s="242" t="s">
        <v>1715</v>
      </c>
      <c r="E548" s="242" t="s">
        <v>1790</v>
      </c>
      <c r="F548" s="180" t="str">
        <f t="shared" si="80"/>
        <v>Sat</v>
      </c>
      <c r="G548" s="233">
        <v>45584</v>
      </c>
      <c r="H548" s="153" t="s">
        <v>2169</v>
      </c>
      <c r="I548" s="183">
        <v>0.375</v>
      </c>
      <c r="J548" s="155" t="s">
        <v>1826</v>
      </c>
      <c r="K548" s="180" t="str">
        <f>VLOOKUP(D548,'Team Info'!E:H,4,FALSE)</f>
        <v>HT</v>
      </c>
      <c r="L548" s="169" t="str">
        <f>VLOOKUP(D548,'Team Info'!E:K,6,FALSE)</f>
        <v>U-9 HT Lady Orioles (Orange Crush)</v>
      </c>
      <c r="M548" s="158" t="s">
        <v>849</v>
      </c>
      <c r="N548" s="181" t="str">
        <f>VLOOKUP(E548,'Team Info'!E:H,4,FALSE)</f>
        <v>RF</v>
      </c>
      <c r="O548" s="177" t="str">
        <f>VLOOKUP(E548,'Team Info'!E:J,6,FALSE)</f>
        <v>U-9 RF Timberwolves</v>
      </c>
      <c r="P548" s="153" t="s">
        <v>1167</v>
      </c>
      <c r="Q548" s="175" t="str">
        <f t="shared" si="79"/>
        <v>2 Team Coordination: U7 Hawks &amp; U9 Timberwolves</v>
      </c>
      <c r="R548" s="176" t="str">
        <f>IF(ISBLANK((VLOOKUP(D548,'Team Info'!$E:$O,11,FALSE)))=TRUE," ",(VLOOKUP(D548,'Team Info'!$E:$O,11,FALSE)))</f>
        <v xml:space="preserve"> </v>
      </c>
      <c r="S548" s="176" t="str">
        <f>IF(ISBLANK((VLOOKUP(E548,'Team Info'!$E:$O,11,FALSE)))=TRUE," ",(VLOOKUP(E548,'Team Info'!$E:$O,11,FALSE)))</f>
        <v>2 Team Coordination: U7 Hawks &amp; U9 Timberwolves</v>
      </c>
      <c r="T548" s="145" t="str">
        <f t="shared" si="81"/>
        <v>45584RF 60.375</v>
      </c>
    </row>
    <row r="549" spans="1:20" ht="28.8" x14ac:dyDescent="0.3">
      <c r="A549" s="170">
        <v>361</v>
      </c>
      <c r="B549" s="170" t="s">
        <v>1161</v>
      </c>
      <c r="C549" s="242" t="str">
        <f t="shared" si="78"/>
        <v>SL1156RF1134</v>
      </c>
      <c r="D549" s="242" t="s">
        <v>1815</v>
      </c>
      <c r="E549" s="242" t="s">
        <v>1798</v>
      </c>
      <c r="F549" s="180" t="str">
        <f t="shared" si="80"/>
        <v>Sat</v>
      </c>
      <c r="G549" s="233">
        <v>45584</v>
      </c>
      <c r="H549" s="153" t="s">
        <v>2175</v>
      </c>
      <c r="I549" s="183">
        <v>0.375</v>
      </c>
      <c r="J549" s="155" t="s">
        <v>1825</v>
      </c>
      <c r="K549" s="180" t="str">
        <f>VLOOKUP(D549,'Team Info'!E:H,4,FALSE)</f>
        <v>SL</v>
      </c>
      <c r="L549" s="169" t="str">
        <f>VLOOKUP(D549,'Team Info'!E:K,6,FALSE)</f>
        <v>U14 SL Wolfsburg (Vipers)</v>
      </c>
      <c r="M549" s="158" t="s">
        <v>849</v>
      </c>
      <c r="N549" s="181" t="str">
        <f>VLOOKUP(E549,'Team Info'!E:H,4,FALSE)</f>
        <v>RF</v>
      </c>
      <c r="O549" s="177" t="str">
        <f>VLOOKUP(E549,'Team Info'!E:J,6,FALSE)</f>
        <v>U14 RF Raptors</v>
      </c>
      <c r="P549" s="153" t="s">
        <v>1167</v>
      </c>
      <c r="Q549" s="175" t="str">
        <f t="shared" si="79"/>
        <v xml:space="preserve">9/27-9/28 AWAY games - Homecoming 
 </v>
      </c>
      <c r="R549" s="176" t="str">
        <f>IF(ISBLANK((VLOOKUP(D549,'Team Info'!$E:$O,11,FALSE)))=TRUE," ",(VLOOKUP(D549,'Team Info'!$E:$O,11,FALSE)))</f>
        <v>9/27-9/28 AWAY games - Homecoming</v>
      </c>
      <c r="S549" s="176" t="str">
        <f>IF(ISBLANK((VLOOKUP(E549,'Team Info'!$E:$O,11,FALSE)))=TRUE," ",(VLOOKUP(E549,'Team Info'!$E:$O,11,FALSE)))</f>
        <v xml:space="preserve"> </v>
      </c>
      <c r="T549" s="145" t="str">
        <f t="shared" si="81"/>
        <v>45584RF 70.375</v>
      </c>
    </row>
    <row r="550" spans="1:20" x14ac:dyDescent="0.3">
      <c r="A550" s="170">
        <v>150</v>
      </c>
      <c r="B550" s="170" t="s">
        <v>1267</v>
      </c>
      <c r="C550" s="242" t="str">
        <f t="shared" si="78"/>
        <v>KW1100WB1162</v>
      </c>
      <c r="D550" s="242" t="s">
        <v>1768</v>
      </c>
      <c r="E550" s="242" t="s">
        <v>1819</v>
      </c>
      <c r="F550" s="180" t="str">
        <f t="shared" si="80"/>
        <v>Sat</v>
      </c>
      <c r="G550" s="233">
        <v>45584</v>
      </c>
      <c r="H550" s="153" t="s">
        <v>2148</v>
      </c>
      <c r="I550" s="183">
        <v>0.375</v>
      </c>
      <c r="J550" s="155" t="s">
        <v>1823</v>
      </c>
      <c r="K550" s="180" t="str">
        <f>VLOOKUP(D550,'Team Info'!E:H,4,FALSE)</f>
        <v>KW</v>
      </c>
      <c r="L550" s="240" t="str">
        <f>VLOOKUP(D550,'Team Info'!E:K,6,FALSE)</f>
        <v>U-8 KW Avalanche</v>
      </c>
      <c r="M550" s="158" t="s">
        <v>849</v>
      </c>
      <c r="N550" s="181" t="str">
        <f>VLOOKUP(E550,'Team Info'!E:H,4,FALSE)</f>
        <v>WB</v>
      </c>
      <c r="O550" s="177" t="str">
        <f>VLOOKUP(E550,'Team Info'!E:J,6,FALSE)</f>
        <v>U-8 WB Stars</v>
      </c>
      <c r="P550" s="153" t="s">
        <v>1167</v>
      </c>
      <c r="Q550" s="175" t="str">
        <f t="shared" si="79"/>
        <v xml:space="preserve"> </v>
      </c>
      <c r="R550" s="176" t="str">
        <f>IF(ISBLANK((VLOOKUP(D550,'Team Info'!$E:$O,11,FALSE)))=TRUE," ",(VLOOKUP(D550,'Team Info'!$E:$O,11,FALSE)))</f>
        <v xml:space="preserve"> </v>
      </c>
      <c r="S550" s="176" t="str">
        <f>IF(ISBLANK((VLOOKUP(E550,'Team Info'!$E:$O,11,FALSE)))=TRUE," ",(VLOOKUP(E550,'Team Info'!$E:$O,11,FALSE)))</f>
        <v xml:space="preserve"> </v>
      </c>
    </row>
    <row r="551" spans="1:20" ht="43.2" x14ac:dyDescent="0.3">
      <c r="A551" s="170">
        <v>224</v>
      </c>
      <c r="B551" s="170" t="s">
        <v>1159</v>
      </c>
      <c r="C551" s="242" t="str">
        <f t="shared" si="78"/>
        <v>KW1102JK1061</v>
      </c>
      <c r="D551" s="242" t="s">
        <v>1770</v>
      </c>
      <c r="E551" s="242" t="s">
        <v>1739</v>
      </c>
      <c r="F551" s="180" t="str">
        <f t="shared" si="80"/>
        <v>Sat</v>
      </c>
      <c r="G551" s="233">
        <v>45584</v>
      </c>
      <c r="H551" s="153" t="s">
        <v>2146</v>
      </c>
      <c r="I551" s="183">
        <v>0.41666666666666669</v>
      </c>
      <c r="J551" s="169" t="s">
        <v>1823</v>
      </c>
      <c r="K551" s="180" t="str">
        <f>VLOOKUP(D551,'Team Info'!E:H,4,FALSE)</f>
        <v>KW</v>
      </c>
      <c r="L551" s="169" t="str">
        <f>VLOOKUP(D551,'Team Info'!E:K,6,FALSE)</f>
        <v>U-8 KW Skyhawks</v>
      </c>
      <c r="M551" s="158" t="s">
        <v>849</v>
      </c>
      <c r="N551" s="181" t="str">
        <f>VLOOKUP(E551,'Team Info'!E:H,4,FALSE)</f>
        <v>JK</v>
      </c>
      <c r="O551" s="177" t="str">
        <f>VLOOKUP(E551,'Team Info'!E:J,6,FALSE)</f>
        <v>U-8 JK The Sky Blues</v>
      </c>
      <c r="P551" s="153" t="s">
        <v>1167</v>
      </c>
      <c r="Q551" s="175" t="str">
        <f t="shared" si="79"/>
        <v xml:space="preserve"> </v>
      </c>
      <c r="R551" s="176" t="str">
        <f>IF(ISBLANK((VLOOKUP(D551,'Team Info'!$E:$O,11,FALSE)))=TRUE," ",(VLOOKUP(D551,'Team Info'!$E:$O,11,FALSE)))</f>
        <v xml:space="preserve"> </v>
      </c>
      <c r="S551" s="176" t="str">
        <f>IF(ISBLANK((VLOOKUP(E551,'Team Info'!$E:$O,11,FALSE)))=TRUE," ",(VLOOKUP(E551,'Team Info'!$E:$O,11,FALSE)))</f>
        <v xml:space="preserve"> </v>
      </c>
      <c r="T551" s="145" t="str">
        <f t="shared" ref="T551:T556" si="82">G551&amp;H551&amp;I551</f>
        <v>45584Hickory Lane #1A0.416666666666667</v>
      </c>
    </row>
    <row r="552" spans="1:20" ht="28.8" x14ac:dyDescent="0.3">
      <c r="A552" s="170">
        <v>500</v>
      </c>
      <c r="B552" s="170" t="s">
        <v>1159</v>
      </c>
      <c r="C552" s="242" t="str">
        <f t="shared" si="78"/>
        <v>HT1016JK1053</v>
      </c>
      <c r="D552" s="242" t="s">
        <v>1704</v>
      </c>
      <c r="E552" s="242" t="s">
        <v>1386</v>
      </c>
      <c r="F552" s="180" t="str">
        <f t="shared" si="80"/>
        <v>Sat</v>
      </c>
      <c r="G552" s="233">
        <v>45584</v>
      </c>
      <c r="H552" s="153" t="s">
        <v>2147</v>
      </c>
      <c r="I552" s="183">
        <v>0.41666666666666669</v>
      </c>
      <c r="J552" s="155" t="s">
        <v>1828</v>
      </c>
      <c r="K552" s="180" t="str">
        <f>VLOOKUP(D552,'Team Info'!E:H,4,FALSE)</f>
        <v>HT</v>
      </c>
      <c r="L552" s="169" t="str">
        <f>VLOOKUP(D552,'Team Info'!E:K,6,FALSE)</f>
        <v>U-7 HT Honey Badgers</v>
      </c>
      <c r="M552" s="158" t="s">
        <v>849</v>
      </c>
      <c r="N552" s="181" t="str">
        <f>VLOOKUP(E552,'Team Info'!E:H,4,FALSE)</f>
        <v>JK</v>
      </c>
      <c r="O552" s="177" t="str">
        <f>VLOOKUP(E552,'Team Info'!E:J,6,FALSE)</f>
        <v>U-7 JK Pumas</v>
      </c>
      <c r="P552" s="153" t="s">
        <v>1167</v>
      </c>
      <c r="Q552" s="175" t="str">
        <f t="shared" si="79"/>
        <v xml:space="preserve"> </v>
      </c>
      <c r="R552" s="176" t="str">
        <f>IF(ISBLANK((VLOOKUP(D552,'Team Info'!$E:$O,11,FALSE)))=TRUE," ",(VLOOKUP(D552,'Team Info'!$E:$O,11,FALSE)))</f>
        <v xml:space="preserve"> </v>
      </c>
      <c r="S552" s="176" t="str">
        <f>IF(ISBLANK((VLOOKUP(E552,'Team Info'!$E:$O,11,FALSE)))=TRUE," ",(VLOOKUP(E552,'Team Info'!$E:$O,11,FALSE)))</f>
        <v xml:space="preserve"> </v>
      </c>
      <c r="T552" s="145" t="str">
        <f t="shared" si="82"/>
        <v>45584Hickory Lane #1B0.416666666666667</v>
      </c>
    </row>
    <row r="553" spans="1:20" ht="28.8" x14ac:dyDescent="0.3">
      <c r="A553" s="170">
        <v>451</v>
      </c>
      <c r="B553" s="170" t="s">
        <v>1159</v>
      </c>
      <c r="C553" s="242" t="str">
        <f t="shared" si="78"/>
        <v>RF1121JK1063</v>
      </c>
      <c r="D553" s="242" t="s">
        <v>1788</v>
      </c>
      <c r="E553" s="242" t="s">
        <v>1741</v>
      </c>
      <c r="F553" s="180" t="str">
        <f t="shared" si="80"/>
        <v>Sat</v>
      </c>
      <c r="G553" s="233">
        <v>45584</v>
      </c>
      <c r="H553" s="153" t="s">
        <v>2144</v>
      </c>
      <c r="I553" s="183">
        <v>0.41666666666666669</v>
      </c>
      <c r="J553" s="155" t="s">
        <v>1826</v>
      </c>
      <c r="K553" s="180" t="str">
        <f>VLOOKUP(D553,'Team Info'!E:H,4,FALSE)</f>
        <v>RF</v>
      </c>
      <c r="L553" s="169" t="str">
        <f>VLOOKUP(D553,'Team Info'!E:K,6,FALSE)</f>
        <v>U-9 RF Eagles</v>
      </c>
      <c r="M553" s="158" t="s">
        <v>849</v>
      </c>
      <c r="N553" s="181" t="str">
        <f>VLOOKUP(E553,'Team Info'!E:H,4,FALSE)</f>
        <v>JK</v>
      </c>
      <c r="O553" s="177" t="str">
        <f>VLOOKUP(E553,'Team Info'!E:J,6,FALSE)</f>
        <v>U-9 JK Avalanche</v>
      </c>
      <c r="P553" s="153" t="s">
        <v>1167</v>
      </c>
      <c r="Q553" s="175" t="str">
        <f t="shared" si="79"/>
        <v xml:space="preserve"> </v>
      </c>
      <c r="R553" s="176" t="str">
        <f>IF(ISBLANK((VLOOKUP(D553,'Team Info'!$E:$O,11,FALSE)))=TRUE," ",(VLOOKUP(D553,'Team Info'!$E:$O,11,FALSE)))</f>
        <v xml:space="preserve"> </v>
      </c>
      <c r="S553" s="176" t="str">
        <f>IF(ISBLANK((VLOOKUP(E553,'Team Info'!$E:$O,11,FALSE)))=TRUE," ",(VLOOKUP(E553,'Team Info'!$E:$O,11,FALSE)))</f>
        <v xml:space="preserve"> </v>
      </c>
      <c r="T553" s="145" t="str">
        <f t="shared" si="82"/>
        <v>45584Hickory Lane #20.416666666666667</v>
      </c>
    </row>
    <row r="554" spans="1:20" x14ac:dyDescent="0.3">
      <c r="A554" s="170">
        <v>320</v>
      </c>
      <c r="B554" s="170" t="s">
        <v>1159</v>
      </c>
      <c r="C554" s="242" t="str">
        <f t="shared" si="78"/>
        <v>JK1072JK1071</v>
      </c>
      <c r="D554" s="242" t="s">
        <v>1748</v>
      </c>
      <c r="E554" s="242" t="s">
        <v>1747</v>
      </c>
      <c r="F554" s="180" t="str">
        <f t="shared" si="80"/>
        <v>Sat</v>
      </c>
      <c r="G554" s="233">
        <v>45584</v>
      </c>
      <c r="H554" s="153" t="s">
        <v>2145</v>
      </c>
      <c r="I554" s="183">
        <v>0.41666666666666669</v>
      </c>
      <c r="J554" s="155" t="s">
        <v>1824</v>
      </c>
      <c r="K554" s="180" t="str">
        <f>VLOOKUP(D554,'Team Info'!E:H,4,FALSE)</f>
        <v>JK</v>
      </c>
      <c r="L554" s="169" t="str">
        <f>VLOOKUP(D554,'Team Info'!E:K,6,FALSE)</f>
        <v>U12 JK Stars</v>
      </c>
      <c r="M554" s="158" t="s">
        <v>849</v>
      </c>
      <c r="N554" s="181" t="str">
        <f>VLOOKUP(E554,'Team Info'!E:H,4,FALSE)</f>
        <v>JK</v>
      </c>
      <c r="O554" s="177" t="str">
        <f>VLOOKUP(E554,'Team Info'!E:J,6,FALSE)</f>
        <v>U12 JK Fusion</v>
      </c>
      <c r="P554" s="153" t="s">
        <v>1167</v>
      </c>
      <c r="Q554" s="175" t="str">
        <f t="shared" si="79"/>
        <v xml:space="preserve"> </v>
      </c>
      <c r="R554" s="176" t="str">
        <f>IF(ISBLANK((VLOOKUP(D554,'Team Info'!$E:$O,11,FALSE)))=TRUE," ",(VLOOKUP(D554,'Team Info'!$E:$O,11,FALSE)))</f>
        <v xml:space="preserve"> </v>
      </c>
      <c r="S554" s="176" t="str">
        <f>IF(ISBLANK((VLOOKUP(E554,'Team Info'!$E:$O,11,FALSE)))=TRUE," ",(VLOOKUP(E554,'Team Info'!$E:$O,11,FALSE)))</f>
        <v xml:space="preserve"> </v>
      </c>
      <c r="T554" s="145" t="str">
        <f t="shared" si="82"/>
        <v>45584Hickory Lane #30.416666666666667</v>
      </c>
    </row>
    <row r="555" spans="1:20" ht="43.2" x14ac:dyDescent="0.3">
      <c r="A555" s="170">
        <v>555</v>
      </c>
      <c r="B555" s="170" t="s">
        <v>1157</v>
      </c>
      <c r="C555" s="242" t="str">
        <f t="shared" si="78"/>
        <v>ER1007HT1018</v>
      </c>
      <c r="D555" s="242" t="s">
        <v>1696</v>
      </c>
      <c r="E555" s="242" t="s">
        <v>1706</v>
      </c>
      <c r="F555" s="180" t="str">
        <f t="shared" si="80"/>
        <v>Sat</v>
      </c>
      <c r="G555" s="233">
        <v>45584</v>
      </c>
      <c r="H555" s="153" t="s">
        <v>1830</v>
      </c>
      <c r="I555" s="183">
        <v>0.41666666666666669</v>
      </c>
      <c r="J555" s="155" t="s">
        <v>1828</v>
      </c>
      <c r="K555" s="180" t="str">
        <f>VLOOKUP(D555,'Team Info'!E:H,4,FALSE)</f>
        <v>ER</v>
      </c>
      <c r="L555" s="169" t="str">
        <f>VLOOKUP(D555,'Team Info'!E:K,6,FALSE)</f>
        <v>U-7 ER Leprechauns</v>
      </c>
      <c r="M555" s="158" t="s">
        <v>849</v>
      </c>
      <c r="N555" s="181" t="str">
        <f>VLOOKUP(E555,'Team Info'!E:H,4,FALSE)</f>
        <v>HT</v>
      </c>
      <c r="O555" s="177" t="str">
        <f>VLOOKUP(E555,'Team Info'!E:J,6,FALSE)</f>
        <v>U-7 HT Panthers</v>
      </c>
      <c r="P555" s="153" t="s">
        <v>1167</v>
      </c>
      <c r="Q555" s="175" t="str">
        <f t="shared" si="79"/>
        <v xml:space="preserve"> </v>
      </c>
      <c r="R555" s="176" t="str">
        <f>IF(ISBLANK((VLOOKUP(D555,'Team Info'!$E:$O,11,FALSE)))=TRUE," ",(VLOOKUP(D555,'Team Info'!$E:$O,11,FALSE)))</f>
        <v xml:space="preserve"> </v>
      </c>
      <c r="S555" s="176" t="str">
        <f>IF(ISBLANK((VLOOKUP(E555,'Team Info'!$E:$O,11,FALSE)))=TRUE," ",(VLOOKUP(E555,'Team Info'!$E:$O,11,FALSE)))</f>
        <v xml:space="preserve"> </v>
      </c>
      <c r="T555" s="145" t="str">
        <f t="shared" si="82"/>
        <v>45584HT #3B0.416666666666667</v>
      </c>
    </row>
    <row r="556" spans="1:20" ht="28.8" x14ac:dyDescent="0.3">
      <c r="A556" s="170">
        <v>256</v>
      </c>
      <c r="B556" s="170" t="s">
        <v>1160</v>
      </c>
      <c r="C556" s="242" t="str">
        <f t="shared" si="78"/>
        <v>RF1118KW1104</v>
      </c>
      <c r="D556" s="242" t="s">
        <v>1785</v>
      </c>
      <c r="E556" s="242" t="s">
        <v>1772</v>
      </c>
      <c r="F556" s="180" t="str">
        <f t="shared" si="80"/>
        <v>Sat</v>
      </c>
      <c r="G556" s="233">
        <v>45584</v>
      </c>
      <c r="H556" s="153" t="s">
        <v>879</v>
      </c>
      <c r="I556" s="183">
        <v>0.41666666666666669</v>
      </c>
      <c r="J556" s="169" t="s">
        <v>1823</v>
      </c>
      <c r="K556" s="180" t="str">
        <f>VLOOKUP(D556,'Team Info'!E:H,4,FALSE)</f>
        <v>RF</v>
      </c>
      <c r="L556" s="169" t="str">
        <f>VLOOKUP(D556,'Team Info'!E:K,6,FALSE)</f>
        <v>U-8 RF Rich City</v>
      </c>
      <c r="M556" s="158" t="s">
        <v>849</v>
      </c>
      <c r="N556" s="181" t="str">
        <f>VLOOKUP(E556,'Team Info'!E:H,4,FALSE)</f>
        <v>KW</v>
      </c>
      <c r="O556" s="177" t="str">
        <f>VLOOKUP(E556,'Team Info'!E:J,6,FALSE)</f>
        <v>U-8 KW Vortex</v>
      </c>
      <c r="P556" s="153" t="s">
        <v>1167</v>
      </c>
      <c r="Q556" s="175" t="str">
        <f t="shared" si="79"/>
        <v xml:space="preserve"> </v>
      </c>
      <c r="R556" s="176" t="str">
        <f>IF(ISBLANK((VLOOKUP(D556,'Team Info'!$E:$O,11,FALSE)))=TRUE," ",(VLOOKUP(D556,'Team Info'!$E:$O,11,FALSE)))</f>
        <v xml:space="preserve"> </v>
      </c>
      <c r="S556" s="176" t="str">
        <f>IF(ISBLANK((VLOOKUP(E556,'Team Info'!$E:$O,11,FALSE)))=TRUE," ",(VLOOKUP(E556,'Team Info'!$E:$O,11,FALSE)))</f>
        <v xml:space="preserve"> </v>
      </c>
      <c r="T556" s="145" t="str">
        <f t="shared" si="82"/>
        <v>45584KW 10.416666666666667</v>
      </c>
    </row>
    <row r="557" spans="1:20" ht="43.2" x14ac:dyDescent="0.3">
      <c r="A557" s="170">
        <v>455</v>
      </c>
      <c r="B557" s="170" t="s">
        <v>1162</v>
      </c>
      <c r="C557" s="242" t="str">
        <f t="shared" si="78"/>
        <v>HU1046SL1143</v>
      </c>
      <c r="D557" s="242" t="s">
        <v>1729</v>
      </c>
      <c r="E557" s="242" t="s">
        <v>1807</v>
      </c>
      <c r="F557" s="180" t="str">
        <f t="shared" si="80"/>
        <v>Sat</v>
      </c>
      <c r="G557" s="233">
        <v>45584</v>
      </c>
      <c r="H557" s="153">
        <v>2</v>
      </c>
      <c r="I557" s="183">
        <v>0.4375</v>
      </c>
      <c r="J557" s="155" t="s">
        <v>1826</v>
      </c>
      <c r="K557" s="180" t="str">
        <f>VLOOKUP(D557,'Team Info'!E:H,4,FALSE)</f>
        <v>HU</v>
      </c>
      <c r="L557" s="169" t="str">
        <f>VLOOKUP(D557,'Team Info'!E:K,6,FALSE)</f>
        <v>U-9 HU Cyclones</v>
      </c>
      <c r="M557" s="158" t="s">
        <v>849</v>
      </c>
      <c r="N557" s="181" t="str">
        <f>VLOOKUP(E557,'Team Info'!E:H,4,FALSE)</f>
        <v>SL</v>
      </c>
      <c r="O557" s="177" t="str">
        <f>VLOOKUP(E557,'Team Info'!E:J,6,FALSE)</f>
        <v>U-9 SL Cowboys (Bulldogs)</v>
      </c>
      <c r="P557" s="153" t="s">
        <v>1167</v>
      </c>
      <c r="Q557" s="175" t="str">
        <f t="shared" si="79"/>
        <v>9/27-9/28 AWAY games - Homecoming</v>
      </c>
      <c r="R557" s="176" t="str">
        <f>IF(ISBLANK((VLOOKUP(D557,'Team Info'!$E:$O,11,FALSE)))=TRUE," ",(VLOOKUP(D557,'Team Info'!$E:$O,11,FALSE)))</f>
        <v xml:space="preserve"> </v>
      </c>
      <c r="S557" s="176" t="str">
        <f>IF(ISBLANK((VLOOKUP(E557,'Team Info'!$E:$O,11,FALSE)))=TRUE," ",(VLOOKUP(E557,'Team Info'!$E:$O,11,FALSE)))</f>
        <v>9/27-9/28 AWAY games - Homecoming</v>
      </c>
    </row>
    <row r="558" spans="1:20" ht="43.2" x14ac:dyDescent="0.3">
      <c r="A558" s="170">
        <v>106</v>
      </c>
      <c r="B558" s="170" t="s">
        <v>1162</v>
      </c>
      <c r="C558" s="242" t="str">
        <f t="shared" si="78"/>
        <v>SL1154SL1153</v>
      </c>
      <c r="D558" s="242" t="s">
        <v>1683</v>
      </c>
      <c r="E558" s="242" t="s">
        <v>1677</v>
      </c>
      <c r="F558" s="180" t="str">
        <f t="shared" si="80"/>
        <v>Sat</v>
      </c>
      <c r="G558" s="233">
        <v>45584</v>
      </c>
      <c r="H558" s="153">
        <v>5</v>
      </c>
      <c r="I558" s="183">
        <v>0.4375</v>
      </c>
      <c r="J558" s="155" t="s">
        <v>63</v>
      </c>
      <c r="K558" s="180" t="str">
        <f>VLOOKUP(D558,'Team Info'!E:H,4,FALSE)</f>
        <v>SL</v>
      </c>
      <c r="L558" s="240" t="str">
        <f>VLOOKUP(D558,'Team Info'!E:K,6,FALSE)</f>
        <v>U12G SL Crush</v>
      </c>
      <c r="M558" s="158" t="s">
        <v>849</v>
      </c>
      <c r="N558" s="181" t="str">
        <f>VLOOKUP(E558,'Team Info'!E:H,4,FALSE)</f>
        <v>SL</v>
      </c>
      <c r="O558" s="238" t="str">
        <f>VLOOKUP(E558,'Team Info'!E:J,6,FALSE)</f>
        <v>U12G SL Red Stars (Royals)</v>
      </c>
      <c r="P558" s="153" t="s">
        <v>1167</v>
      </c>
      <c r="Q558" s="175" t="str">
        <f t="shared" si="79"/>
        <v>9/27-9/28 AWAY games - Homecoming 
9/27-9/28 AWAY games - Homecoming</v>
      </c>
      <c r="R558" s="176" t="str">
        <f>IF(ISBLANK((VLOOKUP(D558,'Team Info'!$E:$O,11,FALSE)))=TRUE," ",(VLOOKUP(D558,'Team Info'!$E:$O,11,FALSE)))</f>
        <v>9/27-9/28 AWAY games - Homecoming</v>
      </c>
      <c r="S558" s="176" t="str">
        <f>IF(ISBLANK((VLOOKUP(E558,'Team Info'!$E:$O,11,FALSE)))=TRUE," ",(VLOOKUP(E558,'Team Info'!$E:$O,11,FALSE)))</f>
        <v>9/27-9/28 AWAY games - Homecoming</v>
      </c>
      <c r="T558" s="145" t="str">
        <f t="shared" ref="T558:T579" si="83">G558&amp;H558&amp;I558</f>
        <v>4558450.4375</v>
      </c>
    </row>
    <row r="559" spans="1:20" x14ac:dyDescent="0.3">
      <c r="A559" s="170">
        <v>363</v>
      </c>
      <c r="B559" s="170" t="s">
        <v>1228</v>
      </c>
      <c r="C559" s="242" t="str">
        <f t="shared" si="78"/>
        <v>RF1133ER1014</v>
      </c>
      <c r="D559" s="242" t="s">
        <v>1797</v>
      </c>
      <c r="E559" s="242" t="s">
        <v>1702</v>
      </c>
      <c r="F559" s="180" t="str">
        <f t="shared" si="80"/>
        <v>Sat</v>
      </c>
      <c r="G559" s="233">
        <v>45584</v>
      </c>
      <c r="H559" s="153" t="s">
        <v>868</v>
      </c>
      <c r="I559" s="183">
        <v>0.4375</v>
      </c>
      <c r="J559" s="155" t="s">
        <v>1825</v>
      </c>
      <c r="K559" s="180" t="str">
        <f>VLOOKUP(D559,'Team Info'!E:H,4,FALSE)</f>
        <v>RF</v>
      </c>
      <c r="L559" s="169" t="str">
        <f>VLOOKUP(D559,'Team Info'!E:K,6,FALSE)</f>
        <v>U14 RF Cyclones</v>
      </c>
      <c r="M559" s="158" t="s">
        <v>849</v>
      </c>
      <c r="N559" s="181" t="str">
        <f>VLOOKUP(E559,'Team Info'!E:H,4,FALSE)</f>
        <v>ER</v>
      </c>
      <c r="O559" s="177" t="str">
        <f>VLOOKUP(E559,'Team Info'!E:J,6,FALSE)</f>
        <v>U14 ER Wolfhounds</v>
      </c>
      <c r="P559" s="153" t="s">
        <v>1167</v>
      </c>
      <c r="Q559" s="175" t="str">
        <f t="shared" si="79"/>
        <v xml:space="preserve"> </v>
      </c>
      <c r="R559" s="176" t="str">
        <f>IF(ISBLANK((VLOOKUP(D559,'Team Info'!$E:$O,11,FALSE)))=TRUE," ",(VLOOKUP(D559,'Team Info'!$E:$O,11,FALSE)))</f>
        <v xml:space="preserve"> </v>
      </c>
      <c r="S559" s="176" t="str">
        <f>IF(ISBLANK((VLOOKUP(E559,'Team Info'!$E:$O,11,FALSE)))=TRUE," ",(VLOOKUP(E559,'Team Info'!$E:$O,11,FALSE)))</f>
        <v xml:space="preserve"> </v>
      </c>
      <c r="T559" s="145" t="str">
        <f t="shared" si="83"/>
        <v>45584ER #10.4375</v>
      </c>
    </row>
    <row r="560" spans="1:20" x14ac:dyDescent="0.3">
      <c r="A560" s="170">
        <v>319</v>
      </c>
      <c r="B560" s="170" t="s">
        <v>1158</v>
      </c>
      <c r="C560" s="242" t="str">
        <f t="shared" ref="C560:C591" si="84">D560&amp;E560</f>
        <v>KW1089HU1049</v>
      </c>
      <c r="D560" s="242" t="s">
        <v>1761</v>
      </c>
      <c r="E560" s="242" t="s">
        <v>1731</v>
      </c>
      <c r="F560" s="180" t="str">
        <f t="shared" si="80"/>
        <v>Sat</v>
      </c>
      <c r="G560" s="233">
        <v>45584</v>
      </c>
      <c r="H560" s="153" t="s">
        <v>2154</v>
      </c>
      <c r="I560" s="183">
        <v>0.4375</v>
      </c>
      <c r="J560" s="155" t="s">
        <v>1824</v>
      </c>
      <c r="K560" s="180" t="str">
        <f>VLOOKUP(D560,'Team Info'!E:H,4,FALSE)</f>
        <v>KW</v>
      </c>
      <c r="L560" s="169" t="str">
        <f>VLOOKUP(D560,'Team Info'!E:K,6,FALSE)</f>
        <v>U12 KW Stingrays</v>
      </c>
      <c r="M560" s="158" t="s">
        <v>849</v>
      </c>
      <c r="N560" s="181" t="str">
        <f>VLOOKUP(E560,'Team Info'!E:H,4,FALSE)</f>
        <v>HU</v>
      </c>
      <c r="O560" s="177" t="str">
        <f>VLOOKUP(E560,'Team Info'!E:J,6,FALSE)</f>
        <v>U12 HU Cougars</v>
      </c>
      <c r="P560" s="153" t="s">
        <v>1167</v>
      </c>
      <c r="Q560" s="175" t="str">
        <f t="shared" ref="Q560:Q591" si="85">IF(R560=" ",S560,R560&amp;" 
"&amp;S560)</f>
        <v>2 Team Coordination: U12 Cougars &amp; U14 Renegades</v>
      </c>
      <c r="R560" s="176" t="str">
        <f>IF(ISBLANK((VLOOKUP(D560,'Team Info'!$E:$O,11,FALSE)))=TRUE," ",(VLOOKUP(D560,'Team Info'!$E:$O,11,FALSE)))</f>
        <v xml:space="preserve"> </v>
      </c>
      <c r="S560" s="176" t="str">
        <f>IF(ISBLANK((VLOOKUP(E560,'Team Info'!$E:$O,11,FALSE)))=TRUE," ",(VLOOKUP(E560,'Team Info'!$E:$O,11,FALSE)))</f>
        <v>2 Team Coordination: U12 Cougars &amp; U14 Renegades</v>
      </c>
      <c r="T560" s="145" t="str">
        <f t="shared" si="83"/>
        <v>45584Field #20.4375</v>
      </c>
    </row>
    <row r="561" spans="1:20" x14ac:dyDescent="0.3">
      <c r="A561" s="170">
        <v>288</v>
      </c>
      <c r="B561" s="170" t="s">
        <v>757</v>
      </c>
      <c r="C561" s="242" t="str">
        <f t="shared" si="84"/>
        <v>JK1070JU1082</v>
      </c>
      <c r="D561" s="242" t="s">
        <v>1746</v>
      </c>
      <c r="E561" s="242" t="s">
        <v>1755</v>
      </c>
      <c r="F561" s="180" t="str">
        <f t="shared" si="80"/>
        <v>Sat</v>
      </c>
      <c r="G561" s="233">
        <v>45584</v>
      </c>
      <c r="H561" s="153" t="s">
        <v>2190</v>
      </c>
      <c r="I561" s="183">
        <v>0.4375</v>
      </c>
      <c r="J561" s="155" t="s">
        <v>1824</v>
      </c>
      <c r="K561" s="180" t="str">
        <f>VLOOKUP(D561,'Team Info'!E:H,4,FALSE)</f>
        <v>JK</v>
      </c>
      <c r="L561" s="169" t="str">
        <f>VLOOKUP(D561,'Team Info'!E:K,6,FALSE)</f>
        <v>U12 JK Eliminators</v>
      </c>
      <c r="M561" s="158" t="s">
        <v>849</v>
      </c>
      <c r="N561" s="181" t="str">
        <f>VLOOKUP(E561,'Team Info'!E:H,4,FALSE)</f>
        <v>JU</v>
      </c>
      <c r="O561" s="177" t="str">
        <f>VLOOKUP(E561,'Team Info'!E:J,6,FALSE)</f>
        <v>U12 JU Juneau Rage U12</v>
      </c>
      <c r="P561" s="153" t="s">
        <v>1167</v>
      </c>
      <c r="Q561" s="175" t="str">
        <f t="shared" si="85"/>
        <v xml:space="preserve"> </v>
      </c>
      <c r="R561" s="176" t="str">
        <f>IF(ISBLANK((VLOOKUP(D561,'Team Info'!$E:$O,11,FALSE)))=TRUE," ",(VLOOKUP(D561,'Team Info'!$E:$O,11,FALSE)))</f>
        <v xml:space="preserve"> </v>
      </c>
      <c r="S561" s="176" t="str">
        <f>IF(ISBLANK((VLOOKUP(E561,'Team Info'!$E:$O,11,FALSE)))=TRUE," ",(VLOOKUP(E561,'Team Info'!$E:$O,11,FALSE)))</f>
        <v xml:space="preserve"> </v>
      </c>
      <c r="T561" s="145" t="str">
        <f t="shared" si="83"/>
        <v>45584Field 20.4375</v>
      </c>
    </row>
    <row r="562" spans="1:20" x14ac:dyDescent="0.3">
      <c r="A562" s="170">
        <v>639</v>
      </c>
      <c r="B562" s="170" t="s">
        <v>1157</v>
      </c>
      <c r="C562" s="242" t="str">
        <f t="shared" si="84"/>
        <v>SL1149HT1031</v>
      </c>
      <c r="D562" s="242" t="s">
        <v>1813</v>
      </c>
      <c r="E562" s="242" t="s">
        <v>1718</v>
      </c>
      <c r="F562" s="180" t="str">
        <f t="shared" si="80"/>
        <v>Sat</v>
      </c>
      <c r="G562" s="233">
        <v>45584</v>
      </c>
      <c r="H562" s="153" t="s">
        <v>881</v>
      </c>
      <c r="I562" s="183">
        <v>0.4375</v>
      </c>
      <c r="J562" s="155" t="s">
        <v>1829</v>
      </c>
      <c r="K562" s="180" t="str">
        <f>VLOOKUP(D562,'Team Info'!E:H,4,FALSE)</f>
        <v>SL</v>
      </c>
      <c r="L562" s="169" t="str">
        <f>VLOOKUP(D562,'Team Info'!E:K,6,FALSE)</f>
        <v>U10 SL Wolves (Bears)</v>
      </c>
      <c r="M562" s="158" t="s">
        <v>849</v>
      </c>
      <c r="N562" s="181" t="str">
        <f>VLOOKUP(E562,'Team Info'!E:H,4,FALSE)</f>
        <v>HT</v>
      </c>
      <c r="O562" s="177" t="str">
        <f>VLOOKUP(E562,'Team Info'!E:J,6,FALSE)</f>
        <v>U10 HT Dragons</v>
      </c>
      <c r="P562" s="153" t="s">
        <v>1167</v>
      </c>
      <c r="Q562" s="175" t="str">
        <f t="shared" si="85"/>
        <v xml:space="preserve">9/27-9/28 AWAY games - Homecoming 
 </v>
      </c>
      <c r="R562" s="176" t="str">
        <f>IF(ISBLANK((VLOOKUP(D562,'Team Info'!$E:$O,11,FALSE)))=TRUE," ",(VLOOKUP(D562,'Team Info'!$E:$O,11,FALSE)))</f>
        <v>9/27-9/28 AWAY games - Homecoming</v>
      </c>
      <c r="S562" s="176" t="str">
        <f>IF(ISBLANK((VLOOKUP(E562,'Team Info'!$E:$O,11,FALSE)))=TRUE," ",(VLOOKUP(E562,'Team Info'!$E:$O,11,FALSE)))</f>
        <v xml:space="preserve"> </v>
      </c>
      <c r="T562" s="145" t="str">
        <f t="shared" si="83"/>
        <v>45584HT #5A0.4375</v>
      </c>
    </row>
    <row r="563" spans="1:20" ht="43.2" x14ac:dyDescent="0.3">
      <c r="A563" s="170">
        <v>318</v>
      </c>
      <c r="B563" s="170" t="s">
        <v>1157</v>
      </c>
      <c r="C563" s="242" t="str">
        <f t="shared" si="84"/>
        <v>RF1130HT1035</v>
      </c>
      <c r="D563" s="242" t="s">
        <v>1795</v>
      </c>
      <c r="E563" s="242" t="s">
        <v>1722</v>
      </c>
      <c r="F563" s="180" t="str">
        <f t="shared" si="80"/>
        <v>Sat</v>
      </c>
      <c r="G563" s="233">
        <v>45584</v>
      </c>
      <c r="H563" s="153" t="s">
        <v>896</v>
      </c>
      <c r="I563" s="183">
        <v>0.4375</v>
      </c>
      <c r="J563" s="155" t="s">
        <v>1824</v>
      </c>
      <c r="K563" s="180" t="str">
        <f>VLOOKUP(D563,'Team Info'!E:H,4,FALSE)</f>
        <v>RF</v>
      </c>
      <c r="L563" s="169" t="str">
        <f>VLOOKUP(D563,'Team Info'!E:K,6,FALSE)</f>
        <v>U12 RF Lightning</v>
      </c>
      <c r="M563" s="158" t="s">
        <v>849</v>
      </c>
      <c r="N563" s="181" t="str">
        <f>VLOOKUP(E563,'Team Info'!E:H,4,FALSE)</f>
        <v>HT</v>
      </c>
      <c r="O563" s="177" t="str">
        <f>VLOOKUP(E563,'Team Info'!E:J,6,FALSE)</f>
        <v>U12 HT Hornets</v>
      </c>
      <c r="P563" s="153" t="s">
        <v>1167</v>
      </c>
      <c r="Q563" s="175" t="str">
        <f t="shared" si="85"/>
        <v>2 Team Coordination: U12 Lightning &amp; U12G Gunners 
No Game 10/11-10/13 - Uihlein</v>
      </c>
      <c r="R563" s="176" t="str">
        <f>IF(ISBLANK((VLOOKUP(D563,'Team Info'!$E:$O,11,FALSE)))=TRUE," ",(VLOOKUP(D563,'Team Info'!$E:$O,11,FALSE)))</f>
        <v>2 Team Coordination: U12 Lightning &amp; U12G Gunners</v>
      </c>
      <c r="S563" s="176" t="str">
        <f>IF(ISBLANK((VLOOKUP(E563,'Team Info'!$E:$O,11,FALSE)))=TRUE," ",(VLOOKUP(E563,'Team Info'!$E:$O,11,FALSE)))</f>
        <v>No Game 10/11-10/13 - Uihlein</v>
      </c>
      <c r="T563" s="145" t="str">
        <f t="shared" si="83"/>
        <v>45584HT #60.4375</v>
      </c>
    </row>
    <row r="564" spans="1:20" ht="57.6" x14ac:dyDescent="0.3">
      <c r="A564" s="170">
        <v>414</v>
      </c>
      <c r="B564" s="170" t="s">
        <v>1160</v>
      </c>
      <c r="C564" s="242" t="str">
        <f t="shared" si="84"/>
        <v>WB1163KW1107</v>
      </c>
      <c r="D564" s="242" t="s">
        <v>1820</v>
      </c>
      <c r="E564" s="242" t="s">
        <v>1775</v>
      </c>
      <c r="F564" s="180" t="str">
        <f t="shared" si="80"/>
        <v>Sat</v>
      </c>
      <c r="G564" s="233">
        <v>45584</v>
      </c>
      <c r="H564" s="153" t="s">
        <v>866</v>
      </c>
      <c r="I564" s="183">
        <v>0.4375</v>
      </c>
      <c r="J564" s="155" t="s">
        <v>1826</v>
      </c>
      <c r="K564" s="180" t="str">
        <f>VLOOKUP(D564,'Team Info'!E:H,4,FALSE)</f>
        <v>WB</v>
      </c>
      <c r="L564" s="169" t="str">
        <f>VLOOKUP(D564,'Team Info'!E:K,6,FALSE)</f>
        <v>U-9 WB Magic</v>
      </c>
      <c r="M564" s="158" t="s">
        <v>849</v>
      </c>
      <c r="N564" s="181" t="str">
        <f>VLOOKUP(E564,'Team Info'!E:H,4,FALSE)</f>
        <v>KW</v>
      </c>
      <c r="O564" s="177" t="str">
        <f>VLOOKUP(E564,'Team Info'!E:J,6,FALSE)</f>
        <v>U-9 KW Thunder</v>
      </c>
      <c r="P564" s="153" t="s">
        <v>1167</v>
      </c>
      <c r="Q564" s="175" t="str">
        <f t="shared" si="85"/>
        <v xml:space="preserve"> </v>
      </c>
      <c r="R564" s="176" t="str">
        <f>IF(ISBLANK((VLOOKUP(D564,'Team Info'!$E:$O,11,FALSE)))=TRUE," ",(VLOOKUP(D564,'Team Info'!$E:$O,11,FALSE)))</f>
        <v xml:space="preserve"> </v>
      </c>
      <c r="S564" s="176" t="str">
        <f>IF(ISBLANK((VLOOKUP(E564,'Team Info'!$E:$O,11,FALSE)))=TRUE," ",(VLOOKUP(E564,'Team Info'!$E:$O,11,FALSE)))</f>
        <v xml:space="preserve"> </v>
      </c>
      <c r="T564" s="145" t="str">
        <f t="shared" si="83"/>
        <v>45584KW 30.4375</v>
      </c>
    </row>
    <row r="565" spans="1:20" ht="57.6" x14ac:dyDescent="0.3">
      <c r="A565" s="170">
        <v>147</v>
      </c>
      <c r="B565" s="170" t="s">
        <v>1161</v>
      </c>
      <c r="C565" s="242" t="str">
        <f t="shared" si="84"/>
        <v>JK1058RF1115</v>
      </c>
      <c r="D565" s="242" t="s">
        <v>1736</v>
      </c>
      <c r="E565" s="242" t="s">
        <v>1782</v>
      </c>
      <c r="F565" s="180" t="str">
        <f t="shared" si="80"/>
        <v>Sat</v>
      </c>
      <c r="G565" s="233">
        <v>45584</v>
      </c>
      <c r="H565" s="153" t="s">
        <v>2172</v>
      </c>
      <c r="I565" s="183">
        <v>0.4375</v>
      </c>
      <c r="J565" s="155" t="s">
        <v>1823</v>
      </c>
      <c r="K565" s="180" t="str">
        <f>VLOOKUP(D565,'Team Info'!E:H,4,FALSE)</f>
        <v>JK</v>
      </c>
      <c r="L565" s="240" t="str">
        <f>VLOOKUP(D565,'Team Info'!E:K,6,FALSE)</f>
        <v>U-8 JK Gunners</v>
      </c>
      <c r="M565" s="158" t="s">
        <v>849</v>
      </c>
      <c r="N565" s="181" t="str">
        <f>VLOOKUP(E565,'Team Info'!E:H,4,FALSE)</f>
        <v>RF</v>
      </c>
      <c r="O565" s="238" t="str">
        <f>VLOOKUP(E565,'Team Info'!E:J,6,FALSE)</f>
        <v>U-8 RF Bullseyes</v>
      </c>
      <c r="P565" s="153" t="s">
        <v>1167</v>
      </c>
      <c r="Q565" s="175" t="str">
        <f t="shared" si="85"/>
        <v xml:space="preserve"> </v>
      </c>
      <c r="R565" s="176" t="str">
        <f>IF(ISBLANK((VLOOKUP(D565,'Team Info'!$E:$O,11,FALSE)))=TRUE," ",(VLOOKUP(D565,'Team Info'!$E:$O,11,FALSE)))</f>
        <v xml:space="preserve"> </v>
      </c>
      <c r="S565" s="176" t="str">
        <f>IF(ISBLANK((VLOOKUP(E565,'Team Info'!$E:$O,11,FALSE)))=TRUE," ",(VLOOKUP(E565,'Team Info'!$E:$O,11,FALSE)))</f>
        <v xml:space="preserve"> </v>
      </c>
      <c r="T565" s="145" t="str">
        <f t="shared" si="83"/>
        <v>45584RF 10.4375</v>
      </c>
    </row>
    <row r="566" spans="1:20" ht="28.8" x14ac:dyDescent="0.3">
      <c r="A566" s="170">
        <v>560</v>
      </c>
      <c r="B566" s="170" t="s">
        <v>1161</v>
      </c>
      <c r="C566" s="242" t="str">
        <f t="shared" si="84"/>
        <v>KW1097RF1113</v>
      </c>
      <c r="D566" s="242" t="s">
        <v>1765</v>
      </c>
      <c r="E566" s="242" t="s">
        <v>1780</v>
      </c>
      <c r="F566" s="180" t="str">
        <f t="shared" si="80"/>
        <v>Sat</v>
      </c>
      <c r="G566" s="233">
        <v>45584</v>
      </c>
      <c r="H566" s="153" t="s">
        <v>2173</v>
      </c>
      <c r="I566" s="183">
        <v>0.4375</v>
      </c>
      <c r="J566" s="155" t="s">
        <v>1828</v>
      </c>
      <c r="K566" s="180" t="str">
        <f>VLOOKUP(D566,'Team Info'!E:H,4,FALSE)</f>
        <v>KW</v>
      </c>
      <c r="L566" s="169" t="str">
        <f>VLOOKUP(D566,'Team Info'!E:K,6,FALSE)</f>
        <v>U-7 KW Pioneers</v>
      </c>
      <c r="M566" s="158" t="s">
        <v>849</v>
      </c>
      <c r="N566" s="181" t="str">
        <f>VLOOKUP(E566,'Team Info'!E:H,4,FALSE)</f>
        <v>RF</v>
      </c>
      <c r="O566" s="177" t="str">
        <f>VLOOKUP(E566,'Team Info'!E:J,6,FALSE)</f>
        <v>U-7 RF Rebels</v>
      </c>
      <c r="P566" s="153" t="s">
        <v>1167</v>
      </c>
      <c r="Q566" s="175" t="str">
        <f t="shared" si="85"/>
        <v xml:space="preserve"> </v>
      </c>
      <c r="R566" s="176" t="str">
        <f>IF(ISBLANK((VLOOKUP(D566,'Team Info'!$E:$O,11,FALSE)))=TRUE," ",(VLOOKUP(D566,'Team Info'!$E:$O,11,FALSE)))</f>
        <v xml:space="preserve"> </v>
      </c>
      <c r="S566" s="176" t="str">
        <f>IF(ISBLANK((VLOOKUP(E566,'Team Info'!$E:$O,11,FALSE)))=TRUE," ",(VLOOKUP(E566,'Team Info'!$E:$O,11,FALSE)))</f>
        <v xml:space="preserve"> </v>
      </c>
      <c r="T566" s="145" t="str">
        <f t="shared" si="83"/>
        <v>45584RF 20.4375</v>
      </c>
    </row>
    <row r="567" spans="1:20" ht="28.8" x14ac:dyDescent="0.3">
      <c r="A567" s="170">
        <v>561</v>
      </c>
      <c r="B567" s="170" t="s">
        <v>1161</v>
      </c>
      <c r="C567" s="242" t="str">
        <f t="shared" si="84"/>
        <v>KW1098RF1114</v>
      </c>
      <c r="D567" s="242" t="s">
        <v>1766</v>
      </c>
      <c r="E567" s="242" t="s">
        <v>1781</v>
      </c>
      <c r="F567" s="180" t="str">
        <f t="shared" si="80"/>
        <v>Sat</v>
      </c>
      <c r="G567" s="233">
        <v>45584</v>
      </c>
      <c r="H567" s="153" t="s">
        <v>2171</v>
      </c>
      <c r="I567" s="183">
        <v>0.4375</v>
      </c>
      <c r="J567" s="155" t="s">
        <v>1828</v>
      </c>
      <c r="K567" s="180" t="str">
        <f>VLOOKUP(D567,'Team Info'!E:H,4,FALSE)</f>
        <v>KW</v>
      </c>
      <c r="L567" s="169" t="str">
        <f>VLOOKUP(D567,'Team Info'!E:K,6,FALSE)</f>
        <v>U-7 KW Rockets</v>
      </c>
      <c r="M567" s="158" t="s">
        <v>849</v>
      </c>
      <c r="N567" s="181" t="str">
        <f>VLOOKUP(E567,'Team Info'!E:H,4,FALSE)</f>
        <v>RF</v>
      </c>
      <c r="O567" s="177" t="str">
        <f>VLOOKUP(E567,'Team Info'!E:J,6,FALSE)</f>
        <v>U-7 RF Power</v>
      </c>
      <c r="P567" s="153" t="s">
        <v>1167</v>
      </c>
      <c r="Q567" s="175" t="str">
        <f t="shared" si="85"/>
        <v xml:space="preserve"> </v>
      </c>
      <c r="R567" s="176" t="str">
        <f>IF(ISBLANK((VLOOKUP(D567,'Team Info'!$E:$O,11,FALSE)))=TRUE," ",(VLOOKUP(D567,'Team Info'!$E:$O,11,FALSE)))</f>
        <v xml:space="preserve"> </v>
      </c>
      <c r="S567" s="176" t="str">
        <f>IF(ISBLANK((VLOOKUP(E567,'Team Info'!$E:$O,11,FALSE)))=TRUE," ",(VLOOKUP(E567,'Team Info'!$E:$O,11,FALSE)))</f>
        <v xml:space="preserve"> </v>
      </c>
      <c r="T567" s="145" t="str">
        <f t="shared" si="83"/>
        <v>45584RF 30.4375</v>
      </c>
    </row>
    <row r="568" spans="1:20" x14ac:dyDescent="0.3">
      <c r="A568" s="170">
        <v>638</v>
      </c>
      <c r="B568" s="170" t="s">
        <v>1161</v>
      </c>
      <c r="C568" s="242" t="str">
        <f t="shared" si="84"/>
        <v>JK1068RF1125</v>
      </c>
      <c r="D568" s="242" t="s">
        <v>1744</v>
      </c>
      <c r="E568" s="242" t="s">
        <v>1791</v>
      </c>
      <c r="F568" s="180" t="str">
        <f t="shared" si="80"/>
        <v>Sat</v>
      </c>
      <c r="G568" s="233">
        <v>45584</v>
      </c>
      <c r="H568" s="236" t="s">
        <v>2177</v>
      </c>
      <c r="I568" s="183">
        <v>0.4375</v>
      </c>
      <c r="J568" s="155" t="s">
        <v>1829</v>
      </c>
      <c r="K568" s="180" t="str">
        <f>VLOOKUP(D568,'Team Info'!E:H,4,FALSE)</f>
        <v>JK</v>
      </c>
      <c r="L568" s="169" t="str">
        <f>VLOOKUP(D568,'Team Info'!E:K,6,FALSE)</f>
        <v>U10 JK Galaxy</v>
      </c>
      <c r="M568" s="158" t="s">
        <v>849</v>
      </c>
      <c r="N568" s="181" t="str">
        <f>VLOOKUP(E568,'Team Info'!E:H,4,FALSE)</f>
        <v>RF</v>
      </c>
      <c r="O568" s="177" t="str">
        <f>VLOOKUP(E568,'Team Info'!E:J,6,FALSE)</f>
        <v>U10 RF Storm</v>
      </c>
      <c r="P568" s="153" t="s">
        <v>1167</v>
      </c>
      <c r="Q568" s="175" t="str">
        <f t="shared" si="85"/>
        <v>2 Team Coordination: U7 Lightning &amp; U10 Storm</v>
      </c>
      <c r="R568" s="176" t="str">
        <f>IF(ISBLANK((VLOOKUP(D568,'Team Info'!$E:$O,11,FALSE)))=TRUE," ",(VLOOKUP(D568,'Team Info'!$E:$O,11,FALSE)))</f>
        <v xml:space="preserve"> </v>
      </c>
      <c r="S568" s="176" t="str">
        <f>IF(ISBLANK((VLOOKUP(E568,'Team Info'!$E:$O,11,FALSE)))=TRUE," ",(VLOOKUP(E568,'Team Info'!$E:$O,11,FALSE)))</f>
        <v>2 Team Coordination: U7 Lightning &amp; U10 Storm</v>
      </c>
      <c r="T568" s="145" t="str">
        <f t="shared" si="83"/>
        <v>45584RF 50.4375</v>
      </c>
    </row>
    <row r="569" spans="1:20" ht="28.8" x14ac:dyDescent="0.3">
      <c r="A569" s="170">
        <v>55</v>
      </c>
      <c r="B569" s="170" t="s">
        <v>1161</v>
      </c>
      <c r="C569" s="242" t="str">
        <f t="shared" si="84"/>
        <v>JK1065RF1128</v>
      </c>
      <c r="D569" s="242" t="s">
        <v>1671</v>
      </c>
      <c r="E569" s="242" t="s">
        <v>1669</v>
      </c>
      <c r="F569" s="180" t="str">
        <f t="shared" si="80"/>
        <v>Sat</v>
      </c>
      <c r="G569" s="233">
        <v>45584</v>
      </c>
      <c r="H569" s="153" t="s">
        <v>2169</v>
      </c>
      <c r="I569" s="183">
        <v>0.4375</v>
      </c>
      <c r="J569" s="155" t="s">
        <v>96</v>
      </c>
      <c r="K569" s="180" t="str">
        <f>VLOOKUP(D569,'Team Info'!E:H,4,FALSE)</f>
        <v>JK</v>
      </c>
      <c r="L569" s="240" t="str">
        <f>VLOOKUP(D569,'Team Info'!E:K,6,FALSE)</f>
        <v>U10G JK Power</v>
      </c>
      <c r="M569" s="158" t="s">
        <v>849</v>
      </c>
      <c r="N569" s="181" t="str">
        <f>VLOOKUP(E569,'Team Info'!E:H,4,FALSE)</f>
        <v>RF</v>
      </c>
      <c r="O569" s="238" t="str">
        <f>VLOOKUP(E569,'Team Info'!E:J,6,FALSE)</f>
        <v>U10G RF Wildcats</v>
      </c>
      <c r="P569" s="153" t="s">
        <v>1167</v>
      </c>
      <c r="Q569" s="175" t="str">
        <f t="shared" si="85"/>
        <v xml:space="preserve"> </v>
      </c>
      <c r="R569" s="176" t="str">
        <f>IF(ISBLANK((VLOOKUP(D569,'Team Info'!$E:$O,11,FALSE)))=TRUE," ",(VLOOKUP(D569,'Team Info'!$E:$O,11,FALSE)))</f>
        <v xml:space="preserve"> </v>
      </c>
      <c r="S569" s="176" t="str">
        <f>IF(ISBLANK((VLOOKUP(E569,'Team Info'!$E:$O,11,FALSE)))=TRUE," ",(VLOOKUP(E569,'Team Info'!$E:$O,11,FALSE)))</f>
        <v xml:space="preserve"> </v>
      </c>
      <c r="T569" s="145" t="str">
        <f t="shared" si="83"/>
        <v>45584RF 60.4375</v>
      </c>
    </row>
    <row r="570" spans="1:20" ht="57.6" x14ac:dyDescent="0.3">
      <c r="A570" s="170">
        <v>189</v>
      </c>
      <c r="B570" s="170" t="s">
        <v>1162</v>
      </c>
      <c r="C570" s="242" t="str">
        <f t="shared" si="84"/>
        <v>HT1025SL1141</v>
      </c>
      <c r="D570" s="242" t="s">
        <v>1713</v>
      </c>
      <c r="E570" s="242" t="s">
        <v>1805</v>
      </c>
      <c r="F570" s="180" t="str">
        <f t="shared" si="80"/>
        <v>Sat</v>
      </c>
      <c r="G570" s="233">
        <v>45584</v>
      </c>
      <c r="H570" s="153">
        <v>4</v>
      </c>
      <c r="I570" s="183">
        <v>0.45833333333333331</v>
      </c>
      <c r="J570" s="155" t="s">
        <v>1823</v>
      </c>
      <c r="K570" s="180" t="str">
        <f>VLOOKUP(D570,'Team Info'!E:H,4,FALSE)</f>
        <v>HT</v>
      </c>
      <c r="L570" s="169" t="str">
        <f>VLOOKUP(D570,'Team Info'!E:K,6,FALSE)</f>
        <v>U-8 HT Baby Sharks</v>
      </c>
      <c r="M570" s="158" t="s">
        <v>849</v>
      </c>
      <c r="N570" s="181" t="str">
        <f>VLOOKUP(E570,'Team Info'!E:H,4,FALSE)</f>
        <v>SL</v>
      </c>
      <c r="O570" s="177" t="str">
        <f>VLOOKUP(E570,'Team Info'!E:J,6,FALSE)</f>
        <v>U-8 SL Cyclones</v>
      </c>
      <c r="P570" s="153" t="s">
        <v>1167</v>
      </c>
      <c r="Q570" s="175" t="str">
        <f t="shared" si="85"/>
        <v>9/27-9/28 AWAY games - Homecoming</v>
      </c>
      <c r="R570" s="176" t="str">
        <f>IF(ISBLANK((VLOOKUP(D570,'Team Info'!$E:$O,11,FALSE)))=TRUE," ",(VLOOKUP(D570,'Team Info'!$E:$O,11,FALSE)))</f>
        <v xml:space="preserve"> </v>
      </c>
      <c r="S570" s="176" t="str">
        <f>IF(ISBLANK((VLOOKUP(E570,'Team Info'!$E:$O,11,FALSE)))=TRUE," ",(VLOOKUP(E570,'Team Info'!$E:$O,11,FALSE)))</f>
        <v>9/27-9/28 AWAY games - Homecoming</v>
      </c>
      <c r="T570" s="145" t="str">
        <f t="shared" si="83"/>
        <v>4558440.458333333333333</v>
      </c>
    </row>
    <row r="571" spans="1:20" x14ac:dyDescent="0.3">
      <c r="A571" s="262">
        <v>362</v>
      </c>
      <c r="B571" s="170" t="s">
        <v>1268</v>
      </c>
      <c r="C571" s="242" t="str">
        <f t="shared" si="84"/>
        <v>HT1039BR1004</v>
      </c>
      <c r="D571" s="242" t="s">
        <v>1723</v>
      </c>
      <c r="E571" s="242" t="s">
        <v>1693</v>
      </c>
      <c r="F571" s="180" t="str">
        <f t="shared" si="80"/>
        <v>Sat</v>
      </c>
      <c r="G571" s="233">
        <v>45584</v>
      </c>
      <c r="H571" s="153" t="s">
        <v>2178</v>
      </c>
      <c r="I571" s="183">
        <v>0.45833333333333331</v>
      </c>
      <c r="J571" s="155" t="s">
        <v>1825</v>
      </c>
      <c r="K571" s="180" t="str">
        <f>VLOOKUP(D571,'Team Info'!E:H,4,FALSE)</f>
        <v>HT</v>
      </c>
      <c r="L571" s="169" t="str">
        <f>VLOOKUP(D571,'Team Info'!E:K,6,FALSE)</f>
        <v>U14 HT Lightning</v>
      </c>
      <c r="M571" s="158" t="s">
        <v>849</v>
      </c>
      <c r="N571" s="181" t="str">
        <f>VLOOKUP(E571,'Team Info'!E:H,4,FALSE)</f>
        <v>BR</v>
      </c>
      <c r="O571" s="177" t="str">
        <f>VLOOKUP(E571,'Team Info'!E:J,6,FALSE)</f>
        <v>U14 BR Blue Heron</v>
      </c>
      <c r="P571" s="153" t="s">
        <v>1167</v>
      </c>
      <c r="Q571" s="175" t="str">
        <f t="shared" si="85"/>
        <v xml:space="preserve">No Game 10/11-10/13 - Uihlein, 10/5 no game 
2 Team Coordination: U12 BR &amp; U14 BR, No Games 9/28, Home games on 9/14 picture day, have Brownsville girls play each other that day? </v>
      </c>
      <c r="R571" s="176" t="str">
        <f>IF(ISBLANK((VLOOKUP(D571,'Team Info'!$E:$O,11,FALSE)))=TRUE," ",(VLOOKUP(D571,'Team Info'!$E:$O,11,FALSE)))</f>
        <v>No Game 10/11-10/13 - Uihlein, 10/5 no game</v>
      </c>
      <c r="S571" s="176" t="str">
        <f>IF(ISBLANK((VLOOKUP(E571,'Team Info'!$E:$O,11,FALSE)))=TRUE," ",(VLOOKUP(E571,'Team Info'!$E:$O,11,FALSE)))</f>
        <v xml:space="preserve">2 Team Coordination: U12 BR &amp; U14 BR, No Games 9/28, Home games on 9/14 picture day, have Brownsville girls play each other that day? </v>
      </c>
      <c r="T571" s="145" t="str">
        <f t="shared" si="83"/>
        <v>4558414U South0.458333333333333</v>
      </c>
    </row>
    <row r="572" spans="1:20" ht="28.8" x14ac:dyDescent="0.3">
      <c r="A572" s="170">
        <v>557</v>
      </c>
      <c r="B572" s="170" t="s">
        <v>1159</v>
      </c>
      <c r="C572" s="242" t="str">
        <f t="shared" si="84"/>
        <v>HT1019JK1055</v>
      </c>
      <c r="D572" s="242" t="s">
        <v>1707</v>
      </c>
      <c r="E572" s="242" t="s">
        <v>1733</v>
      </c>
      <c r="F572" s="180" t="str">
        <f t="shared" si="80"/>
        <v>Sat</v>
      </c>
      <c r="G572" s="233">
        <v>45584</v>
      </c>
      <c r="H572" s="153" t="s">
        <v>2146</v>
      </c>
      <c r="I572" s="183">
        <v>0.45833333333333331</v>
      </c>
      <c r="J572" s="155" t="s">
        <v>1828</v>
      </c>
      <c r="K572" s="180" t="str">
        <f>VLOOKUP(D572,'Team Info'!E:H,4,FALSE)</f>
        <v>HT</v>
      </c>
      <c r="L572" s="169" t="str">
        <f>VLOOKUP(D572,'Team Info'!E:K,6,FALSE)</f>
        <v>U-7 HT Wolves</v>
      </c>
      <c r="M572" s="158" t="s">
        <v>849</v>
      </c>
      <c r="N572" s="181" t="str">
        <f>VLOOKUP(E572,'Team Info'!E:H,4,FALSE)</f>
        <v>JK</v>
      </c>
      <c r="O572" s="177" t="str">
        <f>VLOOKUP(E572,'Team Info'!E:J,6,FALSE)</f>
        <v>U-7 JK Cougars</v>
      </c>
      <c r="P572" s="153" t="s">
        <v>1167</v>
      </c>
      <c r="Q572" s="175" t="str">
        <f t="shared" si="85"/>
        <v xml:space="preserve">2 Team Coordination: U9 Tigers &amp; U7 Wolves 
 </v>
      </c>
      <c r="R572" s="176" t="str">
        <f>IF(ISBLANK((VLOOKUP(D572,'Team Info'!$E:$O,11,FALSE)))=TRUE," ",(VLOOKUP(D572,'Team Info'!$E:$O,11,FALSE)))</f>
        <v>2 Team Coordination: U9 Tigers &amp; U7 Wolves</v>
      </c>
      <c r="S572" s="176" t="str">
        <f>IF(ISBLANK((VLOOKUP(E572,'Team Info'!$E:$O,11,FALSE)))=TRUE," ",(VLOOKUP(E572,'Team Info'!$E:$O,11,FALSE)))</f>
        <v xml:space="preserve"> </v>
      </c>
      <c r="T572" s="145" t="str">
        <f t="shared" si="83"/>
        <v>45584Hickory Lane #1A0.458333333333333</v>
      </c>
    </row>
    <row r="573" spans="1:20" x14ac:dyDescent="0.3">
      <c r="A573" s="170">
        <v>558</v>
      </c>
      <c r="B573" s="170" t="s">
        <v>1159</v>
      </c>
      <c r="C573" s="242" t="str">
        <f t="shared" si="84"/>
        <v>HU1042JK1056</v>
      </c>
      <c r="D573" s="242" t="s">
        <v>1725</v>
      </c>
      <c r="E573" s="242" t="s">
        <v>1734</v>
      </c>
      <c r="F573" s="180" t="str">
        <f t="shared" si="80"/>
        <v>Sat</v>
      </c>
      <c r="G573" s="233">
        <v>45584</v>
      </c>
      <c r="H573" s="153" t="s">
        <v>2147</v>
      </c>
      <c r="I573" s="183">
        <v>0.45833333333333331</v>
      </c>
      <c r="J573" s="155" t="s">
        <v>1828</v>
      </c>
      <c r="K573" s="180" t="str">
        <f>VLOOKUP(D573,'Team Info'!E:H,4,FALSE)</f>
        <v>HU</v>
      </c>
      <c r="L573" s="169" t="str">
        <f>VLOOKUP(D573,'Team Info'!E:K,6,FALSE)</f>
        <v>U-7 HU Hurricanes</v>
      </c>
      <c r="M573" s="158" t="s">
        <v>849</v>
      </c>
      <c r="N573" s="181" t="str">
        <f>VLOOKUP(E573,'Team Info'!E:H,4,FALSE)</f>
        <v>JK</v>
      </c>
      <c r="O573" s="177" t="str">
        <f>VLOOKUP(E573,'Team Info'!E:J,6,FALSE)</f>
        <v>U-7 JK Bobcats</v>
      </c>
      <c r="P573" s="153" t="s">
        <v>1167</v>
      </c>
      <c r="Q573" s="175" t="str">
        <f t="shared" si="85"/>
        <v xml:space="preserve"> </v>
      </c>
      <c r="R573" s="176" t="str">
        <f>IF(ISBLANK((VLOOKUP(D573,'Team Info'!$E:$O,11,FALSE)))=TRUE," ",(VLOOKUP(D573,'Team Info'!$E:$O,11,FALSE)))</f>
        <v xml:space="preserve"> </v>
      </c>
      <c r="S573" s="176" t="str">
        <f>IF(ISBLANK((VLOOKUP(E573,'Team Info'!$E:$O,11,FALSE)))=TRUE," ",(VLOOKUP(E573,'Team Info'!$E:$O,11,FALSE)))</f>
        <v xml:space="preserve"> </v>
      </c>
      <c r="T573" s="145" t="str">
        <f t="shared" si="83"/>
        <v>45584Hickory Lane #1B0.458333333333333</v>
      </c>
    </row>
    <row r="574" spans="1:20" ht="43.2" x14ac:dyDescent="0.3">
      <c r="A574" s="170">
        <v>593</v>
      </c>
      <c r="B574" s="170" t="s">
        <v>1159</v>
      </c>
      <c r="C574" s="242" t="str">
        <f t="shared" si="84"/>
        <v>SL1147JK1067</v>
      </c>
      <c r="D574" s="242" t="s">
        <v>1811</v>
      </c>
      <c r="E574" s="242" t="s">
        <v>1743</v>
      </c>
      <c r="F574" s="180" t="str">
        <f t="shared" si="80"/>
        <v>Sat</v>
      </c>
      <c r="G574" s="233">
        <v>45584</v>
      </c>
      <c r="H574" s="153" t="s">
        <v>2144</v>
      </c>
      <c r="I574" s="183">
        <v>0.45833333333333331</v>
      </c>
      <c r="J574" s="155" t="s">
        <v>1829</v>
      </c>
      <c r="K574" s="180" t="str">
        <f>VLOOKUP(D574,'Team Info'!E:H,4,FALSE)</f>
        <v>SL</v>
      </c>
      <c r="L574" s="169" t="str">
        <f>VLOOKUP(D574,'Team Info'!E:K,6,FALSE)</f>
        <v>U10 SL Aletico Madrid (Rangers)</v>
      </c>
      <c r="M574" s="158" t="s">
        <v>849</v>
      </c>
      <c r="N574" s="181" t="str">
        <f>VLOOKUP(E574,'Team Info'!E:H,4,FALSE)</f>
        <v>JK</v>
      </c>
      <c r="O574" s="177" t="str">
        <f>VLOOKUP(E574,'Team Info'!E:J,6,FALSE)</f>
        <v>U10 JK Black Widows</v>
      </c>
      <c r="P574" s="153" t="s">
        <v>1167</v>
      </c>
      <c r="Q574" s="175" t="str">
        <f t="shared" si="85"/>
        <v xml:space="preserve">9/27-9/28 AWAY games - Homecoming 
 </v>
      </c>
      <c r="R574" s="176" t="str">
        <f>IF(ISBLANK((VLOOKUP(D574,'Team Info'!$E:$O,11,FALSE)))=TRUE," ",(VLOOKUP(D574,'Team Info'!$E:$O,11,FALSE)))</f>
        <v>9/27-9/28 AWAY games - Homecoming</v>
      </c>
      <c r="S574" s="176" t="str">
        <f>IF(ISBLANK((VLOOKUP(E574,'Team Info'!$E:$O,11,FALSE)))=TRUE," ",(VLOOKUP(E574,'Team Info'!$E:$O,11,FALSE)))</f>
        <v xml:space="preserve"> </v>
      </c>
      <c r="T574" s="145" t="str">
        <f t="shared" si="83"/>
        <v>45584Hickory Lane #20.458333333333333</v>
      </c>
    </row>
    <row r="575" spans="1:20" x14ac:dyDescent="0.3">
      <c r="A575" s="170">
        <v>366</v>
      </c>
      <c r="B575" s="170" t="s">
        <v>1159</v>
      </c>
      <c r="C575" s="242" t="str">
        <f t="shared" si="84"/>
        <v>WA1159JK1075</v>
      </c>
      <c r="D575" s="242" t="s">
        <v>1817</v>
      </c>
      <c r="E575" s="242" t="s">
        <v>1750</v>
      </c>
      <c r="F575" s="180" t="str">
        <f t="shared" si="80"/>
        <v>Sat</v>
      </c>
      <c r="G575" s="233">
        <v>45584</v>
      </c>
      <c r="H575" s="153" t="s">
        <v>2143</v>
      </c>
      <c r="I575" s="183">
        <v>0.45833333333333331</v>
      </c>
      <c r="J575" s="155" t="s">
        <v>1825</v>
      </c>
      <c r="K575" s="180" t="str">
        <f>VLOOKUP(D575,'Team Info'!E:H,4,FALSE)</f>
        <v>WA</v>
      </c>
      <c r="L575" s="169" t="str">
        <f>VLOOKUP(D575,'Team Info'!E:K,6,FALSE)</f>
        <v>U14 WA Waubedonia U14 Coed</v>
      </c>
      <c r="M575" s="158" t="s">
        <v>849</v>
      </c>
      <c r="N575" s="181" t="str">
        <f>VLOOKUP(E575,'Team Info'!E:H,4,FALSE)</f>
        <v>JK</v>
      </c>
      <c r="O575" s="177" t="str">
        <f>VLOOKUP(E575,'Team Info'!E:J,6,FALSE)</f>
        <v>U14 JK Leopards</v>
      </c>
      <c r="P575" s="153" t="s">
        <v>1167</v>
      </c>
      <c r="Q575" s="175" t="str">
        <f t="shared" si="85"/>
        <v xml:space="preserve"> </v>
      </c>
      <c r="R575" s="176" t="str">
        <f>IF(ISBLANK((VLOOKUP(D575,'Team Info'!$E:$O,11,FALSE)))=TRUE," ",(VLOOKUP(D575,'Team Info'!$E:$O,11,FALSE)))</f>
        <v xml:space="preserve"> </v>
      </c>
      <c r="S575" s="176" t="str">
        <f>IF(ISBLANK((VLOOKUP(E575,'Team Info'!$E:$O,11,FALSE)))=TRUE," ",(VLOOKUP(E575,'Team Info'!$E:$O,11,FALSE)))</f>
        <v xml:space="preserve"> </v>
      </c>
      <c r="T575" s="145" t="str">
        <f t="shared" si="83"/>
        <v>45584Hickory Lane #40.458333333333333</v>
      </c>
    </row>
    <row r="576" spans="1:20" ht="57.6" x14ac:dyDescent="0.3">
      <c r="A576" s="170">
        <v>222</v>
      </c>
      <c r="B576" s="170" t="s">
        <v>1157</v>
      </c>
      <c r="C576" s="242" t="str">
        <f t="shared" si="84"/>
        <v>RF1117HT1023</v>
      </c>
      <c r="D576" s="242" t="s">
        <v>1784</v>
      </c>
      <c r="E576" s="242" t="s">
        <v>1711</v>
      </c>
      <c r="F576" s="180" t="str">
        <f t="shared" si="80"/>
        <v>Sat</v>
      </c>
      <c r="G576" s="233">
        <v>45584</v>
      </c>
      <c r="H576" s="153" t="s">
        <v>1827</v>
      </c>
      <c r="I576" s="183">
        <v>0.45833333333333331</v>
      </c>
      <c r="J576" s="169" t="s">
        <v>1823</v>
      </c>
      <c r="K576" s="180" t="str">
        <f>VLOOKUP(D576,'Team Info'!E:H,4,FALSE)</f>
        <v>RF</v>
      </c>
      <c r="L576" s="169" t="str">
        <f>VLOOKUP(D576,'Team Info'!E:K,6,FALSE)</f>
        <v>U-8 RF Dynamite</v>
      </c>
      <c r="M576" s="158" t="s">
        <v>849</v>
      </c>
      <c r="N576" s="181" t="str">
        <f>VLOOKUP(E576,'Team Info'!E:H,4,FALSE)</f>
        <v>HT</v>
      </c>
      <c r="O576" s="177" t="str">
        <f>VLOOKUP(E576,'Team Info'!E:J,6,FALSE)</f>
        <v>U-8 HT Heroes</v>
      </c>
      <c r="P576" s="153" t="s">
        <v>1167</v>
      </c>
      <c r="Q576" s="175" t="str">
        <f t="shared" si="85"/>
        <v xml:space="preserve"> </v>
      </c>
      <c r="R576" s="176" t="str">
        <f>IF(ISBLANK((VLOOKUP(D576,'Team Info'!$E:$O,11,FALSE)))=TRUE," ",(VLOOKUP(D576,'Team Info'!$E:$O,11,FALSE)))</f>
        <v xml:space="preserve"> </v>
      </c>
      <c r="S576" s="176" t="str">
        <f>IF(ISBLANK((VLOOKUP(E576,'Team Info'!$E:$O,11,FALSE)))=TRUE," ",(VLOOKUP(E576,'Team Info'!$E:$O,11,FALSE)))</f>
        <v xml:space="preserve"> </v>
      </c>
      <c r="T576" s="145" t="str">
        <f t="shared" si="83"/>
        <v>45584HT #3A0.458333333333333</v>
      </c>
    </row>
    <row r="577" spans="1:20" ht="28.8" x14ac:dyDescent="0.3">
      <c r="A577" s="170">
        <v>253</v>
      </c>
      <c r="B577" s="170" t="s">
        <v>1157</v>
      </c>
      <c r="C577" s="242" t="str">
        <f t="shared" si="84"/>
        <v>SL1139HT1024</v>
      </c>
      <c r="D577" s="242" t="s">
        <v>1803</v>
      </c>
      <c r="E577" s="242" t="s">
        <v>1712</v>
      </c>
      <c r="F577" s="180" t="str">
        <f t="shared" si="80"/>
        <v>Sat</v>
      </c>
      <c r="G577" s="233">
        <v>45584</v>
      </c>
      <c r="H577" s="153" t="s">
        <v>1830</v>
      </c>
      <c r="I577" s="183">
        <v>0.45833333333333331</v>
      </c>
      <c r="J577" s="169" t="s">
        <v>1823</v>
      </c>
      <c r="K577" s="180" t="str">
        <f>VLOOKUP(D577,'Team Info'!E:H,4,FALSE)</f>
        <v>SL</v>
      </c>
      <c r="L577" s="169" t="str">
        <f>VLOOKUP(D577,'Team Info'!E:K,6,FALSE)</f>
        <v>U-8 SL Hurricanes</v>
      </c>
      <c r="M577" s="158" t="s">
        <v>849</v>
      </c>
      <c r="N577" s="181" t="str">
        <f>VLOOKUP(E577,'Team Info'!E:H,4,FALSE)</f>
        <v>HT</v>
      </c>
      <c r="O577" s="177" t="str">
        <f>VLOOKUP(E577,'Team Info'!E:J,6,FALSE)</f>
        <v>U-8 HT Lions</v>
      </c>
      <c r="P577" s="153" t="s">
        <v>1167</v>
      </c>
      <c r="Q577" s="175" t="str">
        <f t="shared" si="85"/>
        <v xml:space="preserve">9/27-9/28 AWAY games - Homecoming 
 </v>
      </c>
      <c r="R577" s="176" t="str">
        <f>IF(ISBLANK((VLOOKUP(D577,'Team Info'!$E:$O,11,FALSE)))=TRUE," ",(VLOOKUP(D577,'Team Info'!$E:$O,11,FALSE)))</f>
        <v>9/27-9/28 AWAY games - Homecoming</v>
      </c>
      <c r="S577" s="176" t="str">
        <f>IF(ISBLANK((VLOOKUP(E577,'Team Info'!$E:$O,11,FALSE)))=TRUE," ",(VLOOKUP(E577,'Team Info'!$E:$O,11,FALSE)))</f>
        <v xml:space="preserve"> </v>
      </c>
      <c r="T577" s="145" t="str">
        <f t="shared" si="83"/>
        <v>45584HT #3B0.458333333333333</v>
      </c>
    </row>
    <row r="578" spans="1:20" ht="28.8" x14ac:dyDescent="0.3">
      <c r="A578" s="170">
        <v>559</v>
      </c>
      <c r="B578" s="170" t="s">
        <v>1160</v>
      </c>
      <c r="C578" s="242" t="str">
        <f t="shared" si="84"/>
        <v>JK1054KW1099</v>
      </c>
      <c r="D578" s="242" t="s">
        <v>1376</v>
      </c>
      <c r="E578" s="242" t="s">
        <v>1767</v>
      </c>
      <c r="F578" s="180" t="str">
        <f t="shared" si="80"/>
        <v>Sat</v>
      </c>
      <c r="G578" s="233">
        <v>45584</v>
      </c>
      <c r="H578" s="153" t="s">
        <v>892</v>
      </c>
      <c r="I578" s="183">
        <v>0.45833333333333331</v>
      </c>
      <c r="J578" s="155" t="s">
        <v>1828</v>
      </c>
      <c r="K578" s="180" t="str">
        <f>VLOOKUP(D578,'Team Info'!E:H,4,FALSE)</f>
        <v>JK</v>
      </c>
      <c r="L578" s="169" t="str">
        <f>VLOOKUP(D578,'Team Info'!E:K,6,FALSE)</f>
        <v>U-7 JK Tigers</v>
      </c>
      <c r="M578" s="158" t="s">
        <v>849</v>
      </c>
      <c r="N578" s="181" t="str">
        <f>VLOOKUP(E578,'Team Info'!E:H,4,FALSE)</f>
        <v>KW</v>
      </c>
      <c r="O578" s="177" t="str">
        <f>VLOOKUP(E578,'Team Info'!E:J,6,FALSE)</f>
        <v>U-7 KW Starbursts</v>
      </c>
      <c r="P578" s="153" t="s">
        <v>1167</v>
      </c>
      <c r="Q578" s="175" t="str">
        <f t="shared" si="85"/>
        <v xml:space="preserve"> </v>
      </c>
      <c r="R578" s="176" t="str">
        <f>IF(ISBLANK((VLOOKUP(D578,'Team Info'!$E:$O,11,FALSE)))=TRUE," ",(VLOOKUP(D578,'Team Info'!$E:$O,11,FALSE)))</f>
        <v xml:space="preserve"> </v>
      </c>
      <c r="S578" s="176" t="str">
        <f>IF(ISBLANK((VLOOKUP(E578,'Team Info'!$E:$O,11,FALSE)))=TRUE," ",(VLOOKUP(E578,'Team Info'!$E:$O,11,FALSE)))</f>
        <v xml:space="preserve"> </v>
      </c>
      <c r="T578" s="145" t="str">
        <f t="shared" si="83"/>
        <v>45584KW 20.458333333333333</v>
      </c>
    </row>
    <row r="579" spans="1:20" x14ac:dyDescent="0.3">
      <c r="A579" s="262">
        <v>413</v>
      </c>
      <c r="B579" s="170" t="s">
        <v>757</v>
      </c>
      <c r="C579" s="242" t="str">
        <f t="shared" si="84"/>
        <v>RF1122JU1080</v>
      </c>
      <c r="D579" s="242" t="s">
        <v>1789</v>
      </c>
      <c r="E579" s="242" t="s">
        <v>1753</v>
      </c>
      <c r="F579" s="180" t="str">
        <f t="shared" si="80"/>
        <v>Sat</v>
      </c>
      <c r="G579" s="233">
        <v>45584</v>
      </c>
      <c r="H579" s="153" t="s">
        <v>2189</v>
      </c>
      <c r="I579" s="183">
        <v>0.47916666666666669</v>
      </c>
      <c r="J579" s="155" t="s">
        <v>1826</v>
      </c>
      <c r="K579" s="180" t="str">
        <f>VLOOKUP(D579,'Team Info'!E:H,4,FALSE)</f>
        <v>RF</v>
      </c>
      <c r="L579" s="169" t="str">
        <f>VLOOKUP(D579,'Team Info'!E:K,6,FALSE)</f>
        <v>U-9 RF Gladiators</v>
      </c>
      <c r="M579" s="158" t="s">
        <v>849</v>
      </c>
      <c r="N579" s="181" t="str">
        <f>VLOOKUP(E579,'Team Info'!E:H,4,FALSE)</f>
        <v>JU</v>
      </c>
      <c r="O579" s="177" t="str">
        <f>VLOOKUP(E579,'Team Info'!E:J,6,FALSE)</f>
        <v>U-9 JU Juneau Rage U9</v>
      </c>
      <c r="P579" s="153" t="s">
        <v>1167</v>
      </c>
      <c r="Q579" s="175" t="str">
        <f t="shared" si="85"/>
        <v>2 Team Coordination: U9 Gladiators &amp; U12 Red Foxes 
2 Team Coordination: U8 Rage Purple &amp; U9 JU Rage</v>
      </c>
      <c r="R579" s="176" t="str">
        <f>IF(ISBLANK((VLOOKUP(D579,'Team Info'!$E:$O,11,FALSE)))=TRUE," ",(VLOOKUP(D579,'Team Info'!$E:$O,11,FALSE)))</f>
        <v>2 Team Coordination: U9 Gladiators &amp; U12 Red Foxes</v>
      </c>
      <c r="S579" s="176" t="str">
        <f>IF(ISBLANK((VLOOKUP(E579,'Team Info'!$E:$O,11,FALSE)))=TRUE," ",(VLOOKUP(E579,'Team Info'!$E:$O,11,FALSE)))</f>
        <v>2 Team Coordination: U8 Rage Purple &amp; U9 JU Rage</v>
      </c>
      <c r="T579" s="145" t="str">
        <f t="shared" si="83"/>
        <v>45584Field 30.479166666666667</v>
      </c>
    </row>
    <row r="580" spans="1:20" ht="28.8" x14ac:dyDescent="0.3">
      <c r="A580" s="170">
        <v>409</v>
      </c>
      <c r="B580" s="170" t="s">
        <v>1162</v>
      </c>
      <c r="C580" s="242" t="str">
        <f t="shared" si="84"/>
        <v>SL1146SL1145</v>
      </c>
      <c r="D580" s="242" t="s">
        <v>1810</v>
      </c>
      <c r="E580" s="242" t="s">
        <v>1809</v>
      </c>
      <c r="F580" s="180" t="str">
        <f t="shared" si="80"/>
        <v>Sat</v>
      </c>
      <c r="G580" s="233">
        <v>45584</v>
      </c>
      <c r="H580" s="153">
        <v>2</v>
      </c>
      <c r="I580" s="183">
        <v>0.5</v>
      </c>
      <c r="J580" s="155" t="s">
        <v>1826</v>
      </c>
      <c r="K580" s="180" t="str">
        <f>VLOOKUP(D580,'Team Info'!E:H,4,FALSE)</f>
        <v>SL</v>
      </c>
      <c r="L580" s="169" t="str">
        <f>VLOOKUP(D580,'Team Info'!E:K,6,FALSE)</f>
        <v>U-9 SL Chelsea (Anacondas)</v>
      </c>
      <c r="M580" s="158" t="s">
        <v>849</v>
      </c>
      <c r="N580" s="181" t="str">
        <f>VLOOKUP(E580,'Team Info'!E:H,4,FALSE)</f>
        <v>SL</v>
      </c>
      <c r="O580" s="177" t="str">
        <f>VLOOKUP(E580,'Team Info'!E:J,6,FALSE)</f>
        <v>U-9 SL Raptors</v>
      </c>
      <c r="P580" s="153" t="s">
        <v>1167</v>
      </c>
      <c r="Q580" s="175" t="str">
        <f t="shared" si="85"/>
        <v>9/27-9/28 AWAY games - Homecoming 
9/27-9/28 AWAY games - Homecoming</v>
      </c>
      <c r="R580" s="176" t="str">
        <f>IF(ISBLANK((VLOOKUP(D580,'Team Info'!$E:$O,11,FALSE)))=TRUE," ",(VLOOKUP(D580,'Team Info'!$E:$O,11,FALSE)))</f>
        <v>9/27-9/28 AWAY games - Homecoming</v>
      </c>
      <c r="S580" s="176" t="str">
        <f>IF(ISBLANK((VLOOKUP(E580,'Team Info'!$E:$O,11,FALSE)))=TRUE," ",(VLOOKUP(E580,'Team Info'!$E:$O,11,FALSE)))</f>
        <v>9/27-9/28 AWAY games - Homecoming</v>
      </c>
    </row>
    <row r="581" spans="1:20" x14ac:dyDescent="0.3">
      <c r="A581" s="170">
        <v>151</v>
      </c>
      <c r="B581" s="170" t="s">
        <v>1162</v>
      </c>
      <c r="C581" s="242" t="str">
        <f t="shared" si="84"/>
        <v>HU1043SL1142</v>
      </c>
      <c r="D581" s="242" t="s">
        <v>1726</v>
      </c>
      <c r="E581" s="242" t="s">
        <v>1806</v>
      </c>
      <c r="F581" s="180" t="str">
        <f t="shared" si="80"/>
        <v>Sat</v>
      </c>
      <c r="G581" s="233">
        <v>45584</v>
      </c>
      <c r="H581" s="153">
        <v>3</v>
      </c>
      <c r="I581" s="271">
        <v>0.5</v>
      </c>
      <c r="J581" s="155" t="s">
        <v>1823</v>
      </c>
      <c r="K581" s="180" t="str">
        <f>VLOOKUP(D581,'Team Info'!E:H,4,FALSE)</f>
        <v>HU</v>
      </c>
      <c r="L581" s="240" t="str">
        <f>VLOOKUP(D581,'Team Info'!E:K,6,FALSE)</f>
        <v>U-8 HU Vipers</v>
      </c>
      <c r="M581" s="158" t="s">
        <v>849</v>
      </c>
      <c r="N581" s="181" t="str">
        <f>VLOOKUP(E581,'Team Info'!E:H,4,FALSE)</f>
        <v>SL</v>
      </c>
      <c r="O581" s="238" t="str">
        <f>VLOOKUP(E581,'Team Info'!E:J,6,FALSE)</f>
        <v>U-8 SL Earthquakes</v>
      </c>
      <c r="P581" s="153" t="s">
        <v>1167</v>
      </c>
      <c r="Q581" s="175" t="str">
        <f t="shared" si="85"/>
        <v>2 Team Coordination: U8 HU Vipers &amp; U12G Lightening Leopards 
9/27-9/28 AWAY games - Homecoming</v>
      </c>
      <c r="R581" s="176" t="str">
        <f>IF(ISBLANK((VLOOKUP(D581,'Team Info'!$E:$O,11,FALSE)))=TRUE," ",(VLOOKUP(D581,'Team Info'!$E:$O,11,FALSE)))</f>
        <v>2 Team Coordination: U8 HU Vipers &amp; U12G Lightening Leopards</v>
      </c>
      <c r="S581" s="176" t="str">
        <f>IF(ISBLANK((VLOOKUP(E581,'Team Info'!$E:$O,11,FALSE)))=TRUE," ",(VLOOKUP(E581,'Team Info'!$E:$O,11,FALSE)))</f>
        <v>9/27-9/28 AWAY games - Homecoming</v>
      </c>
      <c r="T581" s="145" t="str">
        <f t="shared" ref="T581:T595" si="86">G581&amp;H581&amp;I581</f>
        <v>4558430.5</v>
      </c>
    </row>
    <row r="582" spans="1:20" ht="28.8" x14ac:dyDescent="0.3">
      <c r="A582" s="170">
        <v>221</v>
      </c>
      <c r="B582" s="170" t="s">
        <v>1162</v>
      </c>
      <c r="C582" s="242" t="str">
        <f t="shared" si="84"/>
        <v>HT1022SL1137</v>
      </c>
      <c r="D582" s="242" t="s">
        <v>1710</v>
      </c>
      <c r="E582" s="242" t="s">
        <v>1801</v>
      </c>
      <c r="F582" s="180" t="str">
        <f t="shared" si="80"/>
        <v>Sat</v>
      </c>
      <c r="G582" s="233">
        <v>45584</v>
      </c>
      <c r="H582" s="153">
        <v>4</v>
      </c>
      <c r="I582" s="183">
        <v>0.5</v>
      </c>
      <c r="J582" s="169" t="s">
        <v>1823</v>
      </c>
      <c r="K582" s="180" t="str">
        <f>VLOOKUP(D582,'Team Info'!E:H,4,FALSE)</f>
        <v>HT</v>
      </c>
      <c r="L582" s="169" t="str">
        <f>VLOOKUP(D582,'Team Info'!E:K,6,FALSE)</f>
        <v>U-8 HT Goal Getters</v>
      </c>
      <c r="M582" s="158" t="s">
        <v>849</v>
      </c>
      <c r="N582" s="181" t="str">
        <f>VLOOKUP(E582,'Team Info'!E:H,4,FALSE)</f>
        <v>SL</v>
      </c>
      <c r="O582" s="177" t="str">
        <f>VLOOKUP(E582,'Team Info'!E:J,6,FALSE)</f>
        <v>U-8 SL Valencia (Bolts)</v>
      </c>
      <c r="P582" s="153" t="s">
        <v>1167</v>
      </c>
      <c r="Q582" s="175" t="str">
        <f t="shared" si="85"/>
        <v>2 Team Coordination: U8 Goal Getters &amp; U12G Lightning Leopards 
9/27-9/28 AWAY games - Homecoming</v>
      </c>
      <c r="R582" s="176" t="str">
        <f>IF(ISBLANK((VLOOKUP(D582,'Team Info'!$E:$O,11,FALSE)))=TRUE," ",(VLOOKUP(D582,'Team Info'!$E:$O,11,FALSE)))</f>
        <v>2 Team Coordination: U8 Goal Getters &amp; U12G Lightning Leopards</v>
      </c>
      <c r="S582" s="176" t="str">
        <f>IF(ISBLANK((VLOOKUP(E582,'Team Info'!$E:$O,11,FALSE)))=TRUE," ",(VLOOKUP(E582,'Team Info'!$E:$O,11,FALSE)))</f>
        <v>9/27-9/28 AWAY games - Homecoming</v>
      </c>
      <c r="T582" s="145" t="str">
        <f t="shared" si="86"/>
        <v>4558440.5</v>
      </c>
    </row>
    <row r="583" spans="1:20" x14ac:dyDescent="0.3">
      <c r="A583" s="170">
        <v>20</v>
      </c>
      <c r="B583" s="170" t="s">
        <v>1157</v>
      </c>
      <c r="C583" s="242" t="str">
        <f t="shared" si="84"/>
        <v>KW1094HT1040</v>
      </c>
      <c r="D583" s="242" t="s">
        <v>1664</v>
      </c>
      <c r="E583" s="242" t="s">
        <v>1659</v>
      </c>
      <c r="F583" s="180" t="str">
        <f t="shared" si="80"/>
        <v>Sat</v>
      </c>
      <c r="G583" s="233">
        <v>45584</v>
      </c>
      <c r="H583" s="153" t="s">
        <v>1665</v>
      </c>
      <c r="I583" s="183">
        <v>0.5</v>
      </c>
      <c r="J583" s="155" t="s">
        <v>46</v>
      </c>
      <c r="K583" s="180" t="str">
        <f>VLOOKUP(D583,'Team Info'!E:H,4,FALSE)</f>
        <v>KW</v>
      </c>
      <c r="L583" s="169" t="str">
        <f>VLOOKUP(D583,'Team Info'!E:K,6,FALSE)</f>
        <v>U14G KW Storm</v>
      </c>
      <c r="M583" s="158" t="s">
        <v>849</v>
      </c>
      <c r="N583" s="181" t="str">
        <f>VLOOKUP(E583,'Team Info'!E:H,4,FALSE)</f>
        <v>HT</v>
      </c>
      <c r="O583" s="177" t="str">
        <f>VLOOKUP(E583,'Team Info'!E:J,6,FALSE)</f>
        <v>U14G HT Orioles</v>
      </c>
      <c r="P583" s="153" t="s">
        <v>1167</v>
      </c>
      <c r="Q583" s="175" t="str">
        <f t="shared" si="85"/>
        <v xml:space="preserve"> </v>
      </c>
      <c r="R583" s="176" t="str">
        <f>IF(ISBLANK((VLOOKUP(D583,'Team Info'!$E:$O,11,FALSE)))=TRUE," ",(VLOOKUP(D583,'Team Info'!$E:$O,11,FALSE)))</f>
        <v xml:space="preserve"> </v>
      </c>
      <c r="S583" s="176" t="str">
        <f>IF(ISBLANK((VLOOKUP(E583,'Team Info'!$E:$O,11,FALSE)))=TRUE," ",(VLOOKUP(E583,'Team Info'!$E:$O,11,FALSE)))</f>
        <v xml:space="preserve"> </v>
      </c>
      <c r="T583" s="145" t="str">
        <f t="shared" si="86"/>
        <v>45584Ehley Field #80.5</v>
      </c>
    </row>
    <row r="584" spans="1:20" x14ac:dyDescent="0.3">
      <c r="A584" s="262">
        <v>499</v>
      </c>
      <c r="B584" s="170" t="s">
        <v>1228</v>
      </c>
      <c r="C584" s="242" t="str">
        <f t="shared" si="84"/>
        <v>ER1006ER1005</v>
      </c>
      <c r="D584" s="242" t="s">
        <v>1695</v>
      </c>
      <c r="E584" s="242" t="s">
        <v>1694</v>
      </c>
      <c r="F584" s="180" t="str">
        <f t="shared" si="80"/>
        <v>Sat</v>
      </c>
      <c r="G584" s="233">
        <v>45584</v>
      </c>
      <c r="H584" s="153" t="s">
        <v>2048</v>
      </c>
      <c r="I584" s="183">
        <v>0.5</v>
      </c>
      <c r="J584" s="155" t="s">
        <v>1828</v>
      </c>
      <c r="K584" s="180" t="str">
        <f>VLOOKUP(D584,'Team Info'!E:H,4,FALSE)</f>
        <v>ER</v>
      </c>
      <c r="L584" s="169" t="str">
        <f>VLOOKUP(D584,'Team Info'!E:K,6,FALSE)</f>
        <v>U-7 ER Emeralds</v>
      </c>
      <c r="M584" s="158" t="s">
        <v>849</v>
      </c>
      <c r="N584" s="181" t="str">
        <f>VLOOKUP(E584,'Team Info'!E:H,4,FALSE)</f>
        <v>ER</v>
      </c>
      <c r="O584" s="177" t="str">
        <f>VLOOKUP(E584,'Team Info'!E:J,6,FALSE)</f>
        <v>U-7 ER Celtics</v>
      </c>
      <c r="P584" s="153" t="s">
        <v>1167</v>
      </c>
      <c r="Q584" s="175" t="str">
        <f t="shared" si="85"/>
        <v xml:space="preserve">2 Team Coordination: U7 Emeralds &amp; U9 Cyclones 
 </v>
      </c>
      <c r="R584" s="176" t="str">
        <f>IF(ISBLANK((VLOOKUP(D584,'Team Info'!$E:$O,11,FALSE)))=TRUE," ",(VLOOKUP(D584,'Team Info'!$E:$O,11,FALSE)))</f>
        <v>2 Team Coordination: U7 Emeralds &amp; U9 Cyclones</v>
      </c>
      <c r="S584" s="176" t="str">
        <f>IF(ISBLANK((VLOOKUP(E584,'Team Info'!$E:$O,11,FALSE)))=TRUE," ",(VLOOKUP(E584,'Team Info'!$E:$O,11,FALSE)))</f>
        <v xml:space="preserve"> </v>
      </c>
      <c r="T584" s="145" t="str">
        <f t="shared" si="86"/>
        <v>45584ER #70.5</v>
      </c>
    </row>
    <row r="585" spans="1:20" ht="28.8" x14ac:dyDescent="0.3">
      <c r="A585" s="170">
        <v>54</v>
      </c>
      <c r="B585" s="170" t="s">
        <v>1158</v>
      </c>
      <c r="C585" s="242" t="str">
        <f t="shared" si="84"/>
        <v>SL1150HU1048</v>
      </c>
      <c r="D585" s="242" t="s">
        <v>1668</v>
      </c>
      <c r="E585" s="242" t="s">
        <v>1667</v>
      </c>
      <c r="F585" s="180" t="str">
        <f t="shared" si="80"/>
        <v>Sat</v>
      </c>
      <c r="G585" s="233">
        <v>45584</v>
      </c>
      <c r="H585" s="153" t="s">
        <v>2153</v>
      </c>
      <c r="I585" s="183">
        <v>0.5</v>
      </c>
      <c r="J585" s="155" t="s">
        <v>96</v>
      </c>
      <c r="K585" s="180" t="str">
        <f>VLOOKUP(D585,'Team Info'!E:H,4,FALSE)</f>
        <v>SL</v>
      </c>
      <c r="L585" s="240" t="str">
        <f>VLOOKUP(D585,'Team Info'!E:K,6,FALSE)</f>
        <v>U10G SL Lady Owlets (Tigers)</v>
      </c>
      <c r="M585" s="158" t="s">
        <v>849</v>
      </c>
      <c r="N585" s="181" t="str">
        <f>VLOOKUP(E585,'Team Info'!E:H,4,FALSE)</f>
        <v>HU</v>
      </c>
      <c r="O585" s="238" t="str">
        <f>VLOOKUP(E585,'Team Info'!E:J,6,FALSE)</f>
        <v>U10G HU Thunder</v>
      </c>
      <c r="P585" s="153" t="s">
        <v>1167</v>
      </c>
      <c r="Q585" s="175" t="str">
        <f t="shared" si="85"/>
        <v>2 Team Coordination: U12G Lady Owls &amp; U10G Tigers; 2 Team Coordination: U10G Tigers &amp; U8 Asteroids, 9/27-9/28 AWAY games - Homecoming 
2 Team Coordination: U10G Thunder &amp; U12G Avengers</v>
      </c>
      <c r="R585" s="176" t="str">
        <f>IF(ISBLANK((VLOOKUP(D585,'Team Info'!$E:$O,11,FALSE)))=TRUE," ",(VLOOKUP(D585,'Team Info'!$E:$O,11,FALSE)))</f>
        <v>2 Team Coordination: U12G Lady Owls &amp; U10G Tigers; 2 Team Coordination: U10G Tigers &amp; U8 Asteroids, 9/27-9/28 AWAY games - Homecoming</v>
      </c>
      <c r="S585" s="176" t="str">
        <f>IF(ISBLANK((VLOOKUP(E585,'Team Info'!$E:$O,11,FALSE)))=TRUE," ",(VLOOKUP(E585,'Team Info'!$E:$O,11,FALSE)))</f>
        <v>2 Team Coordination: U10G Thunder &amp; U12G Avengers</v>
      </c>
      <c r="T585" s="145" t="str">
        <f t="shared" si="86"/>
        <v>45584Field #10.5</v>
      </c>
    </row>
    <row r="586" spans="1:20" ht="28.8" x14ac:dyDescent="0.3">
      <c r="A586" s="170">
        <v>501</v>
      </c>
      <c r="B586" s="170" t="s">
        <v>1158</v>
      </c>
      <c r="C586" s="242" t="str">
        <f t="shared" si="84"/>
        <v>KW1095HU1041</v>
      </c>
      <c r="D586" s="242" t="s">
        <v>1763</v>
      </c>
      <c r="E586" s="242" t="s">
        <v>1724</v>
      </c>
      <c r="F586" s="180" t="str">
        <f t="shared" si="80"/>
        <v>Sat</v>
      </c>
      <c r="G586" s="233">
        <v>45584</v>
      </c>
      <c r="H586" s="153" t="s">
        <v>2155</v>
      </c>
      <c r="I586" s="183">
        <v>0.5</v>
      </c>
      <c r="J586" s="155" t="s">
        <v>1828</v>
      </c>
      <c r="K586" s="180" t="str">
        <f>VLOOKUP(D586,'Team Info'!E:H,4,FALSE)</f>
        <v>KW</v>
      </c>
      <c r="L586" s="169" t="str">
        <f>VLOOKUP(D586,'Team Info'!E:K,6,FALSE)</f>
        <v>U-7 KW Astros</v>
      </c>
      <c r="M586" s="158" t="s">
        <v>849</v>
      </c>
      <c r="N586" s="181" t="str">
        <f>VLOOKUP(E586,'Team Info'!E:H,4,FALSE)</f>
        <v>HU</v>
      </c>
      <c r="O586" s="177" t="str">
        <f>VLOOKUP(E586,'Team Info'!E:J,6,FALSE)</f>
        <v>U-7 HU Cobras</v>
      </c>
      <c r="P586" s="153" t="s">
        <v>1167</v>
      </c>
      <c r="Q586" s="175" t="str">
        <f t="shared" si="85"/>
        <v xml:space="preserve"> </v>
      </c>
      <c r="R586" s="176" t="str">
        <f>IF(ISBLANK((VLOOKUP(D586,'Team Info'!$E:$O,11,FALSE)))=TRUE," ",(VLOOKUP(D586,'Team Info'!$E:$O,11,FALSE)))</f>
        <v xml:space="preserve"> </v>
      </c>
      <c r="S586" s="176" t="str">
        <f>IF(ISBLANK((VLOOKUP(E586,'Team Info'!$E:$O,11,FALSE)))=TRUE," ",(VLOOKUP(E586,'Team Info'!$E:$O,11,FALSE)))</f>
        <v xml:space="preserve"> </v>
      </c>
      <c r="T586" s="145" t="str">
        <f t="shared" si="86"/>
        <v>45584Field #30.5</v>
      </c>
    </row>
    <row r="587" spans="1:20" x14ac:dyDescent="0.3">
      <c r="A587" s="170">
        <v>635</v>
      </c>
      <c r="B587" s="170" t="s">
        <v>1159</v>
      </c>
      <c r="C587" s="242" t="str">
        <f t="shared" si="84"/>
        <v>RF1127JK1069</v>
      </c>
      <c r="D587" s="242" t="s">
        <v>1793</v>
      </c>
      <c r="E587" s="242" t="s">
        <v>1745</v>
      </c>
      <c r="F587" s="180" t="str">
        <f t="shared" si="80"/>
        <v>Sat</v>
      </c>
      <c r="G587" s="233">
        <v>45584</v>
      </c>
      <c r="H587" s="153" t="s">
        <v>2144</v>
      </c>
      <c r="I587" s="183">
        <v>0.5</v>
      </c>
      <c r="J587" s="155" t="s">
        <v>1829</v>
      </c>
      <c r="K587" s="180" t="str">
        <f>VLOOKUP(D587,'Team Info'!E:H,4,FALSE)</f>
        <v>RF</v>
      </c>
      <c r="L587" s="169" t="str">
        <f>VLOOKUP(D587,'Team Info'!E:K,6,FALSE)</f>
        <v>U10 RF Avengers</v>
      </c>
      <c r="M587" s="158" t="s">
        <v>849</v>
      </c>
      <c r="N587" s="181" t="str">
        <f>VLOOKUP(E587,'Team Info'!E:H,4,FALSE)</f>
        <v>JK</v>
      </c>
      <c r="O587" s="177" t="str">
        <f>VLOOKUP(E587,'Team Info'!E:J,6,FALSE)</f>
        <v>U10 JK Tarantulas</v>
      </c>
      <c r="P587" s="153" t="s">
        <v>1167</v>
      </c>
      <c r="Q587" s="175" t="str">
        <f t="shared" si="85"/>
        <v xml:space="preserve"> </v>
      </c>
      <c r="R587" s="176" t="str">
        <f>IF(ISBLANK((VLOOKUP(D587,'Team Info'!$E:$O,11,FALSE)))=TRUE," ",(VLOOKUP(D587,'Team Info'!$E:$O,11,FALSE)))</f>
        <v xml:space="preserve"> </v>
      </c>
      <c r="S587" s="176" t="str">
        <f>IF(ISBLANK((VLOOKUP(E587,'Team Info'!$E:$O,11,FALSE)))=TRUE," ",(VLOOKUP(E587,'Team Info'!$E:$O,11,FALSE)))</f>
        <v xml:space="preserve"> </v>
      </c>
      <c r="T587" s="145" t="str">
        <f t="shared" si="86"/>
        <v>45584Hickory Lane #20.5</v>
      </c>
    </row>
    <row r="588" spans="1:20" ht="28.8" x14ac:dyDescent="0.3">
      <c r="A588" s="170">
        <v>365</v>
      </c>
      <c r="B588" s="170" t="s">
        <v>1159</v>
      </c>
      <c r="C588" s="242" t="str">
        <f t="shared" si="84"/>
        <v>KW1092JK1074</v>
      </c>
      <c r="D588" s="242" t="s">
        <v>1762</v>
      </c>
      <c r="E588" s="242" t="s">
        <v>1749</v>
      </c>
      <c r="F588" s="180" t="str">
        <f t="shared" si="80"/>
        <v>Sat</v>
      </c>
      <c r="G588" s="233">
        <v>45584</v>
      </c>
      <c r="H588" s="153" t="s">
        <v>2143</v>
      </c>
      <c r="I588" s="183">
        <v>0.5</v>
      </c>
      <c r="J588" s="155" t="s">
        <v>1825</v>
      </c>
      <c r="K588" s="180" t="str">
        <f>VLOOKUP(D588,'Team Info'!E:H,4,FALSE)</f>
        <v>KW</v>
      </c>
      <c r="L588" s="169" t="str">
        <f>VLOOKUP(D588,'Team Info'!E:K,6,FALSE)</f>
        <v>U14 KW Comets</v>
      </c>
      <c r="M588" s="158" t="s">
        <v>849</v>
      </c>
      <c r="N588" s="181" t="str">
        <f>VLOOKUP(E588,'Team Info'!E:H,4,FALSE)</f>
        <v>JK</v>
      </c>
      <c r="O588" s="177" t="str">
        <f>VLOOKUP(E588,'Team Info'!E:J,6,FALSE)</f>
        <v>U14 JK Panthers</v>
      </c>
      <c r="P588" s="153" t="s">
        <v>1167</v>
      </c>
      <c r="Q588" s="175" t="str">
        <f t="shared" si="85"/>
        <v>2 Team Coordination: U12G Phoenix &amp; U14 Comets 
2 Team Coordination: U7 Panthers &amp; U14 Panthers</v>
      </c>
      <c r="R588" s="176" t="str">
        <f>IF(ISBLANK((VLOOKUP(D588,'Team Info'!$E:$O,11,FALSE)))=TRUE," ",(VLOOKUP(D588,'Team Info'!$E:$O,11,FALSE)))</f>
        <v>2 Team Coordination: U12G Phoenix &amp; U14 Comets</v>
      </c>
      <c r="S588" s="176" t="str">
        <f>IF(ISBLANK((VLOOKUP(E588,'Team Info'!$E:$O,11,FALSE)))=TRUE," ",(VLOOKUP(E588,'Team Info'!$E:$O,11,FALSE)))</f>
        <v>2 Team Coordination: U7 Panthers &amp; U14 Panthers</v>
      </c>
      <c r="T588" s="145" t="str">
        <f t="shared" si="86"/>
        <v>45584Hickory Lane #40.5</v>
      </c>
    </row>
    <row r="589" spans="1:20" x14ac:dyDescent="0.3">
      <c r="A589" s="170">
        <v>149</v>
      </c>
      <c r="B589" s="170" t="s">
        <v>1157</v>
      </c>
      <c r="C589" s="242" t="str">
        <f t="shared" si="84"/>
        <v>ER1008HT1020</v>
      </c>
      <c r="D589" s="242" t="s">
        <v>1697</v>
      </c>
      <c r="E589" s="242" t="s">
        <v>1708</v>
      </c>
      <c r="F589" s="180" t="str">
        <f t="shared" si="80"/>
        <v>Sat</v>
      </c>
      <c r="G589" s="233">
        <v>45584</v>
      </c>
      <c r="H589" s="153" t="s">
        <v>1827</v>
      </c>
      <c r="I589" s="183">
        <v>0.5</v>
      </c>
      <c r="J589" s="155" t="s">
        <v>1823</v>
      </c>
      <c r="K589" s="180" t="str">
        <f>VLOOKUP(D589,'Team Info'!E:H,4,FALSE)</f>
        <v>ER</v>
      </c>
      <c r="L589" s="240" t="str">
        <f>VLOOKUP(D589,'Team Info'!E:K,6,FALSE)</f>
        <v>U-8 ER Shamrocks</v>
      </c>
      <c r="M589" s="158" t="s">
        <v>849</v>
      </c>
      <c r="N589" s="181" t="str">
        <f>VLOOKUP(E589,'Team Info'!E:H,4,FALSE)</f>
        <v>HT</v>
      </c>
      <c r="O589" s="238" t="str">
        <f>VLOOKUP(E589,'Team Info'!E:J,6,FALSE)</f>
        <v>U-8 HT Sharks</v>
      </c>
      <c r="P589" s="153" t="s">
        <v>1167</v>
      </c>
      <c r="Q589" s="175" t="str">
        <f t="shared" si="85"/>
        <v>No Game 10/11-10/13 - Uihlein</v>
      </c>
      <c r="R589" s="176" t="str">
        <f>IF(ISBLANK((VLOOKUP(D589,'Team Info'!$E:$O,11,FALSE)))=TRUE," ",(VLOOKUP(D589,'Team Info'!$E:$O,11,FALSE)))</f>
        <v xml:space="preserve"> </v>
      </c>
      <c r="S589" s="176" t="str">
        <f>IF(ISBLANK((VLOOKUP(E589,'Team Info'!$E:$O,11,FALSE)))=TRUE," ",(VLOOKUP(E589,'Team Info'!$E:$O,11,FALSE)))</f>
        <v>No Game 10/11-10/13 - Uihlein</v>
      </c>
      <c r="T589" s="145" t="str">
        <f t="shared" si="86"/>
        <v>45584HT #3A0.5</v>
      </c>
    </row>
    <row r="590" spans="1:20" x14ac:dyDescent="0.3">
      <c r="A590" s="262">
        <v>108</v>
      </c>
      <c r="B590" s="170" t="s">
        <v>1157</v>
      </c>
      <c r="C590" s="242" t="str">
        <f t="shared" si="84"/>
        <v>BR1001HT1036</v>
      </c>
      <c r="D590" s="242" t="s">
        <v>1680</v>
      </c>
      <c r="E590" s="242" t="s">
        <v>1679</v>
      </c>
      <c r="F590" s="180" t="str">
        <f t="shared" si="80"/>
        <v>Sat</v>
      </c>
      <c r="G590" s="233">
        <v>45584</v>
      </c>
      <c r="H590" s="153" t="s">
        <v>896</v>
      </c>
      <c r="I590" s="183">
        <v>0.5</v>
      </c>
      <c r="J590" s="155" t="s">
        <v>63</v>
      </c>
      <c r="K590" s="180" t="str">
        <f>VLOOKUP(D590,'Team Info'!E:H,4,FALSE)</f>
        <v>BR</v>
      </c>
      <c r="L590" s="240" t="str">
        <f>VLOOKUP(D590,'Team Info'!E:K,6,FALSE)</f>
        <v>U12G BR Blue Heron Yellow</v>
      </c>
      <c r="M590" s="158" t="s">
        <v>849</v>
      </c>
      <c r="N590" s="181" t="str">
        <f>VLOOKUP(E590,'Team Info'!E:H,4,FALSE)</f>
        <v>HT</v>
      </c>
      <c r="O590" s="238" t="str">
        <f>VLOOKUP(E590,'Team Info'!E:J,6,FALSE)</f>
        <v>U12G HT Pumas</v>
      </c>
      <c r="P590" s="153" t="s">
        <v>1167</v>
      </c>
      <c r="Q590" s="175" t="str">
        <f t="shared" si="85"/>
        <v>2 Team Coordination: U12 BR Yellow &amp; U12 BR Blue, No Games 10/11-10/13, No Games 9/28, Home games on 9/14 picture day, have Brownsville girls play each other that day?  
No Game 10/11-10/13 - Uihlein</v>
      </c>
      <c r="R590" s="176" t="str">
        <f>IF(ISBLANK((VLOOKUP(D590,'Team Info'!$E:$O,11,FALSE)))=TRUE," ",(VLOOKUP(D590,'Team Info'!$E:$O,11,FALSE)))</f>
        <v xml:space="preserve">2 Team Coordination: U12 BR Yellow &amp; U12 BR Blue, No Games 10/11-10/13, No Games 9/28, Home games on 9/14 picture day, have Brownsville girls play each other that day? </v>
      </c>
      <c r="S590" s="176" t="str">
        <f>IF(ISBLANK((VLOOKUP(E590,'Team Info'!$E:$O,11,FALSE)))=TRUE," ",(VLOOKUP(E590,'Team Info'!$E:$O,11,FALSE)))</f>
        <v>No Game 10/11-10/13 - Uihlein</v>
      </c>
      <c r="T590" s="145" t="str">
        <f t="shared" si="86"/>
        <v>45584HT #60.5</v>
      </c>
    </row>
    <row r="591" spans="1:20" ht="28.8" x14ac:dyDescent="0.3">
      <c r="A591" s="170">
        <v>594</v>
      </c>
      <c r="B591" s="170" t="s">
        <v>1160</v>
      </c>
      <c r="C591" s="242" t="str">
        <f t="shared" si="84"/>
        <v>JU1081KW1085</v>
      </c>
      <c r="D591" s="242" t="s">
        <v>1754</v>
      </c>
      <c r="E591" s="242" t="s">
        <v>1758</v>
      </c>
      <c r="F591" s="180" t="str">
        <f t="shared" si="80"/>
        <v>Sat</v>
      </c>
      <c r="G591" s="233">
        <v>45584</v>
      </c>
      <c r="H591" s="153" t="s">
        <v>866</v>
      </c>
      <c r="I591" s="183">
        <v>0.5</v>
      </c>
      <c r="J591" s="155" t="s">
        <v>1829</v>
      </c>
      <c r="K591" s="180" t="str">
        <f>VLOOKUP(D591,'Team Info'!E:H,4,FALSE)</f>
        <v>JU</v>
      </c>
      <c r="L591" s="169" t="str">
        <f>VLOOKUP(D591,'Team Info'!E:K,6,FALSE)</f>
        <v>U10 JU Juneau Rage U10</v>
      </c>
      <c r="M591" s="158" t="s">
        <v>849</v>
      </c>
      <c r="N591" s="181" t="str">
        <f>VLOOKUP(E591,'Team Info'!E:H,4,FALSE)</f>
        <v>KW</v>
      </c>
      <c r="O591" s="177" t="str">
        <f>VLOOKUP(E591,'Team Info'!E:J,6,FALSE)</f>
        <v>U10 KW Rays</v>
      </c>
      <c r="P591" s="153" t="s">
        <v>1167</v>
      </c>
      <c r="Q591" s="175" t="str">
        <f t="shared" si="85"/>
        <v>2 Team Coordination: U10 Rays &amp; U7 Blazers</v>
      </c>
      <c r="R591" s="176" t="str">
        <f>IF(ISBLANK((VLOOKUP(D591,'Team Info'!$E:$O,11,FALSE)))=TRUE," ",(VLOOKUP(D591,'Team Info'!$E:$O,11,FALSE)))</f>
        <v xml:space="preserve"> </v>
      </c>
      <c r="S591" s="176" t="str">
        <f>IF(ISBLANK((VLOOKUP(E591,'Team Info'!$E:$O,11,FALSE)))=TRUE," ",(VLOOKUP(E591,'Team Info'!$E:$O,11,FALSE)))</f>
        <v>2 Team Coordination: U10 Rays &amp; U7 Blazers</v>
      </c>
      <c r="T591" s="145" t="str">
        <f t="shared" si="86"/>
        <v>45584KW 30.5</v>
      </c>
    </row>
    <row r="592" spans="1:20" x14ac:dyDescent="0.3">
      <c r="A592" s="170">
        <v>287</v>
      </c>
      <c r="B592" s="170" t="s">
        <v>1160</v>
      </c>
      <c r="C592" s="242" t="str">
        <f t="shared" ref="C592:C623" si="87">D592&amp;E592</f>
        <v>HT1034KW1088</v>
      </c>
      <c r="D592" s="242" t="s">
        <v>1721</v>
      </c>
      <c r="E592" s="242" t="s">
        <v>1760</v>
      </c>
      <c r="F592" s="180" t="str">
        <f t="shared" si="80"/>
        <v>Sat</v>
      </c>
      <c r="G592" s="233">
        <v>45584</v>
      </c>
      <c r="H592" s="153" t="s">
        <v>858</v>
      </c>
      <c r="I592" s="183">
        <v>0.5</v>
      </c>
      <c r="J592" s="155" t="s">
        <v>1824</v>
      </c>
      <c r="K592" s="180" t="str">
        <f>VLOOKUP(D592,'Team Info'!E:H,4,FALSE)</f>
        <v>HT</v>
      </c>
      <c r="L592" s="169" t="str">
        <f>VLOOKUP(D592,'Team Info'!E:K,6,FALSE)</f>
        <v>U12 HT Cobra Crush</v>
      </c>
      <c r="M592" s="158" t="s">
        <v>849</v>
      </c>
      <c r="N592" s="181" t="str">
        <f>VLOOKUP(E592,'Team Info'!E:H,4,FALSE)</f>
        <v>KW</v>
      </c>
      <c r="O592" s="177" t="str">
        <f>VLOOKUP(E592,'Team Info'!E:J,6,FALSE)</f>
        <v>U12 KW Jaguars</v>
      </c>
      <c r="P592" s="153" t="s">
        <v>1167</v>
      </c>
      <c r="Q592" s="175" t="str">
        <f t="shared" ref="Q592:Q623" si="88">IF(R592=" ",S592,R592&amp;" 
"&amp;S592)</f>
        <v xml:space="preserve">2 Team Coordination: U12 Cobras &amp; U7 Spicey Meatballs, No Game 10/11-10/13 - Uihlein 
 </v>
      </c>
      <c r="R592" s="176" t="str">
        <f>IF(ISBLANK((VLOOKUP(D592,'Team Info'!$E:$O,11,FALSE)))=TRUE," ",(VLOOKUP(D592,'Team Info'!$E:$O,11,FALSE)))</f>
        <v>2 Team Coordination: U12 Cobras &amp; U7 Spicey Meatballs, No Game 10/11-10/13 - Uihlein</v>
      </c>
      <c r="S592" s="176" t="str">
        <f>IF(ISBLANK((VLOOKUP(E592,'Team Info'!$E:$O,11,FALSE)))=TRUE," ",(VLOOKUP(E592,'Team Info'!$E:$O,11,FALSE)))</f>
        <v xml:space="preserve"> </v>
      </c>
      <c r="T592" s="145" t="str">
        <f t="shared" si="86"/>
        <v>45584KW 40.5</v>
      </c>
    </row>
    <row r="593" spans="1:20" x14ac:dyDescent="0.3">
      <c r="A593" s="170">
        <v>452</v>
      </c>
      <c r="B593" s="170" t="s">
        <v>1161</v>
      </c>
      <c r="C593" s="242" t="str">
        <f t="shared" si="87"/>
        <v>KW1105RF1120</v>
      </c>
      <c r="D593" s="242" t="s">
        <v>1773</v>
      </c>
      <c r="E593" s="242" t="s">
        <v>1787</v>
      </c>
      <c r="F593" s="180" t="str">
        <f t="shared" si="80"/>
        <v>Sat</v>
      </c>
      <c r="G593" s="233">
        <v>45584</v>
      </c>
      <c r="H593" s="153" t="s">
        <v>2169</v>
      </c>
      <c r="I593" s="183">
        <v>0.5</v>
      </c>
      <c r="J593" s="155" t="s">
        <v>1826</v>
      </c>
      <c r="K593" s="180" t="str">
        <f>VLOOKUP(D593,'Team Info'!E:H,4,FALSE)</f>
        <v>KW</v>
      </c>
      <c r="L593" s="169" t="str">
        <f>VLOOKUP(D593,'Team Info'!E:K,6,FALSE)</f>
        <v>U-9 KW Cyclones</v>
      </c>
      <c r="M593" s="158" t="s">
        <v>849</v>
      </c>
      <c r="N593" s="181" t="str">
        <f>VLOOKUP(E593,'Team Info'!E:H,4,FALSE)</f>
        <v>RF</v>
      </c>
      <c r="O593" s="177" t="str">
        <f>VLOOKUP(E593,'Team Info'!E:J,6,FALSE)</f>
        <v>U-9 RF Cheetahs</v>
      </c>
      <c r="P593" s="153" t="s">
        <v>1167</v>
      </c>
      <c r="Q593" s="175" t="str">
        <f t="shared" si="88"/>
        <v xml:space="preserve"> </v>
      </c>
      <c r="R593" s="176" t="str">
        <f>IF(ISBLANK((VLOOKUP(D593,'Team Info'!$E:$O,11,FALSE)))=TRUE," ",(VLOOKUP(D593,'Team Info'!$E:$O,11,FALSE)))</f>
        <v xml:space="preserve"> </v>
      </c>
      <c r="S593" s="176" t="str">
        <f>IF(ISBLANK((VLOOKUP(E593,'Team Info'!$E:$O,11,FALSE)))=TRUE," ",(VLOOKUP(E593,'Team Info'!$E:$O,11,FALSE)))</f>
        <v xml:space="preserve"> </v>
      </c>
      <c r="T593" s="145" t="str">
        <f t="shared" si="86"/>
        <v>45584RF 60.5</v>
      </c>
    </row>
    <row r="594" spans="1:20" x14ac:dyDescent="0.3">
      <c r="A594" s="170">
        <v>191</v>
      </c>
      <c r="B594" s="170" t="s">
        <v>1157</v>
      </c>
      <c r="C594" s="242" t="str">
        <f t="shared" si="87"/>
        <v>SL1140HT1021</v>
      </c>
      <c r="D594" s="242" t="s">
        <v>1804</v>
      </c>
      <c r="E594" s="242" t="s">
        <v>1709</v>
      </c>
      <c r="F594" s="180" t="str">
        <f t="shared" si="80"/>
        <v>Sat</v>
      </c>
      <c r="G594" s="233">
        <v>45584</v>
      </c>
      <c r="H594" s="153" t="s">
        <v>1827</v>
      </c>
      <c r="I594" s="183">
        <v>0.54166666666666663</v>
      </c>
      <c r="J594" s="169" t="s">
        <v>1823</v>
      </c>
      <c r="K594" s="180" t="str">
        <f>VLOOKUP(D594,'Team Info'!E:H,4,FALSE)</f>
        <v>SL</v>
      </c>
      <c r="L594" s="169" t="str">
        <f>VLOOKUP(D594,'Team Info'!E:K,6,FALSE)</f>
        <v>U-8 SL Volcanoes</v>
      </c>
      <c r="M594" s="158" t="s">
        <v>849</v>
      </c>
      <c r="N594" s="181" t="str">
        <f>VLOOKUP(E594,'Team Info'!E:H,4,FALSE)</f>
        <v>HT</v>
      </c>
      <c r="O594" s="177" t="str">
        <f>VLOOKUP(E594,'Team Info'!E:J,6,FALSE)</f>
        <v>U-8 HT Goal Diggers</v>
      </c>
      <c r="P594" s="153" t="s">
        <v>1167</v>
      </c>
      <c r="Q594" s="175" t="str">
        <f t="shared" si="88"/>
        <v xml:space="preserve">9/27-9/28 AWAY games - Homecoming 
 </v>
      </c>
      <c r="R594" s="176" t="str">
        <f>IF(ISBLANK((VLOOKUP(D594,'Team Info'!$E:$O,11,FALSE)))=TRUE," ",(VLOOKUP(D594,'Team Info'!$E:$O,11,FALSE)))</f>
        <v>9/27-9/28 AWAY games - Homecoming</v>
      </c>
      <c r="S594" s="176" t="str">
        <f>IF(ISBLANK((VLOOKUP(E594,'Team Info'!$E:$O,11,FALSE)))=TRUE," ",(VLOOKUP(E594,'Team Info'!$E:$O,11,FALSE)))</f>
        <v xml:space="preserve"> </v>
      </c>
      <c r="T594" s="145" t="str">
        <f t="shared" si="86"/>
        <v>45584HT #3A0.541666666666667</v>
      </c>
    </row>
    <row r="595" spans="1:20" x14ac:dyDescent="0.3">
      <c r="A595" s="153">
        <v>3017</v>
      </c>
      <c r="B595" s="153" t="s">
        <v>1157</v>
      </c>
      <c r="C595" s="169"/>
      <c r="D595" s="169"/>
      <c r="E595" s="169"/>
      <c r="F595" s="180" t="str">
        <f t="shared" si="80"/>
        <v>Sat</v>
      </c>
      <c r="G595" s="233">
        <v>45584</v>
      </c>
      <c r="H595" s="153" t="s">
        <v>881</v>
      </c>
      <c r="I595" s="183">
        <v>0.54166666666666663</v>
      </c>
      <c r="J595" s="155" t="s">
        <v>2064</v>
      </c>
      <c r="K595" s="153"/>
      <c r="L595" s="240" t="s">
        <v>2110</v>
      </c>
      <c r="M595" s="158" t="s">
        <v>849</v>
      </c>
      <c r="N595" s="158" t="s">
        <v>504</v>
      </c>
      <c r="O595" s="238" t="s">
        <v>2073</v>
      </c>
      <c r="P595" s="153" t="s">
        <v>2057</v>
      </c>
      <c r="Q595" s="259"/>
      <c r="R595" s="260"/>
      <c r="S595" s="260"/>
      <c r="T595" s="145" t="str">
        <f t="shared" si="86"/>
        <v>45584HT #5A0.541666666666667</v>
      </c>
    </row>
    <row r="596" spans="1:20" x14ac:dyDescent="0.3">
      <c r="A596" s="170">
        <v>18</v>
      </c>
      <c r="B596" s="170" t="s">
        <v>1266</v>
      </c>
      <c r="C596" s="242" t="str">
        <f t="shared" ref="C596:C603" si="89">D596&amp;E596</f>
        <v>JK1077WA1160</v>
      </c>
      <c r="D596" s="242" t="s">
        <v>1652</v>
      </c>
      <c r="E596" s="242" t="s">
        <v>1660</v>
      </c>
      <c r="F596" s="180" t="str">
        <f t="shared" si="80"/>
        <v>Sat</v>
      </c>
      <c r="G596" s="233">
        <v>45584</v>
      </c>
      <c r="H596" s="153" t="s">
        <v>2152</v>
      </c>
      <c r="I596" s="183">
        <v>0.54166666666666663</v>
      </c>
      <c r="J596" s="155" t="s">
        <v>46</v>
      </c>
      <c r="K596" s="180" t="str">
        <f>VLOOKUP(D596,'Team Info'!E:H,4,FALSE)</f>
        <v>JK</v>
      </c>
      <c r="L596" s="169" t="str">
        <f>VLOOKUP(D596,'Team Info'!E:K,6,FALSE)</f>
        <v>U14G JK Phoenix</v>
      </c>
      <c r="M596" s="158" t="s">
        <v>849</v>
      </c>
      <c r="N596" s="181" t="str">
        <f>VLOOKUP(E596,'Team Info'!E:H,4,FALSE)</f>
        <v>WA</v>
      </c>
      <c r="O596" s="177" t="str">
        <f>VLOOKUP(E596,'Team Info'!E:J,6,FALSE)</f>
        <v>U14G WA Waubedonia U14 Girls</v>
      </c>
      <c r="P596" s="153" t="s">
        <v>1167</v>
      </c>
      <c r="Q596" s="175" t="str">
        <f t="shared" ref="Q596:Q603" si="90">IF(R596=" ",S596,R596&amp;" 
"&amp;S596)</f>
        <v xml:space="preserve">2 Team Coordination: U14 Girls teams for Waubedonia &amp; Random Lake are sharing a coach and players. Need to avoid conflicts and account for travel time. </v>
      </c>
      <c r="R596" s="176" t="str">
        <f>IF(ISBLANK((VLOOKUP(D596,'Team Info'!$E:$O,11,FALSE)))=TRUE," ",(VLOOKUP(D596,'Team Info'!$E:$O,11,FALSE)))</f>
        <v xml:space="preserve"> </v>
      </c>
      <c r="S596" s="176" t="str">
        <f>IF(ISBLANK((VLOOKUP(E596,'Team Info'!$E:$O,11,FALSE)))=TRUE," ",(VLOOKUP(E596,'Team Info'!$E:$O,11,FALSE)))</f>
        <v xml:space="preserve">2 Team Coordination: U14 Girls teams for Waubedonia &amp; Random Lake are sharing a coach and players. Need to avoid conflicts and account for travel time. </v>
      </c>
    </row>
    <row r="597" spans="1:20" x14ac:dyDescent="0.3">
      <c r="A597" s="262">
        <v>53</v>
      </c>
      <c r="B597" s="170" t="s">
        <v>1162</v>
      </c>
      <c r="C597" s="242" t="str">
        <f t="shared" si="89"/>
        <v>HT1029SL1151</v>
      </c>
      <c r="D597" s="242" t="s">
        <v>1666</v>
      </c>
      <c r="E597" s="242" t="s">
        <v>1672</v>
      </c>
      <c r="F597" s="180" t="str">
        <f t="shared" si="80"/>
        <v>Sat</v>
      </c>
      <c r="G597" s="233">
        <v>45584</v>
      </c>
      <c r="H597" s="153">
        <v>1</v>
      </c>
      <c r="I597" s="183">
        <v>0.5625</v>
      </c>
      <c r="J597" s="155" t="s">
        <v>96</v>
      </c>
      <c r="K597" s="180" t="str">
        <f>VLOOKUP(D597,'Team Info'!E:H,4,FALSE)</f>
        <v>HT</v>
      </c>
      <c r="L597" s="240" t="str">
        <f>VLOOKUP(D597,'Team Info'!E:K,6,FALSE)</f>
        <v>U10G HT Wildcats</v>
      </c>
      <c r="M597" s="158" t="s">
        <v>849</v>
      </c>
      <c r="N597" s="181" t="str">
        <f>VLOOKUP(E597,'Team Info'!E:H,4,FALSE)</f>
        <v>SL</v>
      </c>
      <c r="O597" s="238" t="str">
        <f>VLOOKUP(E597,'Team Info'!E:J,6,FALSE)</f>
        <v>U10G SL Arsenal</v>
      </c>
      <c r="P597" s="153" t="s">
        <v>1167</v>
      </c>
      <c r="Q597" s="175" t="str">
        <f t="shared" si="90"/>
        <v>2 Team Coordination: U9 Warriors &amp; U10G Wildcats 
2 Team Coordination: U12 Union &amp; U10G Arsenal, 9/27-9/28 AWAY games - Homecoming</v>
      </c>
      <c r="R597" s="176" t="str">
        <f>IF(ISBLANK((VLOOKUP(D597,'Team Info'!$E:$O,11,FALSE)))=TRUE," ",(VLOOKUP(D597,'Team Info'!$E:$O,11,FALSE)))</f>
        <v>2 Team Coordination: U9 Warriors &amp; U10G Wildcats</v>
      </c>
      <c r="S597" s="176" t="str">
        <f>IF(ISBLANK((VLOOKUP(E597,'Team Info'!$E:$O,11,FALSE)))=TRUE," ",(VLOOKUP(E597,'Team Info'!$E:$O,11,FALSE)))</f>
        <v>2 Team Coordination: U12 Union &amp; U10G Arsenal, 9/27-9/28 AWAY games - Homecoming</v>
      </c>
      <c r="T597" s="145" t="str">
        <f t="shared" ref="T597:T602" si="91">G597&amp;H597&amp;I597</f>
        <v>4558410.5625</v>
      </c>
    </row>
    <row r="598" spans="1:20" x14ac:dyDescent="0.3">
      <c r="A598" s="170">
        <v>410</v>
      </c>
      <c r="B598" s="170" t="s">
        <v>1157</v>
      </c>
      <c r="C598" s="242" t="str">
        <f t="shared" si="89"/>
        <v>ER1010HT1028</v>
      </c>
      <c r="D598" s="242" t="s">
        <v>1699</v>
      </c>
      <c r="E598" s="242" t="s">
        <v>1716</v>
      </c>
      <c r="F598" s="180" t="str">
        <f t="shared" ref="F598:F661" si="92">IF(WEEKDAY(G598)=7,"Sat",IF(WEEKDAY(G598)=6,"Fri",IF(WEEKDAY(G598)=5,"Thu",IF(WEEKDAY(G598)=4,"Wed",IF(WEEKDAY(G598)=3,"Tue",IF(WEEKDAY(G598)=2,"Mon",IF(WEEKDAY(G598)=1,"Sun")))))))</f>
        <v>Sat</v>
      </c>
      <c r="G598" s="233">
        <v>45584</v>
      </c>
      <c r="H598" s="153" t="s">
        <v>851</v>
      </c>
      <c r="I598" s="183">
        <v>0.5625</v>
      </c>
      <c r="J598" s="155" t="s">
        <v>1826</v>
      </c>
      <c r="K598" s="180" t="str">
        <f>VLOOKUP(D598,'Team Info'!E:H,4,FALSE)</f>
        <v>ER</v>
      </c>
      <c r="L598" s="169" t="str">
        <f>VLOOKUP(D598,'Team Info'!E:K,6,FALSE)</f>
        <v>U-9 ER Lucky Charms</v>
      </c>
      <c r="M598" s="158" t="s">
        <v>849</v>
      </c>
      <c r="N598" s="181" t="str">
        <f>VLOOKUP(E598,'Team Info'!E:H,4,FALSE)</f>
        <v>HT</v>
      </c>
      <c r="O598" s="177" t="str">
        <f>VLOOKUP(E598,'Team Info'!E:J,6,FALSE)</f>
        <v>U-9 HT Tigers</v>
      </c>
      <c r="P598" s="153" t="s">
        <v>1167</v>
      </c>
      <c r="Q598" s="175" t="str">
        <f t="shared" si="90"/>
        <v>2 Team Coordination: U9 Tigers &amp; U7 Wolves</v>
      </c>
      <c r="R598" s="176" t="str">
        <f>IF(ISBLANK((VLOOKUP(D598,'Team Info'!$E:$O,11,FALSE)))=TRUE," ",(VLOOKUP(D598,'Team Info'!$E:$O,11,FALSE)))</f>
        <v xml:space="preserve"> </v>
      </c>
      <c r="S598" s="176" t="str">
        <f>IF(ISBLANK((VLOOKUP(E598,'Team Info'!$E:$O,11,FALSE)))=TRUE," ",(VLOOKUP(E598,'Team Info'!$E:$O,11,FALSE)))</f>
        <v>2 Team Coordination: U9 Tigers &amp; U7 Wolves</v>
      </c>
      <c r="T598" s="145" t="str">
        <f t="shared" si="91"/>
        <v>45584HT #5B0.5625</v>
      </c>
    </row>
    <row r="599" spans="1:20" ht="28.8" x14ac:dyDescent="0.3">
      <c r="A599" s="170">
        <v>595</v>
      </c>
      <c r="B599" s="170" t="s">
        <v>1160</v>
      </c>
      <c r="C599" s="242" t="str">
        <f t="shared" si="89"/>
        <v>HU1047KW1084</v>
      </c>
      <c r="D599" s="242" t="s">
        <v>1730</v>
      </c>
      <c r="E599" s="242" t="s">
        <v>1757</v>
      </c>
      <c r="F599" s="180" t="str">
        <f t="shared" si="92"/>
        <v>Sat</v>
      </c>
      <c r="G599" s="233">
        <v>45584</v>
      </c>
      <c r="H599" s="153" t="s">
        <v>866</v>
      </c>
      <c r="I599" s="183">
        <v>0.5625</v>
      </c>
      <c r="J599" s="155" t="s">
        <v>1829</v>
      </c>
      <c r="K599" s="180" t="str">
        <f>VLOOKUP(D599,'Team Info'!E:H,4,FALSE)</f>
        <v>HU</v>
      </c>
      <c r="L599" s="169" t="str">
        <f>VLOOKUP(D599,'Team Info'!E:K,6,FALSE)</f>
        <v>U10 HU Panthers</v>
      </c>
      <c r="M599" s="158" t="s">
        <v>849</v>
      </c>
      <c r="N599" s="181" t="str">
        <f>VLOOKUP(E599,'Team Info'!E:H,4,FALSE)</f>
        <v>KW</v>
      </c>
      <c r="O599" s="177" t="str">
        <f>VLOOKUP(E599,'Team Info'!E:J,6,FALSE)</f>
        <v>U10 KW Galaxy</v>
      </c>
      <c r="P599" s="153" t="s">
        <v>1167</v>
      </c>
      <c r="Q599" s="175" t="str">
        <f t="shared" si="90"/>
        <v xml:space="preserve"> </v>
      </c>
      <c r="R599" s="176" t="str">
        <f>IF(ISBLANK((VLOOKUP(D599,'Team Info'!$E:$O,11,FALSE)))=TRUE," ",(VLOOKUP(D599,'Team Info'!$E:$O,11,FALSE)))</f>
        <v xml:space="preserve"> </v>
      </c>
      <c r="S599" s="176" t="str">
        <f>IF(ISBLANK((VLOOKUP(E599,'Team Info'!$E:$O,11,FALSE)))=TRUE," ",(VLOOKUP(E599,'Team Info'!$E:$O,11,FALSE)))</f>
        <v xml:space="preserve"> </v>
      </c>
      <c r="T599" s="145" t="str">
        <f t="shared" si="91"/>
        <v>45584KW 30.5625</v>
      </c>
    </row>
    <row r="600" spans="1:20" ht="28.8" x14ac:dyDescent="0.3">
      <c r="A600" s="170">
        <v>497</v>
      </c>
      <c r="B600" s="170" t="s">
        <v>1161</v>
      </c>
      <c r="C600" s="242" t="str">
        <f t="shared" si="89"/>
        <v>WB1161RF1112</v>
      </c>
      <c r="D600" s="242" t="s">
        <v>1818</v>
      </c>
      <c r="E600" s="242" t="s">
        <v>1779</v>
      </c>
      <c r="F600" s="180" t="str">
        <f t="shared" si="92"/>
        <v>Sat</v>
      </c>
      <c r="G600" s="233">
        <v>45584</v>
      </c>
      <c r="H600" s="153" t="s">
        <v>2172</v>
      </c>
      <c r="I600" s="183">
        <v>0.5625</v>
      </c>
      <c r="J600" s="155" t="s">
        <v>1828</v>
      </c>
      <c r="K600" s="180" t="str">
        <f>VLOOKUP(D600,'Team Info'!E:H,4,FALSE)</f>
        <v>WB</v>
      </c>
      <c r="L600" s="169" t="str">
        <f>VLOOKUP(D600,'Team Info'!E:K,6,FALSE)</f>
        <v>U-7 WB Storm</v>
      </c>
      <c r="M600" s="158" t="s">
        <v>849</v>
      </c>
      <c r="N600" s="181" t="str">
        <f>VLOOKUP(E600,'Team Info'!E:H,4,FALSE)</f>
        <v>RF</v>
      </c>
      <c r="O600" s="177" t="str">
        <f>VLOOKUP(E600,'Team Info'!E:J,6,FALSE)</f>
        <v>U-7 RF Kickers</v>
      </c>
      <c r="P600" s="153" t="s">
        <v>1167</v>
      </c>
      <c r="Q600" s="175" t="str">
        <f t="shared" si="90"/>
        <v xml:space="preserve"> </v>
      </c>
      <c r="R600" s="176" t="str">
        <f>IF(ISBLANK((VLOOKUP(D600,'Team Info'!$E:$O,11,FALSE)))=TRUE," ",(VLOOKUP(D600,'Team Info'!$E:$O,11,FALSE)))</f>
        <v xml:space="preserve"> </v>
      </c>
      <c r="S600" s="176" t="str">
        <f>IF(ISBLANK((VLOOKUP(E600,'Team Info'!$E:$O,11,FALSE)))=TRUE," ",(VLOOKUP(E600,'Team Info'!$E:$O,11,FALSE)))</f>
        <v xml:space="preserve"> </v>
      </c>
      <c r="T600" s="145" t="str">
        <f t="shared" si="91"/>
        <v>45584RF 10.5625</v>
      </c>
    </row>
    <row r="601" spans="1:20" ht="28.8" x14ac:dyDescent="0.3">
      <c r="A601" s="262">
        <v>317</v>
      </c>
      <c r="B601" s="170" t="s">
        <v>1161</v>
      </c>
      <c r="C601" s="242" t="str">
        <f t="shared" si="89"/>
        <v>HT1033RF1131</v>
      </c>
      <c r="D601" s="242" t="s">
        <v>1720</v>
      </c>
      <c r="E601" s="242" t="s">
        <v>1796</v>
      </c>
      <c r="F601" s="180" t="str">
        <f t="shared" si="92"/>
        <v>Sat</v>
      </c>
      <c r="G601" s="233">
        <v>45584</v>
      </c>
      <c r="H601" s="153" t="s">
        <v>2174</v>
      </c>
      <c r="I601" s="183">
        <v>0.5625</v>
      </c>
      <c r="J601" s="155" t="s">
        <v>1824</v>
      </c>
      <c r="K601" s="180" t="str">
        <f>VLOOKUP(D601,'Team Info'!E:H,4,FALSE)</f>
        <v>HT</v>
      </c>
      <c r="L601" s="169" t="str">
        <f>VLOOKUP(D601,'Team Info'!E:K,6,FALSE)</f>
        <v>U12 HT SC Hartford</v>
      </c>
      <c r="M601" s="158" t="s">
        <v>849</v>
      </c>
      <c r="N601" s="181" t="str">
        <f>VLOOKUP(E601,'Team Info'!E:H,4,FALSE)</f>
        <v>RF</v>
      </c>
      <c r="O601" s="177" t="str">
        <f>VLOOKUP(E601,'Team Info'!E:J,6,FALSE)</f>
        <v>U12 RF Red Foxes</v>
      </c>
      <c r="P601" s="153" t="s">
        <v>1167</v>
      </c>
      <c r="Q601" s="175" t="str">
        <f t="shared" si="90"/>
        <v>No Game 10/11-10/13 - Uihlein 
2 Team Coordination: U9 Gladiators &amp; U12 Red Foxes</v>
      </c>
      <c r="R601" s="176" t="str">
        <f>IF(ISBLANK((VLOOKUP(D601,'Team Info'!$E:$O,11,FALSE)))=TRUE," ",(VLOOKUP(D601,'Team Info'!$E:$O,11,FALSE)))</f>
        <v>No Game 10/11-10/13 - Uihlein</v>
      </c>
      <c r="S601" s="176" t="str">
        <f>IF(ISBLANK((VLOOKUP(E601,'Team Info'!$E:$O,11,FALSE)))=TRUE," ",(VLOOKUP(E601,'Team Info'!$E:$O,11,FALSE)))</f>
        <v>2 Team Coordination: U9 Gladiators &amp; U12 Red Foxes</v>
      </c>
      <c r="T601" s="145" t="str">
        <f t="shared" si="91"/>
        <v>45584RF 100.5625</v>
      </c>
    </row>
    <row r="602" spans="1:20" ht="28.8" x14ac:dyDescent="0.3">
      <c r="A602" s="170">
        <v>286</v>
      </c>
      <c r="B602" s="170" t="s">
        <v>1161</v>
      </c>
      <c r="C602" s="242" t="str">
        <f t="shared" si="89"/>
        <v>ER1012RF1129</v>
      </c>
      <c r="D602" s="242" t="s">
        <v>1701</v>
      </c>
      <c r="E602" s="242" t="s">
        <v>1794</v>
      </c>
      <c r="F602" s="180" t="str">
        <f t="shared" si="92"/>
        <v>Sat</v>
      </c>
      <c r="G602" s="233">
        <v>45584</v>
      </c>
      <c r="H602" s="153" t="s">
        <v>2170</v>
      </c>
      <c r="I602" s="183">
        <v>0.5625</v>
      </c>
      <c r="J602" s="155" t="s">
        <v>1824</v>
      </c>
      <c r="K602" s="180" t="str">
        <f>VLOOKUP(D602,'Team Info'!E:H,4,FALSE)</f>
        <v>ER</v>
      </c>
      <c r="L602" s="169" t="str">
        <f>VLOOKUP(D602,'Team Info'!E:K,6,FALSE)</f>
        <v>U12 ER Hooligans</v>
      </c>
      <c r="M602" s="158" t="s">
        <v>849</v>
      </c>
      <c r="N602" s="181" t="str">
        <f>VLOOKUP(E602,'Team Info'!E:H,4,FALSE)</f>
        <v>RF</v>
      </c>
      <c r="O602" s="177" t="str">
        <f>VLOOKUP(E602,'Team Info'!E:J,6,FALSE)</f>
        <v>U12 RF Comets</v>
      </c>
      <c r="P602" s="153" t="s">
        <v>1167</v>
      </c>
      <c r="Q602" s="175" t="str">
        <f t="shared" si="90"/>
        <v>2 Team Coordination: U12 Comets &amp; U12G Gunners</v>
      </c>
      <c r="R602" s="176" t="str">
        <f>IF(ISBLANK((VLOOKUP(D602,'Team Info'!$E:$O,11,FALSE)))=TRUE," ",(VLOOKUP(D602,'Team Info'!$E:$O,11,FALSE)))</f>
        <v xml:space="preserve"> </v>
      </c>
      <c r="S602" s="176" t="str">
        <f>IF(ISBLANK((VLOOKUP(E602,'Team Info'!$E:$O,11,FALSE)))=TRUE," ",(VLOOKUP(E602,'Team Info'!$E:$O,11,FALSE)))</f>
        <v>2 Team Coordination: U12 Comets &amp; U12G Gunners</v>
      </c>
      <c r="T602" s="145" t="str">
        <f t="shared" si="91"/>
        <v>45584RF 90.5625</v>
      </c>
    </row>
    <row r="603" spans="1:20" x14ac:dyDescent="0.3">
      <c r="A603" s="170">
        <v>453</v>
      </c>
      <c r="B603" s="170" t="s">
        <v>1162</v>
      </c>
      <c r="C603" s="242" t="str">
        <f t="shared" si="89"/>
        <v>HT1026SL1144</v>
      </c>
      <c r="D603" s="242" t="s">
        <v>1714</v>
      </c>
      <c r="E603" s="242" t="s">
        <v>1808</v>
      </c>
      <c r="F603" s="180" t="str">
        <f t="shared" si="92"/>
        <v>Sat</v>
      </c>
      <c r="G603" s="233">
        <v>45584</v>
      </c>
      <c r="H603" s="153">
        <v>1</v>
      </c>
      <c r="I603" s="271">
        <v>0.625</v>
      </c>
      <c r="J603" s="155" t="s">
        <v>1826</v>
      </c>
      <c r="K603" s="180" t="str">
        <f>VLOOKUP(D603,'Team Info'!E:H,4,FALSE)</f>
        <v>HT</v>
      </c>
      <c r="L603" s="169" t="str">
        <f>VLOOKUP(D603,'Team Info'!E:K,6,FALSE)</f>
        <v>U-9 HT Warriors</v>
      </c>
      <c r="M603" s="158" t="s">
        <v>849</v>
      </c>
      <c r="N603" s="181" t="str">
        <f>VLOOKUP(E603,'Team Info'!E:H,4,FALSE)</f>
        <v>SL</v>
      </c>
      <c r="O603" s="177" t="str">
        <f>VLOOKUP(E603,'Team Info'!E:J,6,FALSE)</f>
        <v>U-9 SL Barcelona (Flames)</v>
      </c>
      <c r="P603" s="153" t="s">
        <v>1167</v>
      </c>
      <c r="Q603" s="175" t="str">
        <f t="shared" si="90"/>
        <v>2 Team Coordination: U9 Warriors &amp; U10G Wildcats, No Game 10/11-10/13 - Uihlein 
9/27-9/28 AWAY games - Homecoming</v>
      </c>
      <c r="R603" s="176" t="str">
        <f>IF(ISBLANK((VLOOKUP(D603,'Team Info'!$E:$O,11,FALSE)))=TRUE," ",(VLOOKUP(D603,'Team Info'!$E:$O,11,FALSE)))</f>
        <v>2 Team Coordination: U9 Warriors &amp; U10G Wildcats, No Game 10/11-10/13 - Uihlein</v>
      </c>
      <c r="S603" s="176" t="str">
        <f>IF(ISBLANK((VLOOKUP(E603,'Team Info'!$E:$O,11,FALSE)))=TRUE," ",(VLOOKUP(E603,'Team Info'!$E:$O,11,FALSE)))</f>
        <v>9/27-9/28 AWAY games - Homecoming</v>
      </c>
    </row>
    <row r="604" spans="1:20" x14ac:dyDescent="0.3">
      <c r="A604" s="153">
        <v>3018</v>
      </c>
      <c r="B604" s="153" t="s">
        <v>1157</v>
      </c>
      <c r="C604" s="169"/>
      <c r="D604" s="169"/>
      <c r="E604" s="169"/>
      <c r="F604" s="180" t="str">
        <f t="shared" si="92"/>
        <v>Sat</v>
      </c>
      <c r="G604" s="233">
        <v>45584</v>
      </c>
      <c r="H604" s="153" t="s">
        <v>1665</v>
      </c>
      <c r="I604" s="183">
        <v>0.625</v>
      </c>
      <c r="J604" s="155" t="s">
        <v>2067</v>
      </c>
      <c r="K604" s="153"/>
      <c r="L604" s="240" t="s">
        <v>2108</v>
      </c>
      <c r="M604" s="158" t="s">
        <v>849</v>
      </c>
      <c r="N604" s="158" t="s">
        <v>504</v>
      </c>
      <c r="O604" s="238" t="s">
        <v>2075</v>
      </c>
      <c r="P604" s="153" t="s">
        <v>2057</v>
      </c>
      <c r="Q604" s="259"/>
      <c r="R604" s="260"/>
      <c r="S604" s="260"/>
      <c r="T604" s="145" t="str">
        <f t="shared" ref="T604:T640" si="93">G604&amp;H604&amp;I604</f>
        <v>45584Ehley Field #80.625</v>
      </c>
    </row>
    <row r="605" spans="1:20" x14ac:dyDescent="0.3">
      <c r="A605" s="153">
        <v>3017</v>
      </c>
      <c r="B605" s="153" t="s">
        <v>1157</v>
      </c>
      <c r="C605" s="169"/>
      <c r="D605" s="169"/>
      <c r="E605" s="169"/>
      <c r="F605" s="153"/>
      <c r="G605" s="233">
        <v>45584</v>
      </c>
      <c r="H605" s="153" t="s">
        <v>1827</v>
      </c>
      <c r="I605" s="183">
        <v>0.625</v>
      </c>
      <c r="J605" s="155" t="s">
        <v>2063</v>
      </c>
      <c r="K605" s="153"/>
      <c r="L605" s="240" t="s">
        <v>2109</v>
      </c>
      <c r="M605" s="158" t="s">
        <v>849</v>
      </c>
      <c r="N605" s="158" t="s">
        <v>504</v>
      </c>
      <c r="O605" s="238" t="s">
        <v>2072</v>
      </c>
      <c r="P605" s="153" t="s">
        <v>2057</v>
      </c>
      <c r="Q605" s="259"/>
      <c r="R605" s="260"/>
      <c r="S605" s="260"/>
      <c r="T605" s="145" t="str">
        <f t="shared" si="93"/>
        <v>45584HT #3A0.625</v>
      </c>
    </row>
    <row r="606" spans="1:20" ht="28.8" x14ac:dyDescent="0.3">
      <c r="A606" s="153">
        <v>3018</v>
      </c>
      <c r="B606" s="153" t="s">
        <v>1157</v>
      </c>
      <c r="C606" s="169"/>
      <c r="D606" s="169"/>
      <c r="E606" s="169"/>
      <c r="F606" s="180" t="str">
        <f t="shared" ref="F606:F637" si="94">IF(WEEKDAY(G606)=7,"Sat",IF(WEEKDAY(G606)=6,"Fri",IF(WEEKDAY(G606)=5,"Thu",IF(WEEKDAY(G606)=4,"Wed",IF(WEEKDAY(G606)=3,"Tue",IF(WEEKDAY(G606)=2,"Mon",IF(WEEKDAY(G606)=1,"Sun")))))))</f>
        <v>Sat</v>
      </c>
      <c r="G606" s="233">
        <v>45584</v>
      </c>
      <c r="H606" s="153" t="s">
        <v>896</v>
      </c>
      <c r="I606" s="183">
        <v>0.66666666666666663</v>
      </c>
      <c r="J606" s="155" t="s">
        <v>2069</v>
      </c>
      <c r="K606" s="153"/>
      <c r="L606" s="240" t="s">
        <v>2107</v>
      </c>
      <c r="M606" s="158" t="s">
        <v>849</v>
      </c>
      <c r="N606" s="158" t="s">
        <v>504</v>
      </c>
      <c r="O606" s="238" t="s">
        <v>2077</v>
      </c>
      <c r="P606" s="153" t="s">
        <v>2057</v>
      </c>
      <c r="Q606" s="259"/>
      <c r="R606" s="260"/>
      <c r="S606" s="260"/>
      <c r="T606" s="145" t="str">
        <f t="shared" si="93"/>
        <v>45584HT #60.666666666666667</v>
      </c>
    </row>
    <row r="607" spans="1:20" ht="43.2" x14ac:dyDescent="0.3">
      <c r="A607" s="262">
        <v>19</v>
      </c>
      <c r="B607" s="170" t="s">
        <v>1160</v>
      </c>
      <c r="C607" s="242" t="str">
        <f>D607&amp;E607</f>
        <v>RL1109KW1093</v>
      </c>
      <c r="D607" s="242" t="s">
        <v>1663</v>
      </c>
      <c r="E607" s="242" t="s">
        <v>1662</v>
      </c>
      <c r="F607" s="180" t="str">
        <f t="shared" si="94"/>
        <v>Sun</v>
      </c>
      <c r="G607" s="233">
        <v>45585</v>
      </c>
      <c r="H607" s="180" t="s">
        <v>860</v>
      </c>
      <c r="I607" s="183">
        <v>0.5</v>
      </c>
      <c r="J607" s="155" t="s">
        <v>46</v>
      </c>
      <c r="K607" s="180" t="str">
        <f>VLOOKUP(D607,'Team Info'!E:H,4,FALSE)</f>
        <v>RL</v>
      </c>
      <c r="L607" s="169" t="str">
        <f>VLOOKUP(D607,'Team Info'!E:K,6,FALSE)</f>
        <v>U14G RL Random Lake U14 Girls</v>
      </c>
      <c r="M607" s="158" t="s">
        <v>849</v>
      </c>
      <c r="N607" s="181" t="str">
        <f>VLOOKUP(E607,'Team Info'!E:H,4,FALSE)</f>
        <v>KW</v>
      </c>
      <c r="O607" s="177" t="str">
        <f>VLOOKUP(E607,'Team Info'!E:J,6,FALSE)</f>
        <v>U14G KW Rebels</v>
      </c>
      <c r="P607" s="153" t="s">
        <v>1167</v>
      </c>
      <c r="Q607" s="175" t="str">
        <f>IF(R607=" ",S607,R607&amp;" 
"&amp;S607)</f>
        <v>2 Team Coordination: U14 Girls teams for Waubedonia &amp; Random Lake are sharing a coach and players. Need to avoid conflicts and account for travel time.  
2 Team Coordination: U10 Stars &amp; U14G Rebels</v>
      </c>
      <c r="R607" s="176" t="str">
        <f>IF(ISBLANK((VLOOKUP(D607,'Team Info'!$E:$O,11,FALSE)))=TRUE," ",(VLOOKUP(D607,'Team Info'!$E:$O,11,FALSE)))</f>
        <v xml:space="preserve">2 Team Coordination: U14 Girls teams for Waubedonia &amp; Random Lake are sharing a coach and players. Need to avoid conflicts and account for travel time. </v>
      </c>
      <c r="S607" s="176" t="str">
        <f>IF(ISBLANK((VLOOKUP(E607,'Team Info'!$E:$O,11,FALSE)))=TRUE," ",(VLOOKUP(E607,'Team Info'!$E:$O,11,FALSE)))</f>
        <v>2 Team Coordination: U10 Stars &amp; U14G Rebels</v>
      </c>
      <c r="T607" s="145" t="str">
        <f t="shared" si="93"/>
        <v>45585KW 50.5</v>
      </c>
    </row>
    <row r="608" spans="1:20" x14ac:dyDescent="0.3">
      <c r="A608" s="153">
        <v>3019</v>
      </c>
      <c r="B608" s="153" t="s">
        <v>1157</v>
      </c>
      <c r="C608" s="169"/>
      <c r="D608" s="169"/>
      <c r="E608" s="169"/>
      <c r="F608" s="180" t="str">
        <f t="shared" si="94"/>
        <v>Sun</v>
      </c>
      <c r="G608" s="233">
        <v>45585</v>
      </c>
      <c r="H608" s="153" t="s">
        <v>1665</v>
      </c>
      <c r="I608" s="183">
        <v>0.54166666666666663</v>
      </c>
      <c r="J608" s="155" t="s">
        <v>2067</v>
      </c>
      <c r="K608" s="153"/>
      <c r="L608" s="240" t="s">
        <v>2111</v>
      </c>
      <c r="M608" s="158" t="s">
        <v>849</v>
      </c>
      <c r="N608" s="158" t="s">
        <v>504</v>
      </c>
      <c r="O608" s="238" t="s">
        <v>2075</v>
      </c>
      <c r="P608" s="153" t="s">
        <v>2057</v>
      </c>
      <c r="Q608" s="259"/>
      <c r="R608" s="260"/>
      <c r="S608" s="260"/>
      <c r="T608" s="145" t="str">
        <f t="shared" si="93"/>
        <v>45585Ehley Field #80.541666666666667</v>
      </c>
    </row>
    <row r="609" spans="1:20" ht="28.8" x14ac:dyDescent="0.3">
      <c r="A609" s="262">
        <v>103</v>
      </c>
      <c r="B609" s="170" t="s">
        <v>1160</v>
      </c>
      <c r="C609" s="242" t="str">
        <f t="shared" ref="C609:C640" si="95">D609&amp;E609</f>
        <v>BR1002KW1090</v>
      </c>
      <c r="D609" s="242" t="s">
        <v>1684</v>
      </c>
      <c r="E609" s="242" t="s">
        <v>1687</v>
      </c>
      <c r="F609" s="180" t="str">
        <f t="shared" si="94"/>
        <v>Sun</v>
      </c>
      <c r="G609" s="233">
        <v>45585</v>
      </c>
      <c r="H609" s="153" t="s">
        <v>858</v>
      </c>
      <c r="I609" s="183">
        <v>0.5625</v>
      </c>
      <c r="J609" s="155" t="s">
        <v>63</v>
      </c>
      <c r="K609" s="180" t="str">
        <f>VLOOKUP(D609,'Team Info'!E:H,4,FALSE)</f>
        <v>BR</v>
      </c>
      <c r="L609" s="240" t="str">
        <f>VLOOKUP(D609,'Team Info'!E:K,6,FALSE)</f>
        <v>U12G BR Blue Heron Blue</v>
      </c>
      <c r="M609" s="158" t="s">
        <v>849</v>
      </c>
      <c r="N609" s="181" t="str">
        <f>VLOOKUP(E609,'Team Info'!E:H,4,FALSE)</f>
        <v>KW</v>
      </c>
      <c r="O609" s="238" t="str">
        <f>VLOOKUP(E609,'Team Info'!E:J,6,FALSE)</f>
        <v>U12G KW Phoenix</v>
      </c>
      <c r="P609" s="153" t="s">
        <v>1167</v>
      </c>
      <c r="Q609" s="175" t="str">
        <f t="shared" ref="Q609:Q640" si="96">IF(R609=" ",S609,R609&amp;" 
"&amp;S609)</f>
        <v>2 Team Coordination: U12 BR Yellow &amp; U12 BR Blue, No Games 10/11-10/13, No Games 9/28, Home games on 9/14 picture day, have Brownsville girls play each other that day?  
2 Team Coordination: U12G Phoenix &amp; U14 Comets</v>
      </c>
      <c r="R609" s="176" t="str">
        <f>IF(ISBLANK((VLOOKUP(D609,'Team Info'!$E:$O,11,FALSE)))=TRUE," ",(VLOOKUP(D609,'Team Info'!$E:$O,11,FALSE)))</f>
        <v xml:space="preserve">2 Team Coordination: U12 BR Yellow &amp; U12 BR Blue, No Games 10/11-10/13, No Games 9/28, Home games on 9/14 picture day, have Brownsville girls play each other that day? </v>
      </c>
      <c r="S609" s="176" t="str">
        <f>IF(ISBLANK((VLOOKUP(E609,'Team Info'!$E:$O,11,FALSE)))=TRUE," ",(VLOOKUP(E609,'Team Info'!$E:$O,11,FALSE)))</f>
        <v>2 Team Coordination: U12G Phoenix &amp; U14 Comets</v>
      </c>
      <c r="T609" s="145" t="str">
        <f t="shared" si="93"/>
        <v>45585KW 40.5625</v>
      </c>
    </row>
    <row r="610" spans="1:20" ht="28.8" x14ac:dyDescent="0.3">
      <c r="A610" s="262">
        <v>364</v>
      </c>
      <c r="B610" s="170" t="s">
        <v>757</v>
      </c>
      <c r="C610" s="242" t="str">
        <f t="shared" si="95"/>
        <v>HU1051JU1083</v>
      </c>
      <c r="D610" s="242" t="s">
        <v>1732</v>
      </c>
      <c r="E610" s="242" t="s">
        <v>1756</v>
      </c>
      <c r="F610" s="180" t="str">
        <f t="shared" si="94"/>
        <v>Wed</v>
      </c>
      <c r="G610" s="233">
        <v>45588</v>
      </c>
      <c r="H610" s="153" t="s">
        <v>2191</v>
      </c>
      <c r="I610" s="183">
        <v>0.71875</v>
      </c>
      <c r="J610" s="155" t="s">
        <v>1825</v>
      </c>
      <c r="K610" s="180" t="str">
        <f>VLOOKUP(D610,'Team Info'!E:H,4,FALSE)</f>
        <v>HU</v>
      </c>
      <c r="L610" s="169" t="str">
        <f>VLOOKUP(D610,'Team Info'!E:K,6,FALSE)</f>
        <v>U14 HU Renegades</v>
      </c>
      <c r="M610" s="158" t="s">
        <v>849</v>
      </c>
      <c r="N610" s="181" t="str">
        <f>VLOOKUP(E610,'Team Info'!E:H,4,FALSE)</f>
        <v>JU</v>
      </c>
      <c r="O610" s="177" t="str">
        <f>VLOOKUP(E610,'Team Info'!E:J,6,FALSE)</f>
        <v>U14 JU Juneau Rage U14</v>
      </c>
      <c r="P610" s="153" t="s">
        <v>1167</v>
      </c>
      <c r="Q610" s="175" t="str">
        <f t="shared" si="96"/>
        <v>2 Team Coordination: U12 Cougars &amp; U14 Renegades; 2 Team Coordination: U8 Lightning &amp; U14 Renegades 
2 Team Coordination: U8 Rage Purple &amp; U14 Rage</v>
      </c>
      <c r="R610" s="176" t="str">
        <f>IF(ISBLANK((VLOOKUP(D610,'Team Info'!$E:$O,11,FALSE)))=TRUE," ",(VLOOKUP(D610,'Team Info'!$E:$O,11,FALSE)))</f>
        <v>2 Team Coordination: U12 Cougars &amp; U14 Renegades; 2 Team Coordination: U8 Lightning &amp; U14 Renegades</v>
      </c>
      <c r="S610" s="176" t="str">
        <f>IF(ISBLANK((VLOOKUP(E610,'Team Info'!$E:$O,11,FALSE)))=TRUE," ",(VLOOKUP(E610,'Team Info'!$E:$O,11,FALSE)))</f>
        <v>2 Team Coordination: U8 Rage Purple &amp; U14 Rage</v>
      </c>
      <c r="T610" s="145" t="str">
        <f t="shared" si="93"/>
        <v>45588Field 40.71875</v>
      </c>
    </row>
    <row r="611" spans="1:20" ht="28.8" x14ac:dyDescent="0.3">
      <c r="A611" s="262">
        <v>58</v>
      </c>
      <c r="B611" s="170" t="s">
        <v>1159</v>
      </c>
      <c r="C611" s="242" t="str">
        <f t="shared" si="95"/>
        <v>HU1048JK1065</v>
      </c>
      <c r="D611" s="242" t="s">
        <v>1667</v>
      </c>
      <c r="E611" s="242" t="s">
        <v>1671</v>
      </c>
      <c r="F611" s="180" t="str">
        <f t="shared" si="94"/>
        <v>Sat</v>
      </c>
      <c r="G611" s="233">
        <v>45591</v>
      </c>
      <c r="H611" s="153" t="s">
        <v>2144</v>
      </c>
      <c r="I611" s="183">
        <v>0.33333333333333331</v>
      </c>
      <c r="J611" s="155" t="s">
        <v>96</v>
      </c>
      <c r="K611" s="180" t="str">
        <f>VLOOKUP(D611,'Team Info'!E:H,4,FALSE)</f>
        <v>HU</v>
      </c>
      <c r="L611" s="240" t="str">
        <f>VLOOKUP(D611,'Team Info'!E:K,6,FALSE)</f>
        <v>U10G HU Thunder</v>
      </c>
      <c r="M611" s="158" t="s">
        <v>849</v>
      </c>
      <c r="N611" s="181" t="str">
        <f>VLOOKUP(E611,'Team Info'!E:H,4,FALSE)</f>
        <v>JK</v>
      </c>
      <c r="O611" s="238" t="str">
        <f>VLOOKUP(E611,'Team Info'!E:J,6,FALSE)</f>
        <v>U10G JK Power</v>
      </c>
      <c r="P611" s="153" t="s">
        <v>1167</v>
      </c>
      <c r="Q611" s="175" t="str">
        <f t="shared" si="96"/>
        <v xml:space="preserve">2 Team Coordination: U10G Thunder &amp; U12G Avengers 
 </v>
      </c>
      <c r="R611" s="176" t="str">
        <f>IF(ISBLANK((VLOOKUP(D611,'Team Info'!$E:$O,11,FALSE)))=TRUE," ",(VLOOKUP(D611,'Team Info'!$E:$O,11,FALSE)))</f>
        <v>2 Team Coordination: U10G Thunder &amp; U12G Avengers</v>
      </c>
      <c r="S611" s="176" t="str">
        <f>IF(ISBLANK((VLOOKUP(E611,'Team Info'!$E:$O,11,FALSE)))=TRUE," ",(VLOOKUP(E611,'Team Info'!$E:$O,11,FALSE)))</f>
        <v xml:space="preserve"> </v>
      </c>
      <c r="T611" s="145" t="str">
        <f t="shared" si="93"/>
        <v>45591Hickory Lane #20.333333333333333</v>
      </c>
    </row>
    <row r="612" spans="1:20" x14ac:dyDescent="0.3">
      <c r="A612" s="170">
        <v>59</v>
      </c>
      <c r="B612" s="170" t="s">
        <v>1162</v>
      </c>
      <c r="C612" s="242" t="str">
        <f t="shared" si="95"/>
        <v>KW1087SL1151</v>
      </c>
      <c r="D612" s="242" t="s">
        <v>1670</v>
      </c>
      <c r="E612" s="242" t="s">
        <v>1672</v>
      </c>
      <c r="F612" s="180" t="str">
        <f t="shared" si="94"/>
        <v>Sat</v>
      </c>
      <c r="G612" s="233">
        <v>45591</v>
      </c>
      <c r="H612" s="153">
        <v>1</v>
      </c>
      <c r="I612" s="183">
        <v>0.375</v>
      </c>
      <c r="J612" s="155" t="s">
        <v>96</v>
      </c>
      <c r="K612" s="180" t="str">
        <f>VLOOKUP(D612,'Team Info'!E:H,4,FALSE)</f>
        <v>KW</v>
      </c>
      <c r="L612" s="240" t="str">
        <f>VLOOKUP(D612,'Team Info'!E:K,6,FALSE)</f>
        <v>U10G KW Sparks</v>
      </c>
      <c r="M612" s="158" t="s">
        <v>849</v>
      </c>
      <c r="N612" s="181" t="str">
        <f>VLOOKUP(E612,'Team Info'!E:H,4,FALSE)</f>
        <v>SL</v>
      </c>
      <c r="O612" s="238" t="str">
        <f>VLOOKUP(E612,'Team Info'!E:J,6,FALSE)</f>
        <v>U10G SL Arsenal</v>
      </c>
      <c r="P612" s="153" t="s">
        <v>1167</v>
      </c>
      <c r="Q612" s="175" t="str">
        <f t="shared" si="96"/>
        <v>2 Team Coordination: U12 Union &amp; U10G Arsenal, 9/27-9/28 AWAY games - Homecoming</v>
      </c>
      <c r="R612" s="176" t="str">
        <f>IF(ISBLANK((VLOOKUP(D612,'Team Info'!$E:$O,11,FALSE)))=TRUE," ",(VLOOKUP(D612,'Team Info'!$E:$O,11,FALSE)))</f>
        <v xml:space="preserve"> </v>
      </c>
      <c r="S612" s="176" t="str">
        <f>IF(ISBLANK((VLOOKUP(E612,'Team Info'!$E:$O,11,FALSE)))=TRUE," ",(VLOOKUP(E612,'Team Info'!$E:$O,11,FALSE)))</f>
        <v>2 Team Coordination: U12 Union &amp; U10G Arsenal, 9/27-9/28 AWAY games - Homecoming</v>
      </c>
      <c r="T612" s="145" t="str">
        <f t="shared" si="93"/>
        <v>4559110.375</v>
      </c>
    </row>
    <row r="613" spans="1:20" ht="43.2" x14ac:dyDescent="0.3">
      <c r="A613" s="170">
        <v>193</v>
      </c>
      <c r="B613" s="170" t="s">
        <v>1162</v>
      </c>
      <c r="C613" s="242" t="str">
        <f t="shared" si="95"/>
        <v>HT1021SL1136</v>
      </c>
      <c r="D613" s="242" t="s">
        <v>1709</v>
      </c>
      <c r="E613" s="242" t="s">
        <v>1800</v>
      </c>
      <c r="F613" s="180" t="str">
        <f t="shared" si="94"/>
        <v>Sat</v>
      </c>
      <c r="G613" s="233">
        <v>45591</v>
      </c>
      <c r="H613" s="153">
        <v>4</v>
      </c>
      <c r="I613" s="183">
        <v>0.375</v>
      </c>
      <c r="J613" s="169" t="s">
        <v>1823</v>
      </c>
      <c r="K613" s="180" t="str">
        <f>VLOOKUP(D613,'Team Info'!E:H,4,FALSE)</f>
        <v>HT</v>
      </c>
      <c r="L613" s="169" t="str">
        <f>VLOOKUP(D613,'Team Info'!E:K,6,FALSE)</f>
        <v>U-8 HT Goal Diggers</v>
      </c>
      <c r="M613" s="158" t="s">
        <v>849</v>
      </c>
      <c r="N613" s="181" t="str">
        <f>VLOOKUP(E613,'Team Info'!E:H,4,FALSE)</f>
        <v>SL</v>
      </c>
      <c r="O613" s="177" t="str">
        <f>VLOOKUP(E613,'Team Info'!E:J,6,FALSE)</f>
        <v>U-8 SL Wrexham</v>
      </c>
      <c r="P613" s="153" t="s">
        <v>1167</v>
      </c>
      <c r="Q613" s="175" t="str">
        <f t="shared" si="96"/>
        <v>9/27-9/28 AWAY games - Homecoming</v>
      </c>
      <c r="R613" s="176" t="str">
        <f>IF(ISBLANK((VLOOKUP(D613,'Team Info'!$E:$O,11,FALSE)))=TRUE," ",(VLOOKUP(D613,'Team Info'!$E:$O,11,FALSE)))</f>
        <v xml:space="preserve"> </v>
      </c>
      <c r="S613" s="176" t="str">
        <f>IF(ISBLANK((VLOOKUP(E613,'Team Info'!$E:$O,11,FALSE)))=TRUE," ",(VLOOKUP(E613,'Team Info'!$E:$O,11,FALSE)))</f>
        <v>9/27-9/28 AWAY games - Homecoming</v>
      </c>
      <c r="T613" s="145" t="str">
        <f t="shared" si="93"/>
        <v>4559140.375</v>
      </c>
    </row>
    <row r="614" spans="1:20" x14ac:dyDescent="0.3">
      <c r="A614" s="170">
        <v>21</v>
      </c>
      <c r="B614" s="170" t="s">
        <v>1162</v>
      </c>
      <c r="C614" s="242" t="str">
        <f t="shared" si="95"/>
        <v>KW1094SL1157</v>
      </c>
      <c r="D614" s="242" t="s">
        <v>1664</v>
      </c>
      <c r="E614" s="242" t="s">
        <v>1661</v>
      </c>
      <c r="F614" s="180" t="str">
        <f t="shared" si="94"/>
        <v>Sat</v>
      </c>
      <c r="G614" s="233">
        <v>45591</v>
      </c>
      <c r="H614" s="153">
        <v>8</v>
      </c>
      <c r="I614" s="183">
        <v>0.375</v>
      </c>
      <c r="J614" s="155" t="s">
        <v>46</v>
      </c>
      <c r="K614" s="180" t="str">
        <f>VLOOKUP(D614,'Team Info'!E:H,4,FALSE)</f>
        <v>KW</v>
      </c>
      <c r="L614" s="169" t="str">
        <f>VLOOKUP(D614,'Team Info'!E:K,6,FALSE)</f>
        <v>U14G KW Storm</v>
      </c>
      <c r="M614" s="158" t="s">
        <v>849</v>
      </c>
      <c r="N614" s="181" t="str">
        <f>VLOOKUP(E614,'Team Info'!E:H,4,FALSE)</f>
        <v>SL</v>
      </c>
      <c r="O614" s="177" t="str">
        <f>VLOOKUP(E614,'Team Info'!E:J,6,FALSE)</f>
        <v>U14G SL Reign (Breeze)</v>
      </c>
      <c r="P614" s="153" t="s">
        <v>1167</v>
      </c>
      <c r="Q614" s="175" t="str">
        <f t="shared" si="96"/>
        <v>9/27-9/28 AWAY games - Homecoming</v>
      </c>
      <c r="R614" s="176" t="str">
        <f>IF(ISBLANK((VLOOKUP(D614,'Team Info'!$E:$O,11,FALSE)))=TRUE," ",(VLOOKUP(D614,'Team Info'!$E:$O,11,FALSE)))</f>
        <v xml:space="preserve"> </v>
      </c>
      <c r="S614" s="176" t="str">
        <f>IF(ISBLANK((VLOOKUP(E614,'Team Info'!$E:$O,11,FALSE)))=TRUE," ",(VLOOKUP(E614,'Team Info'!$E:$O,11,FALSE)))</f>
        <v>9/27-9/28 AWAY games - Homecoming</v>
      </c>
      <c r="T614" s="145" t="str">
        <f t="shared" si="93"/>
        <v>4559180.375</v>
      </c>
    </row>
    <row r="615" spans="1:20" ht="28.8" x14ac:dyDescent="0.3">
      <c r="A615" s="170">
        <v>23</v>
      </c>
      <c r="B615" s="170" t="s">
        <v>1157</v>
      </c>
      <c r="C615" s="242" t="str">
        <f t="shared" si="95"/>
        <v>WA1160HT1040</v>
      </c>
      <c r="D615" s="242" t="s">
        <v>1660</v>
      </c>
      <c r="E615" s="242" t="s">
        <v>1659</v>
      </c>
      <c r="F615" s="180" t="str">
        <f t="shared" si="94"/>
        <v>Sat</v>
      </c>
      <c r="G615" s="233">
        <v>45591</v>
      </c>
      <c r="H615" s="153" t="s">
        <v>1665</v>
      </c>
      <c r="I615" s="183">
        <v>0.375</v>
      </c>
      <c r="J615" s="155" t="s">
        <v>46</v>
      </c>
      <c r="K615" s="180" t="str">
        <f>VLOOKUP(D615,'Team Info'!E:H,4,FALSE)</f>
        <v>WA</v>
      </c>
      <c r="L615" s="169" t="str">
        <f>VLOOKUP(D615,'Team Info'!E:K,6,FALSE)</f>
        <v>U14G WA Waubedonia U14 Girls</v>
      </c>
      <c r="M615" s="158" t="s">
        <v>849</v>
      </c>
      <c r="N615" s="181" t="str">
        <f>VLOOKUP(E615,'Team Info'!E:H,4,FALSE)</f>
        <v>HT</v>
      </c>
      <c r="O615" s="177" t="str">
        <f>VLOOKUP(E615,'Team Info'!E:J,6,FALSE)</f>
        <v>U14G HT Orioles</v>
      </c>
      <c r="P615" s="153" t="s">
        <v>1167</v>
      </c>
      <c r="Q615" s="175" t="str">
        <f t="shared" si="96"/>
        <v xml:space="preserve">2 Team Coordination: U14 Girls teams for Waubedonia &amp; Random Lake are sharing a coach and players. Need to avoid conflicts and account for travel time.  
 </v>
      </c>
      <c r="R615" s="176" t="str">
        <f>IF(ISBLANK((VLOOKUP(D615,'Team Info'!$E:$O,11,FALSE)))=TRUE," ",(VLOOKUP(D615,'Team Info'!$E:$O,11,FALSE)))</f>
        <v xml:space="preserve">2 Team Coordination: U14 Girls teams for Waubedonia &amp; Random Lake are sharing a coach and players. Need to avoid conflicts and account for travel time. </v>
      </c>
      <c r="S615" s="176" t="str">
        <f>IF(ISBLANK((VLOOKUP(E615,'Team Info'!$E:$O,11,FALSE)))=TRUE," ",(VLOOKUP(E615,'Team Info'!$E:$O,11,FALSE)))</f>
        <v xml:space="preserve"> </v>
      </c>
      <c r="T615" s="145" t="str">
        <f t="shared" si="93"/>
        <v>45591Ehley Field #80.375</v>
      </c>
    </row>
    <row r="616" spans="1:20" ht="28.8" x14ac:dyDescent="0.3">
      <c r="A616" s="170">
        <v>512</v>
      </c>
      <c r="B616" s="170" t="s">
        <v>1228</v>
      </c>
      <c r="C616" s="242" t="str">
        <f t="shared" si="95"/>
        <v>RF1111ER1006</v>
      </c>
      <c r="D616" s="242" t="s">
        <v>1778</v>
      </c>
      <c r="E616" s="242" t="s">
        <v>1695</v>
      </c>
      <c r="F616" s="180" t="str">
        <f t="shared" si="94"/>
        <v>Sat</v>
      </c>
      <c r="G616" s="233">
        <v>45591</v>
      </c>
      <c r="H616" s="153" t="s">
        <v>2049</v>
      </c>
      <c r="I616" s="183">
        <v>0.375</v>
      </c>
      <c r="J616" s="155" t="s">
        <v>1828</v>
      </c>
      <c r="K616" s="180" t="str">
        <f>VLOOKUP(D616,'Team Info'!E:H,4,FALSE)</f>
        <v>RF</v>
      </c>
      <c r="L616" s="169" t="str">
        <f>VLOOKUP(D616,'Team Info'!E:K,6,FALSE)</f>
        <v>U-7 RF Lightning U7</v>
      </c>
      <c r="M616" s="158" t="s">
        <v>849</v>
      </c>
      <c r="N616" s="181" t="str">
        <f>VLOOKUP(E616,'Team Info'!E:H,4,FALSE)</f>
        <v>ER</v>
      </c>
      <c r="O616" s="177" t="str">
        <f>VLOOKUP(E616,'Team Info'!E:J,6,FALSE)</f>
        <v>U-7 ER Emeralds</v>
      </c>
      <c r="P616" s="153" t="s">
        <v>1167</v>
      </c>
      <c r="Q616" s="175" t="str">
        <f t="shared" si="96"/>
        <v>2 Team Coordination: U7 Lightning &amp; U10 Storm 
2 Team Coordination: U7 Emeralds &amp; U9 Cyclones</v>
      </c>
      <c r="R616" s="176" t="str">
        <f>IF(ISBLANK((VLOOKUP(D616,'Team Info'!$E:$O,11,FALSE)))=TRUE," ",(VLOOKUP(D616,'Team Info'!$E:$O,11,FALSE)))</f>
        <v>2 Team Coordination: U7 Lightning &amp; U10 Storm</v>
      </c>
      <c r="S616" s="176" t="str">
        <f>IF(ISBLANK((VLOOKUP(E616,'Team Info'!$E:$O,11,FALSE)))=TRUE," ",(VLOOKUP(E616,'Team Info'!$E:$O,11,FALSE)))</f>
        <v>2 Team Coordination: U7 Emeralds &amp; U9 Cyclones</v>
      </c>
      <c r="T616" s="145" t="str">
        <f t="shared" si="93"/>
        <v>45591ER #50.375</v>
      </c>
    </row>
    <row r="617" spans="1:20" x14ac:dyDescent="0.3">
      <c r="A617" s="170">
        <v>562</v>
      </c>
      <c r="B617" s="170" t="s">
        <v>1228</v>
      </c>
      <c r="C617" s="242" t="str">
        <f t="shared" si="95"/>
        <v>HT1017ER1007</v>
      </c>
      <c r="D617" s="242" t="s">
        <v>1705</v>
      </c>
      <c r="E617" s="242" t="s">
        <v>1696</v>
      </c>
      <c r="F617" s="180" t="str">
        <f t="shared" si="94"/>
        <v>Sat</v>
      </c>
      <c r="G617" s="233">
        <v>45591</v>
      </c>
      <c r="H617" s="153" t="s">
        <v>2050</v>
      </c>
      <c r="I617" s="183">
        <v>0.375</v>
      </c>
      <c r="J617" s="155" t="s">
        <v>1828</v>
      </c>
      <c r="K617" s="180" t="str">
        <f>VLOOKUP(D617,'Team Info'!E:H,4,FALSE)</f>
        <v>HT</v>
      </c>
      <c r="L617" s="169" t="str">
        <f>VLOOKUP(D617,'Team Info'!E:K,6,FALSE)</f>
        <v>U-7 HT Power Rangers</v>
      </c>
      <c r="M617" s="158" t="s">
        <v>849</v>
      </c>
      <c r="N617" s="181" t="str">
        <f>VLOOKUP(E617,'Team Info'!E:H,4,FALSE)</f>
        <v>ER</v>
      </c>
      <c r="O617" s="177" t="str">
        <f>VLOOKUP(E617,'Team Info'!E:J,6,FALSE)</f>
        <v>U-7 ER Leprechauns</v>
      </c>
      <c r="P617" s="153" t="s">
        <v>1167</v>
      </c>
      <c r="Q617" s="175" t="str">
        <f t="shared" si="96"/>
        <v xml:space="preserve"> </v>
      </c>
      <c r="R617" s="176" t="str">
        <f>IF(ISBLANK((VLOOKUP(D617,'Team Info'!$E:$O,11,FALSE)))=TRUE," ",(VLOOKUP(D617,'Team Info'!$E:$O,11,FALSE)))</f>
        <v xml:space="preserve"> </v>
      </c>
      <c r="S617" s="176" t="str">
        <f>IF(ISBLANK((VLOOKUP(E617,'Team Info'!$E:$O,11,FALSE)))=TRUE," ",(VLOOKUP(E617,'Team Info'!$E:$O,11,FALSE)))</f>
        <v xml:space="preserve"> </v>
      </c>
      <c r="T617" s="145" t="str">
        <f t="shared" si="93"/>
        <v>45591ER #60.375</v>
      </c>
    </row>
    <row r="618" spans="1:20" ht="28.8" x14ac:dyDescent="0.3">
      <c r="A618" s="170">
        <v>564</v>
      </c>
      <c r="B618" s="170" t="s">
        <v>1158</v>
      </c>
      <c r="C618" s="242" t="str">
        <f t="shared" si="95"/>
        <v>JK1057HU1042</v>
      </c>
      <c r="D618" s="242" t="s">
        <v>1735</v>
      </c>
      <c r="E618" s="242" t="s">
        <v>1725</v>
      </c>
      <c r="F618" s="180" t="str">
        <f t="shared" si="94"/>
        <v>Sat</v>
      </c>
      <c r="G618" s="233">
        <v>45591</v>
      </c>
      <c r="H618" s="153" t="s">
        <v>2155</v>
      </c>
      <c r="I618" s="183">
        <v>0.375</v>
      </c>
      <c r="J618" s="155" t="s">
        <v>1828</v>
      </c>
      <c r="K618" s="180" t="str">
        <f>VLOOKUP(D618,'Team Info'!E:H,4,FALSE)</f>
        <v>JK</v>
      </c>
      <c r="L618" s="169" t="str">
        <f>VLOOKUP(D618,'Team Info'!E:K,6,FALSE)</f>
        <v>U-7 JK Panthers</v>
      </c>
      <c r="M618" s="158" t="s">
        <v>849</v>
      </c>
      <c r="N618" s="181" t="str">
        <f>VLOOKUP(E618,'Team Info'!E:H,4,FALSE)</f>
        <v>HU</v>
      </c>
      <c r="O618" s="177" t="str">
        <f>VLOOKUP(E618,'Team Info'!E:J,6,FALSE)</f>
        <v>U-7 HU Hurricanes</v>
      </c>
      <c r="P618" s="153" t="s">
        <v>1167</v>
      </c>
      <c r="Q618" s="175" t="str">
        <f t="shared" si="96"/>
        <v xml:space="preserve">2 Team Coordination: U7 Panthers &amp; U14 Panthers 
 </v>
      </c>
      <c r="R618" s="176" t="str">
        <f>IF(ISBLANK((VLOOKUP(D618,'Team Info'!$E:$O,11,FALSE)))=TRUE," ",(VLOOKUP(D618,'Team Info'!$E:$O,11,FALSE)))</f>
        <v>2 Team Coordination: U7 Panthers &amp; U14 Panthers</v>
      </c>
      <c r="S618" s="176" t="str">
        <f>IF(ISBLANK((VLOOKUP(E618,'Team Info'!$E:$O,11,FALSE)))=TRUE," ",(VLOOKUP(E618,'Team Info'!$E:$O,11,FALSE)))</f>
        <v xml:space="preserve"> </v>
      </c>
      <c r="T618" s="145" t="str">
        <f t="shared" si="93"/>
        <v>45591Field #30.375</v>
      </c>
    </row>
    <row r="619" spans="1:20" x14ac:dyDescent="0.3">
      <c r="A619" s="170">
        <v>153</v>
      </c>
      <c r="B619" s="170" t="s">
        <v>757</v>
      </c>
      <c r="C619" s="242" t="str">
        <f t="shared" si="95"/>
        <v>JK1058JU1078</v>
      </c>
      <c r="D619" s="242" t="s">
        <v>1736</v>
      </c>
      <c r="E619" s="242" t="s">
        <v>1751</v>
      </c>
      <c r="F619" s="180" t="str">
        <f t="shared" si="94"/>
        <v>Sat</v>
      </c>
      <c r="G619" s="233">
        <v>45591</v>
      </c>
      <c r="H619" s="153" t="s">
        <v>2188</v>
      </c>
      <c r="I619" s="183">
        <v>0.375</v>
      </c>
      <c r="J619" s="155" t="s">
        <v>1823</v>
      </c>
      <c r="K619" s="180" t="str">
        <f>VLOOKUP(D619,'Team Info'!E:H,4,FALSE)</f>
        <v>JK</v>
      </c>
      <c r="L619" s="240" t="str">
        <f>VLOOKUP(D619,'Team Info'!E:K,6,FALSE)</f>
        <v>U-8 JK Gunners</v>
      </c>
      <c r="M619" s="158" t="s">
        <v>849</v>
      </c>
      <c r="N619" s="181" t="str">
        <f>VLOOKUP(E619,'Team Info'!E:H,4,FALSE)</f>
        <v>JU</v>
      </c>
      <c r="O619" s="238" t="str">
        <f>VLOOKUP(E619,'Team Info'!E:J,6,FALSE)</f>
        <v>U-8 JU Juneau Rage U8</v>
      </c>
      <c r="P619" s="153" t="s">
        <v>1167</v>
      </c>
      <c r="Q619" s="175" t="str">
        <f t="shared" si="96"/>
        <v xml:space="preserve"> </v>
      </c>
      <c r="R619" s="176" t="str">
        <f>IF(ISBLANK((VLOOKUP(D619,'Team Info'!$E:$O,11,FALSE)))=TRUE," ",(VLOOKUP(D619,'Team Info'!$E:$O,11,FALSE)))</f>
        <v xml:space="preserve"> </v>
      </c>
      <c r="S619" s="176" t="str">
        <f>IF(ISBLANK((VLOOKUP(E619,'Team Info'!$E:$O,11,FALSE)))=TRUE," ",(VLOOKUP(E619,'Team Info'!$E:$O,11,FALSE)))</f>
        <v xml:space="preserve"> </v>
      </c>
      <c r="T619" s="145" t="str">
        <f t="shared" si="93"/>
        <v>45591Field 10.375</v>
      </c>
    </row>
    <row r="620" spans="1:20" ht="28.8" x14ac:dyDescent="0.3">
      <c r="A620" s="170">
        <v>415</v>
      </c>
      <c r="B620" s="170" t="s">
        <v>757</v>
      </c>
      <c r="C620" s="242" t="str">
        <f t="shared" si="95"/>
        <v>KW1108JU1080</v>
      </c>
      <c r="D620" s="242" t="s">
        <v>1776</v>
      </c>
      <c r="E620" s="242" t="s">
        <v>1753</v>
      </c>
      <c r="F620" s="180" t="str">
        <f t="shared" si="94"/>
        <v>Sat</v>
      </c>
      <c r="G620" s="233">
        <v>45591</v>
      </c>
      <c r="H620" s="153" t="s">
        <v>2189</v>
      </c>
      <c r="I620" s="183">
        <v>0.375</v>
      </c>
      <c r="J620" s="155" t="s">
        <v>1826</v>
      </c>
      <c r="K620" s="180" t="str">
        <f>VLOOKUP(D620,'Team Info'!E:H,4,FALSE)</f>
        <v>KW</v>
      </c>
      <c r="L620" s="169" t="str">
        <f>VLOOKUP(D620,'Team Info'!E:K,6,FALSE)</f>
        <v>U-9 KW Twisters</v>
      </c>
      <c r="M620" s="158" t="s">
        <v>849</v>
      </c>
      <c r="N620" s="181" t="str">
        <f>VLOOKUP(E620,'Team Info'!E:H,4,FALSE)</f>
        <v>JU</v>
      </c>
      <c r="O620" s="177" t="str">
        <f>VLOOKUP(E620,'Team Info'!E:J,6,FALSE)</f>
        <v>U-9 JU Juneau Rage U9</v>
      </c>
      <c r="P620" s="153" t="s">
        <v>1167</v>
      </c>
      <c r="Q620" s="175" t="str">
        <f t="shared" si="96"/>
        <v>2 Team Coordination: U8 Rage Purple &amp; U9 JU Rage</v>
      </c>
      <c r="R620" s="176" t="str">
        <f>IF(ISBLANK((VLOOKUP(D620,'Team Info'!$E:$O,11,FALSE)))=TRUE," ",(VLOOKUP(D620,'Team Info'!$E:$O,11,FALSE)))</f>
        <v xml:space="preserve"> </v>
      </c>
      <c r="S620" s="176" t="str">
        <f>IF(ISBLANK((VLOOKUP(E620,'Team Info'!$E:$O,11,FALSE)))=TRUE," ",(VLOOKUP(E620,'Team Info'!$E:$O,11,FALSE)))</f>
        <v>2 Team Coordination: U8 Rage Purple &amp; U9 JU Rage</v>
      </c>
      <c r="T620" s="145" t="str">
        <f t="shared" si="93"/>
        <v>45591Field 30.375</v>
      </c>
    </row>
    <row r="621" spans="1:20" x14ac:dyDescent="0.3">
      <c r="A621" s="170">
        <v>192</v>
      </c>
      <c r="B621" s="170" t="s">
        <v>1159</v>
      </c>
      <c r="C621" s="242" t="str">
        <f t="shared" si="95"/>
        <v>KW1101JK1059</v>
      </c>
      <c r="D621" s="242" t="s">
        <v>1769</v>
      </c>
      <c r="E621" s="242" t="s">
        <v>1737</v>
      </c>
      <c r="F621" s="180" t="str">
        <f t="shared" si="94"/>
        <v>Sat</v>
      </c>
      <c r="G621" s="233">
        <v>45591</v>
      </c>
      <c r="H621" s="153" t="s">
        <v>2146</v>
      </c>
      <c r="I621" s="183">
        <v>0.375</v>
      </c>
      <c r="J621" s="169" t="s">
        <v>1823</v>
      </c>
      <c r="K621" s="180" t="str">
        <f>VLOOKUP(D621,'Team Info'!E:H,4,FALSE)</f>
        <v>KW</v>
      </c>
      <c r="L621" s="169" t="str">
        <f>VLOOKUP(D621,'Team Info'!E:K,6,FALSE)</f>
        <v>U-8 KW Inferno</v>
      </c>
      <c r="M621" s="158" t="s">
        <v>849</v>
      </c>
      <c r="N621" s="181" t="str">
        <f>VLOOKUP(E621,'Team Info'!E:H,4,FALSE)</f>
        <v>JK</v>
      </c>
      <c r="O621" s="177" t="str">
        <f>VLOOKUP(E621,'Team Info'!E:J,6,FALSE)</f>
        <v>U-8 JK Spurs</v>
      </c>
      <c r="P621" s="153" t="s">
        <v>1167</v>
      </c>
      <c r="Q621" s="175" t="str">
        <f t="shared" si="96"/>
        <v xml:space="preserve"> </v>
      </c>
      <c r="R621" s="176" t="str">
        <f>IF(ISBLANK((VLOOKUP(D621,'Team Info'!$E:$O,11,FALSE)))=TRUE," ",(VLOOKUP(D621,'Team Info'!$E:$O,11,FALSE)))</f>
        <v xml:space="preserve"> </v>
      </c>
      <c r="S621" s="176" t="str">
        <f>IF(ISBLANK((VLOOKUP(E621,'Team Info'!$E:$O,11,FALSE)))=TRUE," ",(VLOOKUP(E621,'Team Info'!$E:$O,11,FALSE)))</f>
        <v xml:space="preserve"> </v>
      </c>
      <c r="T621" s="145" t="str">
        <f t="shared" si="93"/>
        <v>45591Hickory Lane #1A0.375</v>
      </c>
    </row>
    <row r="622" spans="1:20" ht="86.4" x14ac:dyDescent="0.3">
      <c r="A622" s="266">
        <v>1007</v>
      </c>
      <c r="B622" s="266" t="s">
        <v>1159</v>
      </c>
      <c r="C622" s="267" t="str">
        <f t="shared" si="95"/>
        <v>HU1046JK1062</v>
      </c>
      <c r="D622" s="267" t="s">
        <v>1729</v>
      </c>
      <c r="E622" s="267" t="s">
        <v>1740</v>
      </c>
      <c r="F622" s="180" t="str">
        <f t="shared" si="94"/>
        <v>Sat</v>
      </c>
      <c r="G622" s="233">
        <v>45591</v>
      </c>
      <c r="H622" s="153" t="s">
        <v>2144</v>
      </c>
      <c r="I622" s="183">
        <v>0.375</v>
      </c>
      <c r="J622" s="155" t="s">
        <v>1826</v>
      </c>
      <c r="K622" s="180" t="str">
        <f>VLOOKUP(D622,'Team Info'!E:H,4,FALSE)</f>
        <v>HU</v>
      </c>
      <c r="L622" s="169" t="str">
        <f>VLOOKUP(D622,'Team Info'!E:K,6,FALSE)</f>
        <v>U-9 HU Cyclones</v>
      </c>
      <c r="M622" s="158" t="s">
        <v>849</v>
      </c>
      <c r="N622" s="181" t="str">
        <f>VLOOKUP(E622,'Team Info'!E:H,4,FALSE)</f>
        <v>JK</v>
      </c>
      <c r="O622" s="177" t="str">
        <f>VLOOKUP(E622,'Team Info'!E:J,6,FALSE)</f>
        <v>U-9 JK Adrenaline</v>
      </c>
      <c r="P622" s="153" t="s">
        <v>1167</v>
      </c>
      <c r="Q622" s="175" t="str">
        <f t="shared" si="96"/>
        <v>2 Team Coordination: U7 Cheetahs &amp; U9 Adrenaline</v>
      </c>
      <c r="R622" s="176" t="str">
        <f>IF(ISBLANK((VLOOKUP(D622,'Team Info'!$E:$O,11,FALSE)))=TRUE," ",(VLOOKUP(D622,'Team Info'!$E:$O,11,FALSE)))</f>
        <v xml:space="preserve"> </v>
      </c>
      <c r="S622" s="176" t="str">
        <f>IF(ISBLANK((VLOOKUP(E622,'Team Info'!$E:$O,11,FALSE)))=TRUE," ",(VLOOKUP(E622,'Team Info'!$E:$O,11,FALSE)))</f>
        <v>2 Team Coordination: U7 Cheetahs &amp; U9 Adrenaline</v>
      </c>
      <c r="T622" s="145" t="str">
        <f t="shared" si="93"/>
        <v>45591Hickory Lane #20.375</v>
      </c>
    </row>
    <row r="623" spans="1:20" x14ac:dyDescent="0.3">
      <c r="A623" s="170">
        <v>289</v>
      </c>
      <c r="B623" s="170" t="s">
        <v>1159</v>
      </c>
      <c r="C623" s="242" t="str">
        <f t="shared" si="95"/>
        <v>BR1003JK1070</v>
      </c>
      <c r="D623" s="242" t="s">
        <v>1692</v>
      </c>
      <c r="E623" s="242" t="s">
        <v>1746</v>
      </c>
      <c r="F623" s="180" t="str">
        <f t="shared" si="94"/>
        <v>Sat</v>
      </c>
      <c r="G623" s="233">
        <v>45591</v>
      </c>
      <c r="H623" s="153" t="s">
        <v>2145</v>
      </c>
      <c r="I623" s="183">
        <v>0.375</v>
      </c>
      <c r="J623" s="155" t="s">
        <v>1824</v>
      </c>
      <c r="K623" s="180" t="str">
        <f>VLOOKUP(D623,'Team Info'!E:H,4,FALSE)</f>
        <v>BR</v>
      </c>
      <c r="L623" s="169" t="str">
        <f>VLOOKUP(D623,'Team Info'!E:K,6,FALSE)</f>
        <v>U12 BR Blue Heron</v>
      </c>
      <c r="M623" s="158" t="s">
        <v>849</v>
      </c>
      <c r="N623" s="181" t="str">
        <f>VLOOKUP(E623,'Team Info'!E:H,4,FALSE)</f>
        <v>JK</v>
      </c>
      <c r="O623" s="177" t="str">
        <f>VLOOKUP(E623,'Team Info'!E:J,6,FALSE)</f>
        <v>U12 JK Eliminators</v>
      </c>
      <c r="P623" s="153" t="s">
        <v>1167</v>
      </c>
      <c r="Q623" s="175" t="str">
        <f t="shared" si="96"/>
        <v xml:space="preserve">2 Team Coordination: U12 BR &amp; U14 BR, No Games 9/28, Home games on 9/14 picture day, have Brownsville girls play each other that day?  
 </v>
      </c>
      <c r="R623" s="176" t="str">
        <f>IF(ISBLANK((VLOOKUP(D623,'Team Info'!$E:$O,11,FALSE)))=TRUE," ",(VLOOKUP(D623,'Team Info'!$E:$O,11,FALSE)))</f>
        <v xml:space="preserve">2 Team Coordination: U12 BR &amp; U14 BR, No Games 9/28, Home games on 9/14 picture day, have Brownsville girls play each other that day? </v>
      </c>
      <c r="S623" s="176" t="str">
        <f>IF(ISBLANK((VLOOKUP(E623,'Team Info'!$E:$O,11,FALSE)))=TRUE," ",(VLOOKUP(E623,'Team Info'!$E:$O,11,FALSE)))</f>
        <v xml:space="preserve"> </v>
      </c>
      <c r="T623" s="145" t="str">
        <f t="shared" si="93"/>
        <v>45591Hickory Lane #30.375</v>
      </c>
    </row>
    <row r="624" spans="1:20" ht="28.8" x14ac:dyDescent="0.3">
      <c r="A624" s="170">
        <v>644</v>
      </c>
      <c r="B624" s="170" t="s">
        <v>1157</v>
      </c>
      <c r="C624" s="242" t="str">
        <f t="shared" si="95"/>
        <v>KW1086WCHSA1158</v>
      </c>
      <c r="D624" s="242" t="s">
        <v>1759</v>
      </c>
      <c r="E624" s="242" t="s">
        <v>1816</v>
      </c>
      <c r="F624" s="180" t="str">
        <f t="shared" si="94"/>
        <v>Sat</v>
      </c>
      <c r="G624" s="233">
        <v>45591</v>
      </c>
      <c r="H624" s="153" t="s">
        <v>881</v>
      </c>
      <c r="I624" s="183">
        <v>0.375</v>
      </c>
      <c r="J624" s="155" t="s">
        <v>1829</v>
      </c>
      <c r="K624" s="180" t="str">
        <f>VLOOKUP(D624,'Team Info'!E:H,4,FALSE)</f>
        <v>KW</v>
      </c>
      <c r="L624" s="169" t="str">
        <f>VLOOKUP(D624,'Team Info'!E:K,6,FALSE)</f>
        <v>U10 KW Stars</v>
      </c>
      <c r="M624" s="158" t="s">
        <v>849</v>
      </c>
      <c r="N624" s="181" t="s">
        <v>504</v>
      </c>
      <c r="O624" s="177" t="str">
        <f>VLOOKUP(E624,'Team Info'!E:J,6,FALSE)</f>
        <v>U10 WCHSA Royal Eagles</v>
      </c>
      <c r="P624" s="153" t="s">
        <v>1167</v>
      </c>
      <c r="Q624" s="175" t="str">
        <f t="shared" si="96"/>
        <v xml:space="preserve">2 Team Coordination: U10 Stars &amp; U14G Rebels 
 </v>
      </c>
      <c r="R624" s="176" t="str">
        <f>IF(ISBLANK((VLOOKUP(D624,'Team Info'!$E:$O,11,FALSE)))=TRUE," ",(VLOOKUP(D624,'Team Info'!$E:$O,11,FALSE)))</f>
        <v>2 Team Coordination: U10 Stars &amp; U14G Rebels</v>
      </c>
      <c r="S624" s="176" t="str">
        <f>IF(ISBLANK((VLOOKUP(E624,'Team Info'!$E:$O,11,FALSE)))=TRUE," ",(VLOOKUP(E624,'Team Info'!$E:$O,11,FALSE)))</f>
        <v xml:space="preserve"> </v>
      </c>
      <c r="T624" s="145" t="str">
        <f t="shared" si="93"/>
        <v>45591HT #5A0.375</v>
      </c>
    </row>
    <row r="625" spans="1:20" ht="43.2" x14ac:dyDescent="0.3">
      <c r="A625" s="170">
        <v>290</v>
      </c>
      <c r="B625" s="170" t="s">
        <v>1157</v>
      </c>
      <c r="C625" s="242" t="str">
        <f t="shared" si="95"/>
        <v>ER1012HT1034</v>
      </c>
      <c r="D625" s="242" t="s">
        <v>1701</v>
      </c>
      <c r="E625" s="242" t="s">
        <v>1721</v>
      </c>
      <c r="F625" s="180" t="str">
        <f t="shared" si="94"/>
        <v>Sat</v>
      </c>
      <c r="G625" s="233">
        <v>45591</v>
      </c>
      <c r="H625" s="153" t="s">
        <v>863</v>
      </c>
      <c r="I625" s="183">
        <v>0.375</v>
      </c>
      <c r="J625" s="155" t="s">
        <v>1824</v>
      </c>
      <c r="K625" s="180" t="str">
        <f>VLOOKUP(D625,'Team Info'!E:H,4,FALSE)</f>
        <v>ER</v>
      </c>
      <c r="L625" s="169" t="str">
        <f>VLOOKUP(D625,'Team Info'!E:K,6,FALSE)</f>
        <v>U12 ER Hooligans</v>
      </c>
      <c r="M625" s="158" t="s">
        <v>849</v>
      </c>
      <c r="N625" s="181" t="str">
        <f>VLOOKUP(E625,'Team Info'!E:H,4,FALSE)</f>
        <v>HT</v>
      </c>
      <c r="O625" s="177" t="str">
        <f>VLOOKUP(E625,'Team Info'!E:J,6,FALSE)</f>
        <v>U12 HT Cobra Crush</v>
      </c>
      <c r="P625" s="153" t="s">
        <v>1167</v>
      </c>
      <c r="Q625" s="175" t="str">
        <f t="shared" si="96"/>
        <v>2 Team Coordination: U12 Cobras &amp; U7 Spicey Meatballs, No Game 10/11-10/13 - Uihlein</v>
      </c>
      <c r="R625" s="176" t="str">
        <f>IF(ISBLANK((VLOOKUP(D625,'Team Info'!$E:$O,11,FALSE)))=TRUE," ",(VLOOKUP(D625,'Team Info'!$E:$O,11,FALSE)))</f>
        <v xml:space="preserve"> </v>
      </c>
      <c r="S625" s="176" t="str">
        <f>IF(ISBLANK((VLOOKUP(E625,'Team Info'!$E:$O,11,FALSE)))=TRUE," ",(VLOOKUP(E625,'Team Info'!$E:$O,11,FALSE)))</f>
        <v>2 Team Coordination: U12 Cobras &amp; U7 Spicey Meatballs, No Game 10/11-10/13 - Uihlein</v>
      </c>
      <c r="T625" s="145" t="str">
        <f t="shared" si="93"/>
        <v>45591HT #70.375</v>
      </c>
    </row>
    <row r="626" spans="1:20" ht="28.8" x14ac:dyDescent="0.3">
      <c r="A626" s="170">
        <v>225</v>
      </c>
      <c r="B626" s="170" t="s">
        <v>1160</v>
      </c>
      <c r="C626" s="242" t="str">
        <f t="shared" si="95"/>
        <v>HT1022KW1102</v>
      </c>
      <c r="D626" s="242" t="s">
        <v>1710</v>
      </c>
      <c r="E626" s="242" t="s">
        <v>1770</v>
      </c>
      <c r="F626" s="180" t="str">
        <f t="shared" si="94"/>
        <v>Sat</v>
      </c>
      <c r="G626" s="233">
        <v>45591</v>
      </c>
      <c r="H626" s="153" t="s">
        <v>879</v>
      </c>
      <c r="I626" s="183">
        <v>0.375</v>
      </c>
      <c r="J626" s="169" t="s">
        <v>1823</v>
      </c>
      <c r="K626" s="180" t="str">
        <f>VLOOKUP(D626,'Team Info'!E:H,4,FALSE)</f>
        <v>HT</v>
      </c>
      <c r="L626" s="169" t="str">
        <f>VLOOKUP(D626,'Team Info'!E:K,6,FALSE)</f>
        <v>U-8 HT Goal Getters</v>
      </c>
      <c r="M626" s="158" t="s">
        <v>849</v>
      </c>
      <c r="N626" s="181" t="str">
        <f>VLOOKUP(E626,'Team Info'!E:H,4,FALSE)</f>
        <v>KW</v>
      </c>
      <c r="O626" s="177" t="str">
        <f>VLOOKUP(E626,'Team Info'!E:J,6,FALSE)</f>
        <v>U-8 KW Skyhawks</v>
      </c>
      <c r="P626" s="153" t="s">
        <v>1167</v>
      </c>
      <c r="Q626" s="175" t="str">
        <f t="shared" si="96"/>
        <v xml:space="preserve">2 Team Coordination: U8 Goal Getters &amp; U12G Lightning Leopards 
 </v>
      </c>
      <c r="R626" s="176" t="str">
        <f>IF(ISBLANK((VLOOKUP(D626,'Team Info'!$E:$O,11,FALSE)))=TRUE," ",(VLOOKUP(D626,'Team Info'!$E:$O,11,FALSE)))</f>
        <v>2 Team Coordination: U8 Goal Getters &amp; U12G Lightning Leopards</v>
      </c>
      <c r="S626" s="176" t="str">
        <f>IF(ISBLANK((VLOOKUP(E626,'Team Info'!$E:$O,11,FALSE)))=TRUE," ",(VLOOKUP(E626,'Team Info'!$E:$O,11,FALSE)))</f>
        <v xml:space="preserve"> </v>
      </c>
      <c r="T626" s="145" t="str">
        <f t="shared" si="93"/>
        <v>45591KW 10.375</v>
      </c>
    </row>
    <row r="627" spans="1:20" ht="28.8" x14ac:dyDescent="0.3">
      <c r="A627" s="170">
        <v>602</v>
      </c>
      <c r="B627" s="170" t="s">
        <v>1160</v>
      </c>
      <c r="C627" s="242" t="str">
        <f t="shared" si="95"/>
        <v>SL1148KW1084</v>
      </c>
      <c r="D627" s="242" t="s">
        <v>1812</v>
      </c>
      <c r="E627" s="242" t="s">
        <v>1757</v>
      </c>
      <c r="F627" s="180" t="str">
        <f t="shared" si="94"/>
        <v>Sat</v>
      </c>
      <c r="G627" s="233">
        <v>45591</v>
      </c>
      <c r="H627" s="153" t="s">
        <v>866</v>
      </c>
      <c r="I627" s="183">
        <v>0.375</v>
      </c>
      <c r="J627" s="155" t="s">
        <v>1829</v>
      </c>
      <c r="K627" s="180" t="str">
        <f>VLOOKUP(D627,'Team Info'!E:H,4,FALSE)</f>
        <v>SL</v>
      </c>
      <c r="L627" s="169" t="str">
        <f>VLOOKUP(D627,'Team Info'!E:K,6,FALSE)</f>
        <v>U10 SL Manchester City (Chargers)</v>
      </c>
      <c r="M627" s="158" t="s">
        <v>849</v>
      </c>
      <c r="N627" s="181" t="str">
        <f>VLOOKUP(E627,'Team Info'!E:H,4,FALSE)</f>
        <v>KW</v>
      </c>
      <c r="O627" s="177" t="str">
        <f>VLOOKUP(E627,'Team Info'!E:J,6,FALSE)</f>
        <v>U10 KW Galaxy</v>
      </c>
      <c r="P627" s="153" t="s">
        <v>1167</v>
      </c>
      <c r="Q627" s="175" t="str">
        <f t="shared" si="96"/>
        <v xml:space="preserve">9/27-9/28 AWAY games - Homecoming 
 </v>
      </c>
      <c r="R627" s="176" t="str">
        <f>IF(ISBLANK((VLOOKUP(D627,'Team Info'!$E:$O,11,FALSE)))=TRUE," ",(VLOOKUP(D627,'Team Info'!$E:$O,11,FALSE)))</f>
        <v>9/27-9/28 AWAY games - Homecoming</v>
      </c>
      <c r="S627" s="176" t="str">
        <f>IF(ISBLANK((VLOOKUP(E627,'Team Info'!$E:$O,11,FALSE)))=TRUE," ",(VLOOKUP(E627,'Team Info'!$E:$O,11,FALSE)))</f>
        <v xml:space="preserve"> </v>
      </c>
      <c r="T627" s="145" t="str">
        <f t="shared" si="93"/>
        <v>45591KW 30.375</v>
      </c>
    </row>
    <row r="628" spans="1:20" ht="43.2" x14ac:dyDescent="0.3">
      <c r="A628" s="170">
        <v>115</v>
      </c>
      <c r="B628" s="170" t="s">
        <v>1160</v>
      </c>
      <c r="C628" s="242" t="str">
        <f t="shared" si="95"/>
        <v>BR1001KW1091</v>
      </c>
      <c r="D628" s="242" t="s">
        <v>1680</v>
      </c>
      <c r="E628" s="242" t="s">
        <v>1686</v>
      </c>
      <c r="F628" s="180" t="str">
        <f t="shared" si="94"/>
        <v>Sat</v>
      </c>
      <c r="G628" s="233">
        <v>45591</v>
      </c>
      <c r="H628" s="153" t="s">
        <v>858</v>
      </c>
      <c r="I628" s="183">
        <v>0.375</v>
      </c>
      <c r="J628" s="155" t="s">
        <v>63</v>
      </c>
      <c r="K628" s="180" t="str">
        <f>VLOOKUP(D628,'Team Info'!E:H,4,FALSE)</f>
        <v>BR</v>
      </c>
      <c r="L628" s="240" t="str">
        <f>VLOOKUP(D628,'Team Info'!E:K,6,FALSE)</f>
        <v>U12G BR Blue Heron Yellow</v>
      </c>
      <c r="M628" s="158" t="s">
        <v>849</v>
      </c>
      <c r="N628" s="181" t="str">
        <f>VLOOKUP(E628,'Team Info'!E:H,4,FALSE)</f>
        <v>KW</v>
      </c>
      <c r="O628" s="238" t="str">
        <f>VLOOKUP(E628,'Team Info'!E:J,6,FALSE)</f>
        <v>U12G KW Fury</v>
      </c>
      <c r="P628" s="153" t="s">
        <v>1167</v>
      </c>
      <c r="Q628" s="175" t="str">
        <f t="shared" si="96"/>
        <v xml:space="preserve">2 Team Coordination: U12 BR Yellow &amp; U12 BR Blue, No Games 10/11-10/13, No Games 9/28, Home games on 9/14 picture day, have Brownsville girls play each other that day?  
 </v>
      </c>
      <c r="R628" s="176" t="str">
        <f>IF(ISBLANK((VLOOKUP(D628,'Team Info'!$E:$O,11,FALSE)))=TRUE," ",(VLOOKUP(D628,'Team Info'!$E:$O,11,FALSE)))</f>
        <v xml:space="preserve">2 Team Coordination: U12 BR Yellow &amp; U12 BR Blue, No Games 10/11-10/13, No Games 9/28, Home games on 9/14 picture day, have Brownsville girls play each other that day? </v>
      </c>
      <c r="S628" s="176" t="str">
        <f>IF(ISBLANK((VLOOKUP(E628,'Team Info'!$E:$O,11,FALSE)))=TRUE," ",(VLOOKUP(E628,'Team Info'!$E:$O,11,FALSE)))</f>
        <v xml:space="preserve"> </v>
      </c>
      <c r="T628" s="145" t="str">
        <f t="shared" si="93"/>
        <v>45591KW 40.375</v>
      </c>
    </row>
    <row r="629" spans="1:20" x14ac:dyDescent="0.3">
      <c r="A629" s="170">
        <v>568</v>
      </c>
      <c r="B629" s="170" t="s">
        <v>1161</v>
      </c>
      <c r="C629" s="242" t="str">
        <f t="shared" si="95"/>
        <v>HT1019RF1114</v>
      </c>
      <c r="D629" s="242" t="s">
        <v>1707</v>
      </c>
      <c r="E629" s="242" t="s">
        <v>1781</v>
      </c>
      <c r="F629" s="180" t="str">
        <f t="shared" si="94"/>
        <v>Sat</v>
      </c>
      <c r="G629" s="233">
        <v>45591</v>
      </c>
      <c r="H629" s="153" t="s">
        <v>2172</v>
      </c>
      <c r="I629" s="183">
        <v>0.375</v>
      </c>
      <c r="J629" s="155" t="s">
        <v>1828</v>
      </c>
      <c r="K629" s="180" t="str">
        <f>VLOOKUP(D629,'Team Info'!E:H,4,FALSE)</f>
        <v>HT</v>
      </c>
      <c r="L629" s="169" t="str">
        <f>VLOOKUP(D629,'Team Info'!E:K,6,FALSE)</f>
        <v>U-7 HT Wolves</v>
      </c>
      <c r="M629" s="158" t="s">
        <v>849</v>
      </c>
      <c r="N629" s="181" t="str">
        <f>VLOOKUP(E629,'Team Info'!E:H,4,FALSE)</f>
        <v>RF</v>
      </c>
      <c r="O629" s="177" t="str">
        <f>VLOOKUP(E629,'Team Info'!E:J,6,FALSE)</f>
        <v>U-7 RF Power</v>
      </c>
      <c r="P629" s="153" t="s">
        <v>1167</v>
      </c>
      <c r="Q629" s="175" t="str">
        <f t="shared" si="96"/>
        <v xml:space="preserve">2 Team Coordination: U9 Tigers &amp; U7 Wolves 
 </v>
      </c>
      <c r="R629" s="176" t="str">
        <f>IF(ISBLANK((VLOOKUP(D629,'Team Info'!$E:$O,11,FALSE)))=TRUE," ",(VLOOKUP(D629,'Team Info'!$E:$O,11,FALSE)))</f>
        <v>2 Team Coordination: U9 Tigers &amp; U7 Wolves</v>
      </c>
      <c r="S629" s="176" t="str">
        <f>IF(ISBLANK((VLOOKUP(E629,'Team Info'!$E:$O,11,FALSE)))=TRUE," ",(VLOOKUP(E629,'Team Info'!$E:$O,11,FALSE)))</f>
        <v xml:space="preserve"> </v>
      </c>
      <c r="T629" s="145" t="str">
        <f t="shared" si="93"/>
        <v>45591RF 10.375</v>
      </c>
    </row>
    <row r="630" spans="1:20" x14ac:dyDescent="0.3">
      <c r="A630" s="170">
        <v>324</v>
      </c>
      <c r="B630" s="170" t="s">
        <v>1161</v>
      </c>
      <c r="C630" s="242" t="str">
        <f t="shared" si="95"/>
        <v>JK1071RF1131</v>
      </c>
      <c r="D630" s="242" t="s">
        <v>1747</v>
      </c>
      <c r="E630" s="242" t="s">
        <v>1796</v>
      </c>
      <c r="F630" s="180" t="str">
        <f t="shared" si="94"/>
        <v>Sat</v>
      </c>
      <c r="G630" s="233">
        <v>45591</v>
      </c>
      <c r="H630" s="153" t="s">
        <v>2174</v>
      </c>
      <c r="I630" s="183">
        <v>0.375</v>
      </c>
      <c r="J630" s="155" t="s">
        <v>1824</v>
      </c>
      <c r="K630" s="180" t="str">
        <f>VLOOKUP(D630,'Team Info'!E:H,4,FALSE)</f>
        <v>JK</v>
      </c>
      <c r="L630" s="169" t="str">
        <f>VLOOKUP(D630,'Team Info'!E:K,6,FALSE)</f>
        <v>U12 JK Fusion</v>
      </c>
      <c r="M630" s="158" t="s">
        <v>849</v>
      </c>
      <c r="N630" s="181" t="str">
        <f>VLOOKUP(E630,'Team Info'!E:H,4,FALSE)</f>
        <v>RF</v>
      </c>
      <c r="O630" s="177" t="str">
        <f>VLOOKUP(E630,'Team Info'!E:J,6,FALSE)</f>
        <v>U12 RF Red Foxes</v>
      </c>
      <c r="P630" s="153" t="s">
        <v>1167</v>
      </c>
      <c r="Q630" s="175" t="str">
        <f t="shared" si="96"/>
        <v>2 Team Coordination: U9 Gladiators &amp; U12 Red Foxes</v>
      </c>
      <c r="R630" s="176" t="str">
        <f>IF(ISBLANK((VLOOKUP(D630,'Team Info'!$E:$O,11,FALSE)))=TRUE," ",(VLOOKUP(D630,'Team Info'!$E:$O,11,FALSE)))</f>
        <v xml:space="preserve"> </v>
      </c>
      <c r="S630" s="176" t="str">
        <f>IF(ISBLANK((VLOOKUP(E630,'Team Info'!$E:$O,11,FALSE)))=TRUE," ",(VLOOKUP(E630,'Team Info'!$E:$O,11,FALSE)))</f>
        <v>2 Team Coordination: U9 Gladiators &amp; U12 Red Foxes</v>
      </c>
      <c r="T630" s="145" t="str">
        <f t="shared" si="93"/>
        <v>45591RF 100.375</v>
      </c>
    </row>
    <row r="631" spans="1:20" ht="28.8" x14ac:dyDescent="0.3">
      <c r="A631" s="170">
        <v>323</v>
      </c>
      <c r="B631" s="170" t="s">
        <v>1161</v>
      </c>
      <c r="C631" s="242" t="str">
        <f t="shared" si="95"/>
        <v>HU1049RF1130</v>
      </c>
      <c r="D631" s="242" t="s">
        <v>1731</v>
      </c>
      <c r="E631" s="242" t="s">
        <v>1795</v>
      </c>
      <c r="F631" s="180" t="str">
        <f t="shared" si="94"/>
        <v>Sat</v>
      </c>
      <c r="G631" s="233">
        <v>45591</v>
      </c>
      <c r="H631" s="153" t="s">
        <v>2170</v>
      </c>
      <c r="I631" s="183">
        <v>0.375</v>
      </c>
      <c r="J631" s="155" t="s">
        <v>1824</v>
      </c>
      <c r="K631" s="180" t="str">
        <f>VLOOKUP(D631,'Team Info'!E:H,4,FALSE)</f>
        <v>HU</v>
      </c>
      <c r="L631" s="169" t="str">
        <f>VLOOKUP(D631,'Team Info'!E:K,6,FALSE)</f>
        <v>U12 HU Cougars</v>
      </c>
      <c r="M631" s="158" t="s">
        <v>849</v>
      </c>
      <c r="N631" s="181" t="str">
        <f>VLOOKUP(E631,'Team Info'!E:H,4,FALSE)</f>
        <v>RF</v>
      </c>
      <c r="O631" s="177" t="str">
        <f>VLOOKUP(E631,'Team Info'!E:J,6,FALSE)</f>
        <v>U12 RF Lightning</v>
      </c>
      <c r="P631" s="153" t="s">
        <v>1167</v>
      </c>
      <c r="Q631" s="175" t="str">
        <f t="shared" si="96"/>
        <v>2 Team Coordination: U12 Cougars &amp; U14 Renegades 
2 Team Coordination: U12 Lightning &amp; U12G Gunners</v>
      </c>
      <c r="R631" s="176" t="str">
        <f>IF(ISBLANK((VLOOKUP(D631,'Team Info'!$E:$O,11,FALSE)))=TRUE," ",(VLOOKUP(D631,'Team Info'!$E:$O,11,FALSE)))</f>
        <v>2 Team Coordination: U12 Cougars &amp; U14 Renegades</v>
      </c>
      <c r="S631" s="176" t="str">
        <f>IF(ISBLANK((VLOOKUP(E631,'Team Info'!$E:$O,11,FALSE)))=TRUE," ",(VLOOKUP(E631,'Team Info'!$E:$O,11,FALSE)))</f>
        <v>2 Team Coordination: U12 Lightning &amp; U12G Gunners</v>
      </c>
      <c r="T631" s="145" t="str">
        <f t="shared" si="93"/>
        <v>45591RF 90.375</v>
      </c>
    </row>
    <row r="632" spans="1:20" x14ac:dyDescent="0.3">
      <c r="A632" s="170">
        <v>228</v>
      </c>
      <c r="B632" s="170" t="s">
        <v>1162</v>
      </c>
      <c r="C632" s="242" t="str">
        <f t="shared" si="95"/>
        <v>JK1061SL1137</v>
      </c>
      <c r="D632" s="242" t="s">
        <v>1739</v>
      </c>
      <c r="E632" s="242" t="s">
        <v>1801</v>
      </c>
      <c r="F632" s="180" t="str">
        <f t="shared" si="94"/>
        <v>Sat</v>
      </c>
      <c r="G632" s="233">
        <v>45591</v>
      </c>
      <c r="H632" s="153">
        <v>4</v>
      </c>
      <c r="I632" s="183">
        <v>0.41666666666666669</v>
      </c>
      <c r="J632" s="169" t="s">
        <v>1823</v>
      </c>
      <c r="K632" s="180" t="str">
        <f>VLOOKUP(D632,'Team Info'!E:H,4,FALSE)</f>
        <v>JK</v>
      </c>
      <c r="L632" s="169" t="str">
        <f>VLOOKUP(D632,'Team Info'!E:K,6,FALSE)</f>
        <v>U-8 JK The Sky Blues</v>
      </c>
      <c r="M632" s="158" t="s">
        <v>849</v>
      </c>
      <c r="N632" s="181" t="str">
        <f>VLOOKUP(E632,'Team Info'!E:H,4,FALSE)</f>
        <v>SL</v>
      </c>
      <c r="O632" s="177" t="str">
        <f>VLOOKUP(E632,'Team Info'!E:J,6,FALSE)</f>
        <v>U-8 SL Valencia (Bolts)</v>
      </c>
      <c r="P632" s="153" t="s">
        <v>1167</v>
      </c>
      <c r="Q632" s="175" t="str">
        <f t="shared" si="96"/>
        <v>9/27-9/28 AWAY games - Homecoming</v>
      </c>
      <c r="R632" s="176" t="str">
        <f>IF(ISBLANK((VLOOKUP(D632,'Team Info'!$E:$O,11,FALSE)))=TRUE," ",(VLOOKUP(D632,'Team Info'!$E:$O,11,FALSE)))</f>
        <v xml:space="preserve"> </v>
      </c>
      <c r="S632" s="176" t="str">
        <f>IF(ISBLANK((VLOOKUP(E632,'Team Info'!$E:$O,11,FALSE)))=TRUE," ",(VLOOKUP(E632,'Team Info'!$E:$O,11,FALSE)))</f>
        <v>9/27-9/28 AWAY games - Homecoming</v>
      </c>
      <c r="T632" s="145" t="str">
        <f t="shared" si="93"/>
        <v>4559140.416666666666667</v>
      </c>
    </row>
    <row r="633" spans="1:20" ht="57.6" x14ac:dyDescent="0.3">
      <c r="A633" s="170">
        <v>509</v>
      </c>
      <c r="B633" s="170" t="s">
        <v>1228</v>
      </c>
      <c r="C633" s="242" t="str">
        <f t="shared" si="95"/>
        <v>HU1041ER1005</v>
      </c>
      <c r="D633" s="242" t="s">
        <v>1724</v>
      </c>
      <c r="E633" s="242" t="s">
        <v>1694</v>
      </c>
      <c r="F633" s="180" t="str">
        <f t="shared" si="94"/>
        <v>Sat</v>
      </c>
      <c r="G633" s="233">
        <v>45591</v>
      </c>
      <c r="H633" s="153" t="s">
        <v>2048</v>
      </c>
      <c r="I633" s="183">
        <v>0.41666666666666669</v>
      </c>
      <c r="J633" s="155" t="s">
        <v>1828</v>
      </c>
      <c r="K633" s="180" t="str">
        <f>VLOOKUP(D633,'Team Info'!E:H,4,FALSE)</f>
        <v>HU</v>
      </c>
      <c r="L633" s="169" t="str">
        <f>VLOOKUP(D633,'Team Info'!E:K,6,FALSE)</f>
        <v>U-7 HU Cobras</v>
      </c>
      <c r="M633" s="158" t="s">
        <v>849</v>
      </c>
      <c r="N633" s="181" t="str">
        <f>VLOOKUP(E633,'Team Info'!E:H,4,FALSE)</f>
        <v>ER</v>
      </c>
      <c r="O633" s="177" t="str">
        <f>VLOOKUP(E633,'Team Info'!E:J,6,FALSE)</f>
        <v>U-7 ER Celtics</v>
      </c>
      <c r="P633" s="153" t="s">
        <v>1167</v>
      </c>
      <c r="Q633" s="175" t="str">
        <f t="shared" si="96"/>
        <v xml:space="preserve"> </v>
      </c>
      <c r="R633" s="176" t="str">
        <f>IF(ISBLANK((VLOOKUP(D633,'Team Info'!$E:$O,11,FALSE)))=TRUE," ",(VLOOKUP(D633,'Team Info'!$E:$O,11,FALSE)))</f>
        <v xml:space="preserve"> </v>
      </c>
      <c r="S633" s="176" t="str">
        <f>IF(ISBLANK((VLOOKUP(E633,'Team Info'!$E:$O,11,FALSE)))=TRUE," ",(VLOOKUP(E633,'Team Info'!$E:$O,11,FALSE)))</f>
        <v xml:space="preserve"> </v>
      </c>
      <c r="T633" s="145" t="str">
        <f t="shared" si="93"/>
        <v>45591ER #70.416666666666667</v>
      </c>
    </row>
    <row r="634" spans="1:20" ht="28.8" x14ac:dyDescent="0.3">
      <c r="A634" s="170">
        <v>416</v>
      </c>
      <c r="B634" s="170" t="s">
        <v>1228</v>
      </c>
      <c r="C634" s="242" t="str">
        <f t="shared" si="95"/>
        <v>WB1163ER1010</v>
      </c>
      <c r="D634" s="242" t="s">
        <v>1820</v>
      </c>
      <c r="E634" s="242" t="s">
        <v>1699</v>
      </c>
      <c r="F634" s="180" t="str">
        <f t="shared" si="94"/>
        <v>Sat</v>
      </c>
      <c r="G634" s="233">
        <v>45591</v>
      </c>
      <c r="H634" s="153" t="s">
        <v>2046</v>
      </c>
      <c r="I634" s="183">
        <v>0.41666666666666669</v>
      </c>
      <c r="J634" s="155" t="s">
        <v>1826</v>
      </c>
      <c r="K634" s="180" t="str">
        <f>VLOOKUP(D634,'Team Info'!E:H,4,FALSE)</f>
        <v>WB</v>
      </c>
      <c r="L634" s="169" t="str">
        <f>VLOOKUP(D634,'Team Info'!E:K,6,FALSE)</f>
        <v>U-9 WB Magic</v>
      </c>
      <c r="M634" s="158" t="s">
        <v>849</v>
      </c>
      <c r="N634" s="181" t="str">
        <f>VLOOKUP(E634,'Team Info'!E:H,4,FALSE)</f>
        <v>ER</v>
      </c>
      <c r="O634" s="177" t="str">
        <f>VLOOKUP(E634,'Team Info'!E:J,6,FALSE)</f>
        <v>U-9 ER Lucky Charms</v>
      </c>
      <c r="P634" s="153" t="s">
        <v>1167</v>
      </c>
      <c r="Q634" s="175" t="str">
        <f t="shared" si="96"/>
        <v xml:space="preserve"> </v>
      </c>
      <c r="R634" s="176" t="str">
        <f>IF(ISBLANK((VLOOKUP(D634,'Team Info'!$E:$O,11,FALSE)))=TRUE," ",(VLOOKUP(D634,'Team Info'!$E:$O,11,FALSE)))</f>
        <v xml:space="preserve"> </v>
      </c>
      <c r="S634" s="176" t="str">
        <f>IF(ISBLANK((VLOOKUP(E634,'Team Info'!$E:$O,11,FALSE)))=TRUE," ",(VLOOKUP(E634,'Team Info'!$E:$O,11,FALSE)))</f>
        <v xml:space="preserve"> </v>
      </c>
      <c r="T634" s="145" t="str">
        <f t="shared" si="93"/>
        <v>45591ER #80.416666666666667</v>
      </c>
    </row>
    <row r="635" spans="1:20" ht="28.8" x14ac:dyDescent="0.3">
      <c r="A635" s="262">
        <v>370</v>
      </c>
      <c r="B635" s="170" t="s">
        <v>757</v>
      </c>
      <c r="C635" s="242" t="str">
        <f t="shared" si="95"/>
        <v>RF1134JU1083</v>
      </c>
      <c r="D635" s="242" t="s">
        <v>1798</v>
      </c>
      <c r="E635" s="242" t="s">
        <v>1756</v>
      </c>
      <c r="F635" s="180" t="str">
        <f t="shared" si="94"/>
        <v>Sat</v>
      </c>
      <c r="G635" s="233">
        <v>45591</v>
      </c>
      <c r="H635" s="153" t="s">
        <v>2191</v>
      </c>
      <c r="I635" s="183">
        <v>0.41666666666666669</v>
      </c>
      <c r="J635" s="155" t="s">
        <v>1825</v>
      </c>
      <c r="K635" s="180" t="str">
        <f>VLOOKUP(D635,'Team Info'!E:H,4,FALSE)</f>
        <v>RF</v>
      </c>
      <c r="L635" s="169" t="str">
        <f>VLOOKUP(D635,'Team Info'!E:K,6,FALSE)</f>
        <v>U14 RF Raptors</v>
      </c>
      <c r="M635" s="158" t="s">
        <v>849</v>
      </c>
      <c r="N635" s="181" t="str">
        <f>VLOOKUP(E635,'Team Info'!E:H,4,FALSE)</f>
        <v>JU</v>
      </c>
      <c r="O635" s="177" t="str">
        <f>VLOOKUP(E635,'Team Info'!E:J,6,FALSE)</f>
        <v>U14 JU Juneau Rage U14</v>
      </c>
      <c r="P635" s="153" t="s">
        <v>1167</v>
      </c>
      <c r="Q635" s="175" t="str">
        <f t="shared" si="96"/>
        <v>2 Team Coordination: U8 Rage Purple &amp; U14 Rage</v>
      </c>
      <c r="R635" s="176" t="str">
        <f>IF(ISBLANK((VLOOKUP(D635,'Team Info'!$E:$O,11,FALSE)))=TRUE," ",(VLOOKUP(D635,'Team Info'!$E:$O,11,FALSE)))</f>
        <v xml:space="preserve"> </v>
      </c>
      <c r="S635" s="176" t="str">
        <f>IF(ISBLANK((VLOOKUP(E635,'Team Info'!$E:$O,11,FALSE)))=TRUE," ",(VLOOKUP(E635,'Team Info'!$E:$O,11,FALSE)))</f>
        <v>2 Team Coordination: U8 Rage Purple &amp; U14 Rage</v>
      </c>
      <c r="T635" s="145" t="str">
        <f t="shared" si="93"/>
        <v>45591Field 40.416666666666667</v>
      </c>
    </row>
    <row r="636" spans="1:20" ht="28.8" x14ac:dyDescent="0.3">
      <c r="A636" s="170">
        <v>565</v>
      </c>
      <c r="B636" s="170" t="s">
        <v>1159</v>
      </c>
      <c r="C636" s="242" t="str">
        <f t="shared" si="95"/>
        <v>KW1097JK1054</v>
      </c>
      <c r="D636" s="242" t="s">
        <v>1765</v>
      </c>
      <c r="E636" s="242" t="s">
        <v>1376</v>
      </c>
      <c r="F636" s="180" t="str">
        <f t="shared" si="94"/>
        <v>Sat</v>
      </c>
      <c r="G636" s="233">
        <v>45591</v>
      </c>
      <c r="H636" s="153" t="s">
        <v>2146</v>
      </c>
      <c r="I636" s="183">
        <v>0.41666666666666669</v>
      </c>
      <c r="J636" s="155" t="s">
        <v>1828</v>
      </c>
      <c r="K636" s="180" t="str">
        <f>VLOOKUP(D636,'Team Info'!E:H,4,FALSE)</f>
        <v>KW</v>
      </c>
      <c r="L636" s="169" t="str">
        <f>VLOOKUP(D636,'Team Info'!E:K,6,FALSE)</f>
        <v>U-7 KW Pioneers</v>
      </c>
      <c r="M636" s="158" t="s">
        <v>849</v>
      </c>
      <c r="N636" s="181" t="str">
        <f>VLOOKUP(E636,'Team Info'!E:H,4,FALSE)</f>
        <v>JK</v>
      </c>
      <c r="O636" s="177" t="str">
        <f>VLOOKUP(E636,'Team Info'!E:J,6,FALSE)</f>
        <v>U-7 JK Tigers</v>
      </c>
      <c r="P636" s="153" t="s">
        <v>1167</v>
      </c>
      <c r="Q636" s="175" t="str">
        <f t="shared" si="96"/>
        <v xml:space="preserve"> </v>
      </c>
      <c r="R636" s="176" t="str">
        <f>IF(ISBLANK((VLOOKUP(D636,'Team Info'!$E:$O,11,FALSE)))=TRUE," ",(VLOOKUP(D636,'Team Info'!$E:$O,11,FALSE)))</f>
        <v xml:space="preserve"> </v>
      </c>
      <c r="S636" s="176" t="str">
        <f>IF(ISBLANK((VLOOKUP(E636,'Team Info'!$E:$O,11,FALSE)))=TRUE," ",(VLOOKUP(E636,'Team Info'!$E:$O,11,FALSE)))</f>
        <v xml:space="preserve"> </v>
      </c>
      <c r="T636" s="145" t="str">
        <f t="shared" si="93"/>
        <v>45591Hickory Lane #1A0.416666666666667</v>
      </c>
    </row>
    <row r="637" spans="1:20" x14ac:dyDescent="0.3">
      <c r="A637" s="170">
        <v>563</v>
      </c>
      <c r="B637" s="170" t="s">
        <v>1159</v>
      </c>
      <c r="C637" s="242" t="str">
        <f t="shared" si="95"/>
        <v>HT1018JK1055</v>
      </c>
      <c r="D637" s="242" t="s">
        <v>1706</v>
      </c>
      <c r="E637" s="242" t="s">
        <v>1733</v>
      </c>
      <c r="F637" s="180" t="str">
        <f t="shared" si="94"/>
        <v>Sat</v>
      </c>
      <c r="G637" s="233">
        <v>45591</v>
      </c>
      <c r="H637" s="153" t="s">
        <v>2147</v>
      </c>
      <c r="I637" s="183">
        <v>0.41666666666666669</v>
      </c>
      <c r="J637" s="155" t="s">
        <v>1828</v>
      </c>
      <c r="K637" s="180" t="str">
        <f>VLOOKUP(D637,'Team Info'!E:H,4,FALSE)</f>
        <v>HT</v>
      </c>
      <c r="L637" s="169" t="str">
        <f>VLOOKUP(D637,'Team Info'!E:K,6,FALSE)</f>
        <v>U-7 HT Panthers</v>
      </c>
      <c r="M637" s="158" t="s">
        <v>849</v>
      </c>
      <c r="N637" s="181" t="str">
        <f>VLOOKUP(E637,'Team Info'!E:H,4,FALSE)</f>
        <v>JK</v>
      </c>
      <c r="O637" s="177" t="str">
        <f>VLOOKUP(E637,'Team Info'!E:J,6,FALSE)</f>
        <v>U-7 JK Cougars</v>
      </c>
      <c r="P637" s="153" t="s">
        <v>1167</v>
      </c>
      <c r="Q637" s="175" t="str">
        <f t="shared" si="96"/>
        <v xml:space="preserve"> </v>
      </c>
      <c r="R637" s="176" t="str">
        <f>IF(ISBLANK((VLOOKUP(D637,'Team Info'!$E:$O,11,FALSE)))=TRUE," ",(VLOOKUP(D637,'Team Info'!$E:$O,11,FALSE)))</f>
        <v xml:space="preserve"> </v>
      </c>
      <c r="S637" s="176" t="str">
        <f>IF(ISBLANK((VLOOKUP(E637,'Team Info'!$E:$O,11,FALSE)))=TRUE," ",(VLOOKUP(E637,'Team Info'!$E:$O,11,FALSE)))</f>
        <v xml:space="preserve"> </v>
      </c>
      <c r="T637" s="145" t="str">
        <f t="shared" si="93"/>
        <v>45591Hickory Lane #1B0.416666666666667</v>
      </c>
    </row>
    <row r="638" spans="1:20" ht="28.8" x14ac:dyDescent="0.3">
      <c r="A638" s="170">
        <v>417</v>
      </c>
      <c r="B638" s="170" t="s">
        <v>1159</v>
      </c>
      <c r="C638" s="242" t="str">
        <f t="shared" si="95"/>
        <v>HT1027JK1064</v>
      </c>
      <c r="D638" s="242" t="s">
        <v>1715</v>
      </c>
      <c r="E638" s="242" t="s">
        <v>1742</v>
      </c>
      <c r="F638" s="180" t="str">
        <f t="shared" ref="F638:F669" si="97">IF(WEEKDAY(G638)=7,"Sat",IF(WEEKDAY(G638)=6,"Fri",IF(WEEKDAY(G638)=5,"Thu",IF(WEEKDAY(G638)=4,"Wed",IF(WEEKDAY(G638)=3,"Tue",IF(WEEKDAY(G638)=2,"Mon",IF(WEEKDAY(G638)=1,"Sun")))))))</f>
        <v>Sat</v>
      </c>
      <c r="G638" s="233">
        <v>45591</v>
      </c>
      <c r="H638" s="153" t="s">
        <v>2144</v>
      </c>
      <c r="I638" s="183">
        <v>0.41666666666666669</v>
      </c>
      <c r="J638" s="155" t="s">
        <v>1826</v>
      </c>
      <c r="K638" s="180" t="str">
        <f>VLOOKUP(D638,'Team Info'!E:H,4,FALSE)</f>
        <v>HT</v>
      </c>
      <c r="L638" s="169" t="str">
        <f>VLOOKUP(D638,'Team Info'!E:K,6,FALSE)</f>
        <v>U-9 HT Lady Orioles (Orange Crush)</v>
      </c>
      <c r="M638" s="158" t="s">
        <v>849</v>
      </c>
      <c r="N638" s="181" t="str">
        <f>VLOOKUP(E638,'Team Info'!E:H,4,FALSE)</f>
        <v>JK</v>
      </c>
      <c r="O638" s="177" t="str">
        <f>VLOOKUP(E638,'Team Info'!E:J,6,FALSE)</f>
        <v>U-9 JK Rattlesnakes</v>
      </c>
      <c r="P638" s="153" t="s">
        <v>1167</v>
      </c>
      <c r="Q638" s="175" t="str">
        <f t="shared" si="96"/>
        <v xml:space="preserve"> </v>
      </c>
      <c r="R638" s="176" t="str">
        <f>IF(ISBLANK((VLOOKUP(D638,'Team Info'!$E:$O,11,FALSE)))=TRUE," ",(VLOOKUP(D638,'Team Info'!$E:$O,11,FALSE)))</f>
        <v xml:space="preserve"> </v>
      </c>
      <c r="S638" s="176" t="str">
        <f>IF(ISBLANK((VLOOKUP(E638,'Team Info'!$E:$O,11,FALSE)))=TRUE," ",(VLOOKUP(E638,'Team Info'!$E:$O,11,FALSE)))</f>
        <v xml:space="preserve"> </v>
      </c>
      <c r="T638" s="145" t="str">
        <f t="shared" si="93"/>
        <v>45591Hickory Lane #20.416666666666667</v>
      </c>
    </row>
    <row r="639" spans="1:20" ht="28.8" x14ac:dyDescent="0.3">
      <c r="A639" s="170">
        <v>321</v>
      </c>
      <c r="B639" s="170" t="s">
        <v>1159</v>
      </c>
      <c r="C639" s="242" t="str">
        <f t="shared" si="95"/>
        <v>HT1033JK1072</v>
      </c>
      <c r="D639" s="242" t="s">
        <v>1720</v>
      </c>
      <c r="E639" s="242" t="s">
        <v>1748</v>
      </c>
      <c r="F639" s="180" t="str">
        <f t="shared" si="97"/>
        <v>Sat</v>
      </c>
      <c r="G639" s="233">
        <v>45591</v>
      </c>
      <c r="H639" s="153" t="s">
        <v>2145</v>
      </c>
      <c r="I639" s="183">
        <v>0.41666666666666669</v>
      </c>
      <c r="J639" s="155" t="s">
        <v>1824</v>
      </c>
      <c r="K639" s="180" t="str">
        <f>VLOOKUP(D639,'Team Info'!E:H,4,FALSE)</f>
        <v>HT</v>
      </c>
      <c r="L639" s="169" t="str">
        <f>VLOOKUP(D639,'Team Info'!E:K,6,FALSE)</f>
        <v>U12 HT SC Hartford</v>
      </c>
      <c r="M639" s="158" t="s">
        <v>849</v>
      </c>
      <c r="N639" s="181" t="str">
        <f>VLOOKUP(E639,'Team Info'!E:H,4,FALSE)</f>
        <v>JK</v>
      </c>
      <c r="O639" s="177" t="str">
        <f>VLOOKUP(E639,'Team Info'!E:J,6,FALSE)</f>
        <v>U12 JK Stars</v>
      </c>
      <c r="P639" s="153" t="s">
        <v>1167</v>
      </c>
      <c r="Q639" s="175" t="str">
        <f t="shared" si="96"/>
        <v xml:space="preserve">No Game 10/11-10/13 - Uihlein 
 </v>
      </c>
      <c r="R639" s="176" t="str">
        <f>IF(ISBLANK((VLOOKUP(D639,'Team Info'!$E:$O,11,FALSE)))=TRUE," ",(VLOOKUP(D639,'Team Info'!$E:$O,11,FALSE)))</f>
        <v>No Game 10/11-10/13 - Uihlein</v>
      </c>
      <c r="S639" s="269" t="str">
        <f>IF(ISBLANK((VLOOKUP(E639,'Team Info'!$E:$O,11,FALSE)))=TRUE," ",(VLOOKUP(E639,'Team Info'!$E:$O,11,FALSE)))</f>
        <v xml:space="preserve"> </v>
      </c>
      <c r="T639" s="145" t="str">
        <f t="shared" si="93"/>
        <v>45591Hickory Lane #30.416666666666667</v>
      </c>
    </row>
    <row r="640" spans="1:20" ht="28.8" x14ac:dyDescent="0.3">
      <c r="A640" s="170">
        <v>226</v>
      </c>
      <c r="B640" s="170" t="s">
        <v>1160</v>
      </c>
      <c r="C640" s="242" t="str">
        <f t="shared" si="95"/>
        <v>HT1023KW1103</v>
      </c>
      <c r="D640" s="242" t="s">
        <v>1711</v>
      </c>
      <c r="E640" s="242" t="s">
        <v>1771</v>
      </c>
      <c r="F640" s="180" t="str">
        <f t="shared" si="97"/>
        <v>Sat</v>
      </c>
      <c r="G640" s="233">
        <v>45591</v>
      </c>
      <c r="H640" s="153" t="s">
        <v>879</v>
      </c>
      <c r="I640" s="183">
        <v>0.41666666666666669</v>
      </c>
      <c r="J640" s="169" t="s">
        <v>1823</v>
      </c>
      <c r="K640" s="180" t="str">
        <f>VLOOKUP(D640,'Team Info'!E:H,4,FALSE)</f>
        <v>HT</v>
      </c>
      <c r="L640" s="169" t="str">
        <f>VLOOKUP(D640,'Team Info'!E:K,6,FALSE)</f>
        <v>U-8 HT Heroes</v>
      </c>
      <c r="M640" s="158" t="s">
        <v>849</v>
      </c>
      <c r="N640" s="181" t="str">
        <f>VLOOKUP(E640,'Team Info'!E:H,4,FALSE)</f>
        <v>KW</v>
      </c>
      <c r="O640" s="177" t="str">
        <f>VLOOKUP(E640,'Team Info'!E:J,6,FALSE)</f>
        <v>U-8 KW Thunderhawks</v>
      </c>
      <c r="P640" s="153" t="s">
        <v>1167</v>
      </c>
      <c r="Q640" s="175" t="str">
        <f t="shared" si="96"/>
        <v xml:space="preserve"> </v>
      </c>
      <c r="R640" s="176" t="str">
        <f>IF(ISBLANK((VLOOKUP(D640,'Team Info'!$E:$O,11,FALSE)))=TRUE," ",(VLOOKUP(D640,'Team Info'!$E:$O,11,FALSE)))</f>
        <v xml:space="preserve"> </v>
      </c>
      <c r="S640" s="269" t="str">
        <f>IF(ISBLANK((VLOOKUP(E640,'Team Info'!$E:$O,11,FALSE)))=TRUE," ",(VLOOKUP(E640,'Team Info'!$E:$O,11,FALSE)))</f>
        <v xml:space="preserve"> </v>
      </c>
      <c r="T640" s="145" t="str">
        <f t="shared" si="93"/>
        <v>45591KW 10.416666666666667</v>
      </c>
    </row>
    <row r="641" spans="1:20" ht="28.8" x14ac:dyDescent="0.3">
      <c r="A641" s="170">
        <v>371</v>
      </c>
      <c r="B641" s="170" t="s">
        <v>1266</v>
      </c>
      <c r="C641" s="242" t="str">
        <f t="shared" ref="C641:C672" si="98">D641&amp;E641</f>
        <v>ER1014WA1159</v>
      </c>
      <c r="D641" s="242" t="s">
        <v>1702</v>
      </c>
      <c r="E641" s="242" t="s">
        <v>1817</v>
      </c>
      <c r="F641" s="180" t="str">
        <f t="shared" si="97"/>
        <v>Sat</v>
      </c>
      <c r="G641" s="233">
        <v>45591</v>
      </c>
      <c r="H641" s="153" t="s">
        <v>2152</v>
      </c>
      <c r="I641" s="183">
        <v>0.41666666666666669</v>
      </c>
      <c r="J641" s="155" t="s">
        <v>1825</v>
      </c>
      <c r="K641" s="180" t="str">
        <f>VLOOKUP(D641,'Team Info'!E:H,4,FALSE)</f>
        <v>ER</v>
      </c>
      <c r="L641" s="169" t="str">
        <f>VLOOKUP(D641,'Team Info'!E:K,6,FALSE)</f>
        <v>U14 ER Wolfhounds</v>
      </c>
      <c r="M641" s="158" t="s">
        <v>849</v>
      </c>
      <c r="N641" s="181" t="str">
        <f>VLOOKUP(E641,'Team Info'!E:H,4,FALSE)</f>
        <v>WA</v>
      </c>
      <c r="O641" s="177" t="str">
        <f>VLOOKUP(E641,'Team Info'!E:J,6,FALSE)</f>
        <v>U14 WA Waubedonia U14 Coed</v>
      </c>
      <c r="P641" s="153" t="s">
        <v>1167</v>
      </c>
      <c r="Q641" s="175" t="str">
        <f t="shared" ref="Q641:Q672" si="99">IF(R641=" ",S641,R641&amp;" 
"&amp;S641)</f>
        <v xml:space="preserve"> </v>
      </c>
      <c r="R641" s="176" t="str">
        <f>IF(ISBLANK((VLOOKUP(D641,'Team Info'!$E:$O,11,FALSE)))=TRUE," ",(VLOOKUP(D641,'Team Info'!$E:$O,11,FALSE)))</f>
        <v xml:space="preserve"> </v>
      </c>
      <c r="S641" s="269" t="str">
        <f>IF(ISBLANK((VLOOKUP(E641,'Team Info'!$E:$O,11,FALSE)))=TRUE," ",(VLOOKUP(E641,'Team Info'!$E:$O,11,FALSE)))</f>
        <v xml:space="preserve"> </v>
      </c>
    </row>
    <row r="642" spans="1:20" ht="28.8" x14ac:dyDescent="0.3">
      <c r="A642" s="170">
        <v>60</v>
      </c>
      <c r="B642" s="170" t="s">
        <v>1162</v>
      </c>
      <c r="C642" s="242" t="str">
        <f t="shared" si="98"/>
        <v>RF1128SL1150</v>
      </c>
      <c r="D642" s="242" t="s">
        <v>1669</v>
      </c>
      <c r="E642" s="242" t="s">
        <v>1668</v>
      </c>
      <c r="F642" s="180" t="str">
        <f t="shared" si="97"/>
        <v>Sat</v>
      </c>
      <c r="G642" s="233">
        <v>45591</v>
      </c>
      <c r="H642" s="153">
        <v>1</v>
      </c>
      <c r="I642" s="183">
        <v>0.4375</v>
      </c>
      <c r="J642" s="155" t="s">
        <v>96</v>
      </c>
      <c r="K642" s="180" t="str">
        <f>VLOOKUP(D642,'Team Info'!E:H,4,FALSE)</f>
        <v>RF</v>
      </c>
      <c r="L642" s="240" t="str">
        <f>VLOOKUP(D642,'Team Info'!E:K,6,FALSE)</f>
        <v>U10G RF Wildcats</v>
      </c>
      <c r="M642" s="158" t="s">
        <v>849</v>
      </c>
      <c r="N642" s="181" t="str">
        <f>VLOOKUP(E642,'Team Info'!E:H,4,FALSE)</f>
        <v>SL</v>
      </c>
      <c r="O642" s="238" t="str">
        <f>VLOOKUP(E642,'Team Info'!E:J,6,FALSE)</f>
        <v>U10G SL Lady Owlets (Tigers)</v>
      </c>
      <c r="P642" s="153" t="s">
        <v>1167</v>
      </c>
      <c r="Q642" s="175" t="str">
        <f t="shared" si="99"/>
        <v>2 Team Coordination: U12G Lady Owls &amp; U10G Tigers; 2 Team Coordination: U10G Tigers &amp; U8 Asteroids, 9/27-9/28 AWAY games - Homecoming</v>
      </c>
      <c r="R642" s="176" t="str">
        <f>IF(ISBLANK((VLOOKUP(D642,'Team Info'!$E:$O,11,FALSE)))=TRUE," ",(VLOOKUP(D642,'Team Info'!$E:$O,11,FALSE)))</f>
        <v xml:space="preserve"> </v>
      </c>
      <c r="S642" s="269" t="str">
        <f>IF(ISBLANK((VLOOKUP(E642,'Team Info'!$E:$O,11,FALSE)))=TRUE," ",(VLOOKUP(E642,'Team Info'!$E:$O,11,FALSE)))</f>
        <v>2 Team Coordination: U12G Lady Owls &amp; U10G Tigers; 2 Team Coordination: U10G Tigers &amp; U8 Asteroids, 9/27-9/28 AWAY games - Homecoming</v>
      </c>
      <c r="T642" s="145" t="str">
        <f t="shared" ref="T642:T659" si="100">G642&amp;H642&amp;I642</f>
        <v>4559110.4375</v>
      </c>
    </row>
    <row r="643" spans="1:20" ht="28.8" x14ac:dyDescent="0.3">
      <c r="A643" s="170">
        <v>110</v>
      </c>
      <c r="B643" s="170" t="s">
        <v>1162</v>
      </c>
      <c r="C643" s="242" t="str">
        <f t="shared" si="98"/>
        <v>ER1013SL1153</v>
      </c>
      <c r="D643" s="242" t="s">
        <v>1682</v>
      </c>
      <c r="E643" s="242" t="s">
        <v>1677</v>
      </c>
      <c r="F643" s="180" t="str">
        <f t="shared" si="97"/>
        <v>Sat</v>
      </c>
      <c r="G643" s="233">
        <v>45591</v>
      </c>
      <c r="H643" s="153">
        <v>5</v>
      </c>
      <c r="I643" s="183">
        <v>0.4375</v>
      </c>
      <c r="J643" s="155" t="s">
        <v>63</v>
      </c>
      <c r="K643" s="180" t="str">
        <f>VLOOKUP(D643,'Team Info'!E:H,4,FALSE)</f>
        <v>ER</v>
      </c>
      <c r="L643" s="240" t="str">
        <f>VLOOKUP(D643,'Team Info'!E:K,6,FALSE)</f>
        <v>U12G ER Unicorns</v>
      </c>
      <c r="M643" s="158" t="s">
        <v>849</v>
      </c>
      <c r="N643" s="181" t="str">
        <f>VLOOKUP(E643,'Team Info'!E:H,4,FALSE)</f>
        <v>SL</v>
      </c>
      <c r="O643" s="238" t="str">
        <f>VLOOKUP(E643,'Team Info'!E:J,6,FALSE)</f>
        <v>U12G SL Red Stars (Royals)</v>
      </c>
      <c r="P643" s="153" t="s">
        <v>1167</v>
      </c>
      <c r="Q643" s="175" t="str">
        <f t="shared" si="99"/>
        <v>9/27-9/28 AWAY games - Homecoming</v>
      </c>
      <c r="R643" s="176" t="str">
        <f>IF(ISBLANK((VLOOKUP(D643,'Team Info'!$E:$O,11,FALSE)))=TRUE," ",(VLOOKUP(D643,'Team Info'!$E:$O,11,FALSE)))</f>
        <v xml:space="preserve"> </v>
      </c>
      <c r="S643" s="269" t="str">
        <f>IF(ISBLANK((VLOOKUP(E643,'Team Info'!$E:$O,11,FALSE)))=TRUE," ",(VLOOKUP(E643,'Team Info'!$E:$O,11,FALSE)))</f>
        <v>9/27-9/28 AWAY games - Homecoming</v>
      </c>
      <c r="T643" s="145" t="str">
        <f t="shared" si="100"/>
        <v>4559150.4375</v>
      </c>
    </row>
    <row r="644" spans="1:20" ht="28.8" x14ac:dyDescent="0.3">
      <c r="A644" s="170">
        <v>601</v>
      </c>
      <c r="B644" s="170" t="s">
        <v>1158</v>
      </c>
      <c r="C644" s="242" t="str">
        <f t="shared" si="98"/>
        <v>SL1147HU1047</v>
      </c>
      <c r="D644" s="242" t="s">
        <v>1811</v>
      </c>
      <c r="E644" s="242" t="s">
        <v>1730</v>
      </c>
      <c r="F644" s="180" t="str">
        <f t="shared" si="97"/>
        <v>Sat</v>
      </c>
      <c r="G644" s="233">
        <v>45591</v>
      </c>
      <c r="H644" s="153" t="s">
        <v>2153</v>
      </c>
      <c r="I644" s="183">
        <v>0.4375</v>
      </c>
      <c r="J644" s="155" t="s">
        <v>1829</v>
      </c>
      <c r="K644" s="180" t="str">
        <f>VLOOKUP(D644,'Team Info'!E:H,4,FALSE)</f>
        <v>SL</v>
      </c>
      <c r="L644" s="169" t="str">
        <f>VLOOKUP(D644,'Team Info'!E:K,6,FALSE)</f>
        <v>U10 SL Aletico Madrid (Rangers)</v>
      </c>
      <c r="M644" s="158" t="s">
        <v>849</v>
      </c>
      <c r="N644" s="181" t="str">
        <f>VLOOKUP(E644,'Team Info'!E:H,4,FALSE)</f>
        <v>HU</v>
      </c>
      <c r="O644" s="177" t="str">
        <f>VLOOKUP(E644,'Team Info'!E:J,6,FALSE)</f>
        <v>U10 HU Panthers</v>
      </c>
      <c r="P644" s="153" t="s">
        <v>1167</v>
      </c>
      <c r="Q644" s="175" t="str">
        <f t="shared" si="99"/>
        <v xml:space="preserve">9/27-9/28 AWAY games - Homecoming 
 </v>
      </c>
      <c r="R644" s="176" t="str">
        <f>IF(ISBLANK((VLOOKUP(D644,'Team Info'!$E:$O,11,FALSE)))=TRUE," ",(VLOOKUP(D644,'Team Info'!$E:$O,11,FALSE)))</f>
        <v>9/27-9/28 AWAY games - Homecoming</v>
      </c>
      <c r="S644" s="269" t="str">
        <f>IF(ISBLANK((VLOOKUP(E644,'Team Info'!$E:$O,11,FALSE)))=TRUE," ",(VLOOKUP(E644,'Team Info'!$E:$O,11,FALSE)))</f>
        <v xml:space="preserve"> </v>
      </c>
      <c r="T644" s="145" t="str">
        <f t="shared" si="100"/>
        <v>45591Field #10.4375</v>
      </c>
    </row>
    <row r="645" spans="1:20" ht="52.2" customHeight="1" x14ac:dyDescent="0.3">
      <c r="A645" s="170">
        <v>195</v>
      </c>
      <c r="B645" s="170" t="s">
        <v>1158</v>
      </c>
      <c r="C645" s="242" t="str">
        <f t="shared" si="98"/>
        <v>SL1140HU1044</v>
      </c>
      <c r="D645" s="242" t="s">
        <v>1804</v>
      </c>
      <c r="E645" s="242" t="s">
        <v>1727</v>
      </c>
      <c r="F645" s="180" t="str">
        <f t="shared" si="97"/>
        <v>Sat</v>
      </c>
      <c r="G645" s="233">
        <v>45591</v>
      </c>
      <c r="H645" s="153" t="s">
        <v>2154</v>
      </c>
      <c r="I645" s="183">
        <v>0.4375</v>
      </c>
      <c r="J645" s="169" t="s">
        <v>1823</v>
      </c>
      <c r="K645" s="180" t="str">
        <f>VLOOKUP(D645,'Team Info'!E:H,4,FALSE)</f>
        <v>SL</v>
      </c>
      <c r="L645" s="169" t="str">
        <f>VLOOKUP(D645,'Team Info'!E:K,6,FALSE)</f>
        <v>U-8 SL Volcanoes</v>
      </c>
      <c r="M645" s="158" t="s">
        <v>849</v>
      </c>
      <c r="N645" s="181" t="str">
        <f>VLOOKUP(E645,'Team Info'!E:H,4,FALSE)</f>
        <v>HU</v>
      </c>
      <c r="O645" s="177" t="str">
        <f>VLOOKUP(E645,'Team Info'!E:J,6,FALSE)</f>
        <v>U-8 HU Stingers</v>
      </c>
      <c r="P645" s="153" t="s">
        <v>1167</v>
      </c>
      <c r="Q645" s="175" t="str">
        <f t="shared" si="99"/>
        <v xml:space="preserve">9/27-9/28 AWAY games - Homecoming 
 </v>
      </c>
      <c r="R645" s="176" t="str">
        <f>IF(ISBLANK((VLOOKUP(D645,'Team Info'!$E:$O,11,FALSE)))=TRUE," ",(VLOOKUP(D645,'Team Info'!$E:$O,11,FALSE)))</f>
        <v>9/27-9/28 AWAY games - Homecoming</v>
      </c>
      <c r="S645" s="269" t="str">
        <f>IF(ISBLANK((VLOOKUP(E645,'Team Info'!$E:$O,11,FALSE)))=TRUE," ",(VLOOKUP(E645,'Team Info'!$E:$O,11,FALSE)))</f>
        <v xml:space="preserve"> </v>
      </c>
      <c r="T645" s="145" t="str">
        <f t="shared" si="100"/>
        <v>45591Field #20.4375</v>
      </c>
    </row>
    <row r="646" spans="1:20" ht="28.8" x14ac:dyDescent="0.3">
      <c r="A646" s="170">
        <v>156</v>
      </c>
      <c r="B646" s="170" t="s">
        <v>1158</v>
      </c>
      <c r="C646" s="242" t="str">
        <f t="shared" si="98"/>
        <v>ER1008HU1043</v>
      </c>
      <c r="D646" s="242" t="s">
        <v>1697</v>
      </c>
      <c r="E646" s="242" t="s">
        <v>1726</v>
      </c>
      <c r="F646" s="180" t="str">
        <f t="shared" si="97"/>
        <v>Sat</v>
      </c>
      <c r="G646" s="233">
        <v>45591</v>
      </c>
      <c r="H646" s="153" t="s">
        <v>2155</v>
      </c>
      <c r="I646" s="183">
        <v>0.4375</v>
      </c>
      <c r="J646" s="155" t="s">
        <v>1823</v>
      </c>
      <c r="K646" s="180" t="str">
        <f>VLOOKUP(D646,'Team Info'!E:H,4,FALSE)</f>
        <v>ER</v>
      </c>
      <c r="L646" s="240" t="str">
        <f>VLOOKUP(D646,'Team Info'!E:K,6,FALSE)</f>
        <v>U-8 ER Shamrocks</v>
      </c>
      <c r="M646" s="158" t="s">
        <v>849</v>
      </c>
      <c r="N646" s="181" t="str">
        <f>VLOOKUP(E646,'Team Info'!E:H,4,FALSE)</f>
        <v>HU</v>
      </c>
      <c r="O646" s="238" t="str">
        <f>VLOOKUP(E646,'Team Info'!E:J,6,FALSE)</f>
        <v>U-8 HU Vipers</v>
      </c>
      <c r="P646" s="153" t="s">
        <v>1167</v>
      </c>
      <c r="Q646" s="175" t="str">
        <f t="shared" si="99"/>
        <v>2 Team Coordination: U8 HU Vipers &amp; U12G Lightening Leopards</v>
      </c>
      <c r="R646" s="176" t="str">
        <f>IF(ISBLANK((VLOOKUP(D646,'Team Info'!$E:$O,11,FALSE)))=TRUE," ",(VLOOKUP(D646,'Team Info'!$E:$O,11,FALSE)))</f>
        <v xml:space="preserve"> </v>
      </c>
      <c r="S646" s="269" t="str">
        <f>IF(ISBLANK((VLOOKUP(E646,'Team Info'!$E:$O,11,FALSE)))=TRUE," ",(VLOOKUP(E646,'Team Info'!$E:$O,11,FALSE)))</f>
        <v>2 Team Coordination: U8 HU Vipers &amp; U12G Lightening Leopards</v>
      </c>
      <c r="T646" s="145" t="str">
        <f t="shared" si="100"/>
        <v>45591Field #30.4375</v>
      </c>
    </row>
    <row r="647" spans="1:20" ht="28.8" x14ac:dyDescent="0.3">
      <c r="A647" s="170">
        <v>322</v>
      </c>
      <c r="B647" s="170" t="s">
        <v>1160</v>
      </c>
      <c r="C647" s="242" t="str">
        <f t="shared" si="98"/>
        <v>HT1035KW1089</v>
      </c>
      <c r="D647" s="242" t="s">
        <v>1722</v>
      </c>
      <c r="E647" s="242" t="s">
        <v>1761</v>
      </c>
      <c r="F647" s="180" t="str">
        <f t="shared" si="97"/>
        <v>Sat</v>
      </c>
      <c r="G647" s="233">
        <v>45591</v>
      </c>
      <c r="H647" s="153" t="s">
        <v>858</v>
      </c>
      <c r="I647" s="183">
        <v>0.4375</v>
      </c>
      <c r="J647" s="155" t="s">
        <v>1824</v>
      </c>
      <c r="K647" s="180" t="str">
        <f>VLOOKUP(D647,'Team Info'!E:H,4,FALSE)</f>
        <v>HT</v>
      </c>
      <c r="L647" s="169" t="str">
        <f>VLOOKUP(D647,'Team Info'!E:K,6,FALSE)</f>
        <v>U12 HT Hornets</v>
      </c>
      <c r="M647" s="158" t="s">
        <v>849</v>
      </c>
      <c r="N647" s="181" t="str">
        <f>VLOOKUP(E647,'Team Info'!E:H,4,FALSE)</f>
        <v>KW</v>
      </c>
      <c r="O647" s="177" t="str">
        <f>VLOOKUP(E647,'Team Info'!E:J,6,FALSE)</f>
        <v>U12 KW Stingrays</v>
      </c>
      <c r="P647" s="153" t="s">
        <v>1167</v>
      </c>
      <c r="Q647" s="175" t="str">
        <f t="shared" si="99"/>
        <v xml:space="preserve">No Game 10/11-10/13 - Uihlein 
 </v>
      </c>
      <c r="R647" s="176" t="str">
        <f>IF(ISBLANK((VLOOKUP(D647,'Team Info'!$E:$O,11,FALSE)))=TRUE," ",(VLOOKUP(D647,'Team Info'!$E:$O,11,FALSE)))</f>
        <v>No Game 10/11-10/13 - Uihlein</v>
      </c>
      <c r="S647" s="269" t="str">
        <f>IF(ISBLANK((VLOOKUP(E647,'Team Info'!$E:$O,11,FALSE)))=TRUE," ",(VLOOKUP(E647,'Team Info'!$E:$O,11,FALSE)))</f>
        <v xml:space="preserve"> </v>
      </c>
      <c r="T647" s="145" t="str">
        <f t="shared" si="100"/>
        <v>45591KW 40.4375</v>
      </c>
    </row>
    <row r="648" spans="1:20" ht="28.8" x14ac:dyDescent="0.3">
      <c r="A648" s="170">
        <v>155</v>
      </c>
      <c r="B648" s="170" t="s">
        <v>1161</v>
      </c>
      <c r="C648" s="242" t="str">
        <f t="shared" si="98"/>
        <v>SL1142RF1115</v>
      </c>
      <c r="D648" s="242" t="s">
        <v>1806</v>
      </c>
      <c r="E648" s="242" t="s">
        <v>1782</v>
      </c>
      <c r="F648" s="180" t="str">
        <f t="shared" si="97"/>
        <v>Sat</v>
      </c>
      <c r="G648" s="233">
        <v>45591</v>
      </c>
      <c r="H648" s="153" t="s">
        <v>2172</v>
      </c>
      <c r="I648" s="271">
        <v>0.4375</v>
      </c>
      <c r="J648" s="155" t="s">
        <v>1823</v>
      </c>
      <c r="K648" s="180" t="str">
        <f>VLOOKUP(D648,'Team Info'!E:H,4,FALSE)</f>
        <v>SL</v>
      </c>
      <c r="L648" s="240" t="str">
        <f>VLOOKUP(D648,'Team Info'!E:K,6,FALSE)</f>
        <v>U-8 SL Earthquakes</v>
      </c>
      <c r="M648" s="158" t="s">
        <v>849</v>
      </c>
      <c r="N648" s="181" t="str">
        <f>VLOOKUP(E648,'Team Info'!E:H,4,FALSE)</f>
        <v>RF</v>
      </c>
      <c r="O648" s="238" t="str">
        <f>VLOOKUP(E648,'Team Info'!E:J,6,FALSE)</f>
        <v>U-8 RF Bullseyes</v>
      </c>
      <c r="P648" s="153" t="s">
        <v>1167</v>
      </c>
      <c r="Q648" s="175" t="str">
        <f t="shared" si="99"/>
        <v xml:space="preserve">9/27-9/28 AWAY games - Homecoming 
 </v>
      </c>
      <c r="R648" s="176" t="str">
        <f>IF(ISBLANK((VLOOKUP(D648,'Team Info'!$E:$O,11,FALSE)))=TRUE," ",(VLOOKUP(D648,'Team Info'!$E:$O,11,FALSE)))</f>
        <v>9/27-9/28 AWAY games - Homecoming</v>
      </c>
      <c r="S648" s="269" t="str">
        <f>IF(ISBLANK((VLOOKUP(E648,'Team Info'!$E:$O,11,FALSE)))=TRUE," ",(VLOOKUP(E648,'Team Info'!$E:$O,11,FALSE)))</f>
        <v xml:space="preserve"> </v>
      </c>
      <c r="T648" s="145" t="str">
        <f t="shared" si="100"/>
        <v>45591RF 10.4375</v>
      </c>
    </row>
    <row r="649" spans="1:20" ht="28.8" x14ac:dyDescent="0.3">
      <c r="A649" s="170">
        <v>227</v>
      </c>
      <c r="B649" s="170" t="s">
        <v>1161</v>
      </c>
      <c r="C649" s="242" t="str">
        <f t="shared" si="98"/>
        <v>JK1060RF1117</v>
      </c>
      <c r="D649" s="242" t="s">
        <v>1738</v>
      </c>
      <c r="E649" s="242" t="s">
        <v>1784</v>
      </c>
      <c r="F649" s="180" t="str">
        <f t="shared" si="97"/>
        <v>Sat</v>
      </c>
      <c r="G649" s="233">
        <v>45591</v>
      </c>
      <c r="H649" s="153" t="s">
        <v>2173</v>
      </c>
      <c r="I649" s="183">
        <v>0.4375</v>
      </c>
      <c r="J649" s="169" t="s">
        <v>1823</v>
      </c>
      <c r="K649" s="180" t="str">
        <f>VLOOKUP(D649,'Team Info'!E:H,4,FALSE)</f>
        <v>JK</v>
      </c>
      <c r="L649" s="169" t="str">
        <f>VLOOKUP(D649,'Team Info'!E:K,6,FALSE)</f>
        <v>U-8 JK The Reds</v>
      </c>
      <c r="M649" s="158" t="s">
        <v>849</v>
      </c>
      <c r="N649" s="181" t="str">
        <f>VLOOKUP(E649,'Team Info'!E:H,4,FALSE)</f>
        <v>RF</v>
      </c>
      <c r="O649" s="177" t="str">
        <f>VLOOKUP(E649,'Team Info'!E:J,6,FALSE)</f>
        <v>U-8 RF Dynamite</v>
      </c>
      <c r="P649" s="153" t="s">
        <v>1167</v>
      </c>
      <c r="Q649" s="175" t="str">
        <f t="shared" si="99"/>
        <v xml:space="preserve"> </v>
      </c>
      <c r="R649" s="176" t="str">
        <f>IF(ISBLANK((VLOOKUP(D649,'Team Info'!$E:$O,11,FALSE)))=TRUE," ",(VLOOKUP(D649,'Team Info'!$E:$O,11,FALSE)))</f>
        <v xml:space="preserve"> </v>
      </c>
      <c r="S649" s="269" t="str">
        <f>IF(ISBLANK((VLOOKUP(E649,'Team Info'!$E:$O,11,FALSE)))=TRUE," ",(VLOOKUP(E649,'Team Info'!$E:$O,11,FALSE)))</f>
        <v xml:space="preserve"> </v>
      </c>
      <c r="T649" s="145" t="str">
        <f t="shared" si="100"/>
        <v>45591RF 20.4375</v>
      </c>
    </row>
    <row r="650" spans="1:20" x14ac:dyDescent="0.3">
      <c r="A650" s="170">
        <v>507</v>
      </c>
      <c r="B650" s="170" t="s">
        <v>1161</v>
      </c>
      <c r="C650" s="242" t="str">
        <f t="shared" si="98"/>
        <v>HT1016RF1112</v>
      </c>
      <c r="D650" s="242" t="s">
        <v>1704</v>
      </c>
      <c r="E650" s="242" t="s">
        <v>1779</v>
      </c>
      <c r="F650" s="180" t="str">
        <f t="shared" si="97"/>
        <v>Sat</v>
      </c>
      <c r="G650" s="233">
        <v>45591</v>
      </c>
      <c r="H650" s="153" t="s">
        <v>2171</v>
      </c>
      <c r="I650" s="183">
        <v>0.4375</v>
      </c>
      <c r="J650" s="155" t="s">
        <v>1828</v>
      </c>
      <c r="K650" s="180" t="str">
        <f>VLOOKUP(D650,'Team Info'!E:H,4,FALSE)</f>
        <v>HT</v>
      </c>
      <c r="L650" s="169" t="str">
        <f>VLOOKUP(D650,'Team Info'!E:K,6,FALSE)</f>
        <v>U-7 HT Honey Badgers</v>
      </c>
      <c r="M650" s="158" t="s">
        <v>849</v>
      </c>
      <c r="N650" s="181" t="str">
        <f>VLOOKUP(E650,'Team Info'!E:H,4,FALSE)</f>
        <v>RF</v>
      </c>
      <c r="O650" s="177" t="str">
        <f>VLOOKUP(E650,'Team Info'!E:J,6,FALSE)</f>
        <v>U-7 RF Kickers</v>
      </c>
      <c r="P650" s="153" t="s">
        <v>1167</v>
      </c>
      <c r="Q650" s="175" t="str">
        <f t="shared" si="99"/>
        <v xml:space="preserve"> </v>
      </c>
      <c r="R650" s="176" t="str">
        <f>IF(ISBLANK((VLOOKUP(D650,'Team Info'!$E:$O,11,FALSE)))=TRUE," ",(VLOOKUP(D650,'Team Info'!$E:$O,11,FALSE)))</f>
        <v xml:space="preserve"> </v>
      </c>
      <c r="S650" s="269" t="str">
        <f>IF(ISBLANK((VLOOKUP(E650,'Team Info'!$E:$O,11,FALSE)))=TRUE," ",(VLOOKUP(E650,'Team Info'!$E:$O,11,FALSE)))</f>
        <v xml:space="preserve"> </v>
      </c>
      <c r="T650" s="145" t="str">
        <f t="shared" si="100"/>
        <v>45591RF 30.4375</v>
      </c>
    </row>
    <row r="651" spans="1:20" ht="28.8" x14ac:dyDescent="0.3">
      <c r="A651" s="170">
        <v>641</v>
      </c>
      <c r="B651" s="170" t="s">
        <v>1161</v>
      </c>
      <c r="C651" s="242" t="str">
        <f t="shared" si="98"/>
        <v>HT1031RF1127</v>
      </c>
      <c r="D651" s="242" t="s">
        <v>1718</v>
      </c>
      <c r="E651" s="242" t="s">
        <v>1793</v>
      </c>
      <c r="F651" s="180" t="str">
        <f t="shared" si="97"/>
        <v>Sat</v>
      </c>
      <c r="G651" s="233">
        <v>45591</v>
      </c>
      <c r="H651" s="236" t="s">
        <v>2177</v>
      </c>
      <c r="I651" s="183">
        <v>0.4375</v>
      </c>
      <c r="J651" s="155" t="s">
        <v>1829</v>
      </c>
      <c r="K651" s="180" t="str">
        <f>VLOOKUP(D651,'Team Info'!E:H,4,FALSE)</f>
        <v>HT</v>
      </c>
      <c r="L651" s="169" t="str">
        <f>VLOOKUP(D651,'Team Info'!E:K,6,FALSE)</f>
        <v>U10 HT Dragons</v>
      </c>
      <c r="M651" s="158" t="s">
        <v>849</v>
      </c>
      <c r="N651" s="181" t="str">
        <f>VLOOKUP(E651,'Team Info'!E:H,4,FALSE)</f>
        <v>RF</v>
      </c>
      <c r="O651" s="177" t="str">
        <f>VLOOKUP(E651,'Team Info'!E:J,6,FALSE)</f>
        <v>U10 RF Avengers</v>
      </c>
      <c r="P651" s="153" t="s">
        <v>1167</v>
      </c>
      <c r="Q651" s="175" t="str">
        <f t="shared" si="99"/>
        <v xml:space="preserve"> </v>
      </c>
      <c r="R651" s="176" t="str">
        <f>IF(ISBLANK((VLOOKUP(D651,'Team Info'!$E:$O,11,FALSE)))=TRUE," ",(VLOOKUP(D651,'Team Info'!$E:$O,11,FALSE)))</f>
        <v xml:space="preserve"> </v>
      </c>
      <c r="S651" s="269" t="str">
        <f>IF(ISBLANK((VLOOKUP(E651,'Team Info'!$E:$O,11,FALSE)))=TRUE," ",(VLOOKUP(E651,'Team Info'!$E:$O,11,FALSE)))</f>
        <v xml:space="preserve"> </v>
      </c>
      <c r="T651" s="145" t="str">
        <f t="shared" si="100"/>
        <v>45591RF 50.4375</v>
      </c>
    </row>
    <row r="652" spans="1:20" x14ac:dyDescent="0.3">
      <c r="A652" s="170">
        <v>642</v>
      </c>
      <c r="B652" s="170" t="s">
        <v>1161</v>
      </c>
      <c r="C652" s="242" t="str">
        <f t="shared" si="98"/>
        <v>HT1032RF1126</v>
      </c>
      <c r="D652" s="242" t="s">
        <v>1719</v>
      </c>
      <c r="E652" s="242" t="s">
        <v>1792</v>
      </c>
      <c r="F652" s="180" t="str">
        <f t="shared" si="97"/>
        <v>Sat</v>
      </c>
      <c r="G652" s="233">
        <v>45591</v>
      </c>
      <c r="H652" s="236" t="s">
        <v>2169</v>
      </c>
      <c r="I652" s="183">
        <v>0.4375</v>
      </c>
      <c r="J652" s="155" t="s">
        <v>1829</v>
      </c>
      <c r="K652" s="180" t="str">
        <f>VLOOKUP(D652,'Team Info'!E:H,4,FALSE)</f>
        <v>HT</v>
      </c>
      <c r="L652" s="169" t="str">
        <f>VLOOKUP(D652,'Team Info'!E:K,6,FALSE)</f>
        <v>U10 HT Firehawks</v>
      </c>
      <c r="M652" s="158" t="s">
        <v>849</v>
      </c>
      <c r="N652" s="181" t="str">
        <f>VLOOKUP(E652,'Team Info'!E:H,4,FALSE)</f>
        <v>RF</v>
      </c>
      <c r="O652" s="177" t="str">
        <f>VLOOKUP(E652,'Team Info'!E:J,6,FALSE)</f>
        <v>U10 RF Thunder</v>
      </c>
      <c r="P652" s="153" t="s">
        <v>1167</v>
      </c>
      <c r="Q652" s="175" t="str">
        <f t="shared" si="99"/>
        <v xml:space="preserve">No Game 10/11-10/13 - Uihlein 
 </v>
      </c>
      <c r="R652" s="176" t="str">
        <f>IF(ISBLANK((VLOOKUP(D652,'Team Info'!$E:$O,11,FALSE)))=TRUE," ",(VLOOKUP(D652,'Team Info'!$E:$O,11,FALSE)))</f>
        <v>No Game 10/11-10/13 - Uihlein</v>
      </c>
      <c r="S652" s="269" t="str">
        <f>IF(ISBLANK((VLOOKUP(E652,'Team Info'!$E:$O,11,FALSE)))=TRUE," ",(VLOOKUP(E652,'Team Info'!$E:$O,11,FALSE)))</f>
        <v xml:space="preserve"> </v>
      </c>
      <c r="T652" s="145" t="str">
        <f t="shared" si="100"/>
        <v>45591RF 60.4375</v>
      </c>
    </row>
    <row r="653" spans="1:20" ht="28.8" x14ac:dyDescent="0.3">
      <c r="A653" s="170">
        <v>259</v>
      </c>
      <c r="B653" s="170" t="s">
        <v>1162</v>
      </c>
      <c r="C653" s="242" t="str">
        <f t="shared" si="98"/>
        <v>RF1118SL1139</v>
      </c>
      <c r="D653" s="242" t="s">
        <v>1785</v>
      </c>
      <c r="E653" s="242" t="s">
        <v>1803</v>
      </c>
      <c r="F653" s="180" t="str">
        <f t="shared" si="97"/>
        <v>Sat</v>
      </c>
      <c r="G653" s="233">
        <v>45591</v>
      </c>
      <c r="H653" s="153">
        <v>4</v>
      </c>
      <c r="I653" s="183">
        <v>0.45833333333333331</v>
      </c>
      <c r="J653" s="169" t="s">
        <v>1823</v>
      </c>
      <c r="K653" s="180" t="str">
        <f>VLOOKUP(D653,'Team Info'!E:H,4,FALSE)</f>
        <v>RF</v>
      </c>
      <c r="L653" s="169" t="str">
        <f>VLOOKUP(D653,'Team Info'!E:K,6,FALSE)</f>
        <v>U-8 RF Rich City</v>
      </c>
      <c r="M653" s="158" t="s">
        <v>849</v>
      </c>
      <c r="N653" s="181" t="str">
        <f>VLOOKUP(E653,'Team Info'!E:H,4,FALSE)</f>
        <v>SL</v>
      </c>
      <c r="O653" s="177" t="str">
        <f>VLOOKUP(E653,'Team Info'!E:J,6,FALSE)</f>
        <v>U-8 SL Hurricanes</v>
      </c>
      <c r="P653" s="153" t="s">
        <v>1167</v>
      </c>
      <c r="Q653" s="175" t="str">
        <f t="shared" si="99"/>
        <v>9/27-9/28 AWAY games - Homecoming</v>
      </c>
      <c r="R653" s="176" t="str">
        <f>IF(ISBLANK((VLOOKUP(D653,'Team Info'!$E:$O,11,FALSE)))=TRUE," ",(VLOOKUP(D653,'Team Info'!$E:$O,11,FALSE)))</f>
        <v xml:space="preserve"> </v>
      </c>
      <c r="S653" s="269" t="str">
        <f>IF(ISBLANK((VLOOKUP(E653,'Team Info'!$E:$O,11,FALSE)))=TRUE," ",(VLOOKUP(E653,'Team Info'!$E:$O,11,FALSE)))</f>
        <v>9/27-9/28 AWAY games - Homecoming</v>
      </c>
      <c r="T653" s="145" t="str">
        <f t="shared" si="100"/>
        <v>4559140.458333333333333</v>
      </c>
    </row>
    <row r="654" spans="1:20" x14ac:dyDescent="0.3">
      <c r="A654" s="170">
        <v>372</v>
      </c>
      <c r="B654" s="170" t="s">
        <v>1157</v>
      </c>
      <c r="C654" s="242" t="str">
        <f t="shared" si="98"/>
        <v>SL1156HT1039</v>
      </c>
      <c r="D654" s="242" t="s">
        <v>1815</v>
      </c>
      <c r="E654" s="242" t="s">
        <v>1723</v>
      </c>
      <c r="F654" s="180" t="str">
        <f t="shared" si="97"/>
        <v>Sat</v>
      </c>
      <c r="G654" s="233">
        <v>45591</v>
      </c>
      <c r="H654" s="153" t="s">
        <v>1665</v>
      </c>
      <c r="I654" s="183">
        <v>0.45833333333333331</v>
      </c>
      <c r="J654" s="155" t="s">
        <v>1825</v>
      </c>
      <c r="K654" s="180" t="str">
        <f>VLOOKUP(D654,'Team Info'!E:H,4,FALSE)</f>
        <v>SL</v>
      </c>
      <c r="L654" s="169" t="str">
        <f>VLOOKUP(D654,'Team Info'!E:K,6,FALSE)</f>
        <v>U14 SL Wolfsburg (Vipers)</v>
      </c>
      <c r="M654" s="158" t="s">
        <v>849</v>
      </c>
      <c r="N654" s="181" t="str">
        <f>VLOOKUP(E654,'Team Info'!E:H,4,FALSE)</f>
        <v>HT</v>
      </c>
      <c r="O654" s="177" t="str">
        <f>VLOOKUP(E654,'Team Info'!E:J,6,FALSE)</f>
        <v>U14 HT Lightning</v>
      </c>
      <c r="P654" s="153" t="s">
        <v>1167</v>
      </c>
      <c r="Q654" s="175" t="str">
        <f t="shared" si="99"/>
        <v>9/27-9/28 AWAY games - Homecoming 
No Game 10/11-10/13 - Uihlein, 10/5 no game</v>
      </c>
      <c r="R654" s="176" t="str">
        <f>IF(ISBLANK((VLOOKUP(D654,'Team Info'!$E:$O,11,FALSE)))=TRUE," ",(VLOOKUP(D654,'Team Info'!$E:$O,11,FALSE)))</f>
        <v>9/27-9/28 AWAY games - Homecoming</v>
      </c>
      <c r="S654" s="269" t="str">
        <f>IF(ISBLANK((VLOOKUP(E654,'Team Info'!$E:$O,11,FALSE)))=TRUE," ",(VLOOKUP(E654,'Team Info'!$E:$O,11,FALSE)))</f>
        <v>No Game 10/11-10/13 - Uihlein, 10/5 no game</v>
      </c>
      <c r="T654" s="145" t="str">
        <f t="shared" si="100"/>
        <v>45591Ehley Field #80.458333333333333</v>
      </c>
    </row>
    <row r="655" spans="1:20" ht="28.8" x14ac:dyDescent="0.3">
      <c r="A655" s="170">
        <v>603</v>
      </c>
      <c r="B655" s="170" t="s">
        <v>1228</v>
      </c>
      <c r="C655" s="242" t="str">
        <f t="shared" si="98"/>
        <v>KW1085ER1011</v>
      </c>
      <c r="D655" s="242" t="s">
        <v>1758</v>
      </c>
      <c r="E655" s="242" t="s">
        <v>1700</v>
      </c>
      <c r="F655" s="180" t="str">
        <f t="shared" si="97"/>
        <v>Sat</v>
      </c>
      <c r="G655" s="233">
        <v>45591</v>
      </c>
      <c r="H655" s="153" t="s">
        <v>2046</v>
      </c>
      <c r="I655" s="183">
        <v>0.45833333333333331</v>
      </c>
      <c r="J655" s="155" t="s">
        <v>1829</v>
      </c>
      <c r="K655" s="180" t="str">
        <f>VLOOKUP(D655,'Team Info'!E:H,4,FALSE)</f>
        <v>KW</v>
      </c>
      <c r="L655" s="169" t="str">
        <f>VLOOKUP(D655,'Team Info'!E:K,6,FALSE)</f>
        <v>U10 KW Rays</v>
      </c>
      <c r="M655" s="158" t="s">
        <v>849</v>
      </c>
      <c r="N655" s="181" t="str">
        <f>VLOOKUP(E655,'Team Info'!E:H,4,FALSE)</f>
        <v>ER</v>
      </c>
      <c r="O655" s="177" t="str">
        <f>VLOOKUP(E655,'Team Info'!E:J,6,FALSE)</f>
        <v>U10 ER Clovers</v>
      </c>
      <c r="P655" s="153" t="s">
        <v>1167</v>
      </c>
      <c r="Q655" s="175" t="str">
        <f t="shared" si="99"/>
        <v xml:space="preserve">2 Team Coordination: U10 Rays &amp; U7 Blazers 
 </v>
      </c>
      <c r="R655" s="176" t="str">
        <f>IF(ISBLANK((VLOOKUP(D655,'Team Info'!$E:$O,11,FALSE)))=TRUE," ",(VLOOKUP(D655,'Team Info'!$E:$O,11,FALSE)))</f>
        <v>2 Team Coordination: U10 Rays &amp; U7 Blazers</v>
      </c>
      <c r="S655" s="269" t="str">
        <f>IF(ISBLANK((VLOOKUP(E655,'Team Info'!$E:$O,11,FALSE)))=TRUE," ",(VLOOKUP(E655,'Team Info'!$E:$O,11,FALSE)))</f>
        <v xml:space="preserve"> </v>
      </c>
      <c r="T655" s="145" t="str">
        <f t="shared" si="100"/>
        <v>45591ER #80.458333333333333</v>
      </c>
    </row>
    <row r="656" spans="1:20" ht="28.8" x14ac:dyDescent="0.3">
      <c r="A656" s="170">
        <v>510</v>
      </c>
      <c r="B656" s="170" t="s">
        <v>1159</v>
      </c>
      <c r="C656" s="242" t="str">
        <f t="shared" si="98"/>
        <v>RF1110JK1052</v>
      </c>
      <c r="D656" s="242" t="s">
        <v>1777</v>
      </c>
      <c r="E656" s="242" t="s">
        <v>1385</v>
      </c>
      <c r="F656" s="180" t="str">
        <f t="shared" si="97"/>
        <v>Sat</v>
      </c>
      <c r="G656" s="233">
        <v>45591</v>
      </c>
      <c r="H656" s="153" t="s">
        <v>2146</v>
      </c>
      <c r="I656" s="183">
        <v>0.45833333333333331</v>
      </c>
      <c r="J656" s="155" t="s">
        <v>1828</v>
      </c>
      <c r="K656" s="180" t="str">
        <f>VLOOKUP(D656,'Team Info'!E:H,4,FALSE)</f>
        <v>RF</v>
      </c>
      <c r="L656" s="169" t="str">
        <f>VLOOKUP(D656,'Team Info'!E:K,6,FALSE)</f>
        <v>U-7 RF Hawks</v>
      </c>
      <c r="M656" s="158" t="s">
        <v>849</v>
      </c>
      <c r="N656" s="181" t="str">
        <f>VLOOKUP(E656,'Team Info'!E:H,4,FALSE)</f>
        <v>JK</v>
      </c>
      <c r="O656" s="177" t="str">
        <f>VLOOKUP(E656,'Team Info'!E:J,6,FALSE)</f>
        <v>U-7 JK Cheetahs</v>
      </c>
      <c r="P656" s="153" t="s">
        <v>1167</v>
      </c>
      <c r="Q656" s="175" t="str">
        <f t="shared" si="99"/>
        <v>2 Team Coordination: U7 Hawks &amp; U9 Timberwolves 
2 Team Coordination: U7 Cheetahs &amp; U9 Adrenaline</v>
      </c>
      <c r="R656" s="176" t="str">
        <f>IF(ISBLANK((VLOOKUP(D656,'Team Info'!$E:$O,11,FALSE)))=TRUE," ",(VLOOKUP(D656,'Team Info'!$E:$O,11,FALSE)))</f>
        <v>2 Team Coordination: U7 Hawks &amp; U9 Timberwolves</v>
      </c>
      <c r="S656" s="269" t="str">
        <f>IF(ISBLANK((VLOOKUP(E656,'Team Info'!$E:$O,11,FALSE)))=TRUE," ",(VLOOKUP(E656,'Team Info'!$E:$O,11,FALSE)))</f>
        <v>2 Team Coordination: U7 Cheetahs &amp; U9 Adrenaline</v>
      </c>
      <c r="T656" s="145" t="str">
        <f t="shared" si="100"/>
        <v>45591Hickory Lane #1A0.458333333333333</v>
      </c>
    </row>
    <row r="657" spans="1:20" ht="28.8" x14ac:dyDescent="0.3">
      <c r="A657" s="170">
        <v>460</v>
      </c>
      <c r="B657" s="170" t="s">
        <v>1159</v>
      </c>
      <c r="C657" s="242" t="str">
        <f t="shared" si="98"/>
        <v>HT1026JK1063</v>
      </c>
      <c r="D657" s="242" t="s">
        <v>1714</v>
      </c>
      <c r="E657" s="242" t="s">
        <v>1741</v>
      </c>
      <c r="F657" s="180" t="str">
        <f t="shared" si="97"/>
        <v>Sat</v>
      </c>
      <c r="G657" s="233">
        <v>45591</v>
      </c>
      <c r="H657" s="153" t="s">
        <v>2144</v>
      </c>
      <c r="I657" s="183">
        <v>0.45833333333333331</v>
      </c>
      <c r="J657" s="155" t="s">
        <v>1826</v>
      </c>
      <c r="K657" s="180" t="str">
        <f>VLOOKUP(D657,'Team Info'!E:H,4,FALSE)</f>
        <v>HT</v>
      </c>
      <c r="L657" s="169" t="str">
        <f>VLOOKUP(D657,'Team Info'!E:K,6,FALSE)</f>
        <v>U-9 HT Warriors</v>
      </c>
      <c r="M657" s="158" t="s">
        <v>849</v>
      </c>
      <c r="N657" s="181" t="str">
        <f>VLOOKUP(E657,'Team Info'!E:H,4,FALSE)</f>
        <v>JK</v>
      </c>
      <c r="O657" s="177" t="str">
        <f>VLOOKUP(E657,'Team Info'!E:J,6,FALSE)</f>
        <v>U-9 JK Avalanche</v>
      </c>
      <c r="P657" s="153" t="s">
        <v>1167</v>
      </c>
      <c r="Q657" s="175" t="str">
        <f t="shared" si="99"/>
        <v xml:space="preserve">2 Team Coordination: U9 Warriors &amp; U10G Wildcats, No Game 10/11-10/13 - Uihlein 
 </v>
      </c>
      <c r="R657" s="176" t="str">
        <f>IF(ISBLANK((VLOOKUP(D657,'Team Info'!$E:$O,11,FALSE)))=TRUE," ",(VLOOKUP(D657,'Team Info'!$E:$O,11,FALSE)))</f>
        <v>2 Team Coordination: U9 Warriors &amp; U10G Wildcats, No Game 10/11-10/13 - Uihlein</v>
      </c>
      <c r="S657" s="269" t="str">
        <f>IF(ISBLANK((VLOOKUP(E657,'Team Info'!$E:$O,11,FALSE)))=TRUE," ",(VLOOKUP(E657,'Team Info'!$E:$O,11,FALSE)))</f>
        <v xml:space="preserve"> </v>
      </c>
      <c r="T657" s="145" t="str">
        <f t="shared" si="100"/>
        <v>45591Hickory Lane #20.458333333333333</v>
      </c>
    </row>
    <row r="658" spans="1:20" x14ac:dyDescent="0.3">
      <c r="A658" s="262">
        <v>22</v>
      </c>
      <c r="B658" s="170" t="s">
        <v>1159</v>
      </c>
      <c r="C658" s="242" t="str">
        <f t="shared" si="98"/>
        <v>KW1093JK1077</v>
      </c>
      <c r="D658" s="242" t="s">
        <v>1662</v>
      </c>
      <c r="E658" s="242" t="s">
        <v>1652</v>
      </c>
      <c r="F658" s="180" t="str">
        <f t="shared" si="97"/>
        <v>Sat</v>
      </c>
      <c r="G658" s="233">
        <v>45591</v>
      </c>
      <c r="H658" s="153" t="s">
        <v>2143</v>
      </c>
      <c r="I658" s="183">
        <v>0.45833333333333331</v>
      </c>
      <c r="J658" s="155" t="s">
        <v>46</v>
      </c>
      <c r="K658" s="180" t="str">
        <f>VLOOKUP(D658,'Team Info'!E:H,4,FALSE)</f>
        <v>KW</v>
      </c>
      <c r="L658" s="169" t="str">
        <f>VLOOKUP(D658,'Team Info'!E:K,6,FALSE)</f>
        <v>U14G KW Rebels</v>
      </c>
      <c r="M658" s="158" t="s">
        <v>849</v>
      </c>
      <c r="N658" s="181" t="str">
        <f>VLOOKUP(E658,'Team Info'!E:H,4,FALSE)</f>
        <v>JK</v>
      </c>
      <c r="O658" s="177" t="str">
        <f>VLOOKUP(E658,'Team Info'!E:J,6,FALSE)</f>
        <v>U14G JK Phoenix</v>
      </c>
      <c r="P658" s="153" t="s">
        <v>1167</v>
      </c>
      <c r="Q658" s="175" t="str">
        <f t="shared" si="99"/>
        <v xml:space="preserve">2 Team Coordination: U10 Stars &amp; U14G Rebels 
 </v>
      </c>
      <c r="R658" s="176" t="str">
        <f>IF(ISBLANK((VLOOKUP(D658,'Team Info'!$E:$O,11,FALSE)))=TRUE," ",(VLOOKUP(D658,'Team Info'!$E:$O,11,FALSE)))</f>
        <v>2 Team Coordination: U10 Stars &amp; U14G Rebels</v>
      </c>
      <c r="S658" s="269" t="str">
        <f>IF(ISBLANK((VLOOKUP(E658,'Team Info'!$E:$O,11,FALSE)))=TRUE," ",(VLOOKUP(E658,'Team Info'!$E:$O,11,FALSE)))</f>
        <v xml:space="preserve"> </v>
      </c>
      <c r="T658" s="145" t="str">
        <f t="shared" si="100"/>
        <v>45591Hickory Lane #40.458333333333333</v>
      </c>
    </row>
    <row r="659" spans="1:20" ht="28.8" x14ac:dyDescent="0.3">
      <c r="A659" s="170">
        <v>508</v>
      </c>
      <c r="B659" s="170" t="s">
        <v>1157</v>
      </c>
      <c r="C659" s="242" t="str">
        <f t="shared" si="98"/>
        <v>JK1053HT1015</v>
      </c>
      <c r="D659" s="242" t="s">
        <v>1386</v>
      </c>
      <c r="E659" s="242" t="s">
        <v>1703</v>
      </c>
      <c r="F659" s="180" t="str">
        <f t="shared" si="97"/>
        <v>Sat</v>
      </c>
      <c r="G659" s="233">
        <v>45591</v>
      </c>
      <c r="H659" s="153" t="s">
        <v>1827</v>
      </c>
      <c r="I659" s="183">
        <v>0.45833333333333331</v>
      </c>
      <c r="J659" s="155" t="s">
        <v>1828</v>
      </c>
      <c r="K659" s="180" t="str">
        <f>VLOOKUP(D659,'Team Info'!E:H,4,FALSE)</f>
        <v>JK</v>
      </c>
      <c r="L659" s="169" t="str">
        <f>VLOOKUP(D659,'Team Info'!E:K,6,FALSE)</f>
        <v>U-7 JK Pumas</v>
      </c>
      <c r="M659" s="158" t="s">
        <v>849</v>
      </c>
      <c r="N659" s="181" t="str">
        <f>VLOOKUP(E659,'Team Info'!E:H,4,FALSE)</f>
        <v>HT</v>
      </c>
      <c r="O659" s="177" t="str">
        <f>VLOOKUP(E659,'Team Info'!E:J,6,FALSE)</f>
        <v>U-7 HT Spicey Meatball Boys</v>
      </c>
      <c r="P659" s="153" t="s">
        <v>1167</v>
      </c>
      <c r="Q659" s="175" t="str">
        <f t="shared" si="99"/>
        <v>2 Team Coordination: U12 Cobras &amp; U7 Spicey Meatballs</v>
      </c>
      <c r="R659" s="176" t="str">
        <f>IF(ISBLANK((VLOOKUP(D659,'Team Info'!$E:$O,11,FALSE)))=TRUE," ",(VLOOKUP(D659,'Team Info'!$E:$O,11,FALSE)))</f>
        <v xml:space="preserve"> </v>
      </c>
      <c r="S659" s="269" t="str">
        <f>IF(ISBLANK((VLOOKUP(E659,'Team Info'!$E:$O,11,FALSE)))=TRUE," ",(VLOOKUP(E659,'Team Info'!$E:$O,11,FALSE)))</f>
        <v>2 Team Coordination: U12 Cobras &amp; U7 Spicey Meatballs</v>
      </c>
      <c r="T659" s="145" t="str">
        <f t="shared" si="100"/>
        <v>45591HT #3A0.458333333333333</v>
      </c>
    </row>
    <row r="660" spans="1:20" x14ac:dyDescent="0.3">
      <c r="A660" s="170">
        <v>419</v>
      </c>
      <c r="B660" s="170" t="s">
        <v>1162</v>
      </c>
      <c r="C660" s="242" t="str">
        <f t="shared" si="98"/>
        <v>RF1122SL1145</v>
      </c>
      <c r="D660" s="242" t="s">
        <v>1789</v>
      </c>
      <c r="E660" s="242" t="s">
        <v>1809</v>
      </c>
      <c r="F660" s="180" t="str">
        <f t="shared" si="97"/>
        <v>Sat</v>
      </c>
      <c r="G660" s="233">
        <v>45591</v>
      </c>
      <c r="H660" s="153">
        <v>1</v>
      </c>
      <c r="I660" s="183">
        <v>0.5</v>
      </c>
      <c r="J660" s="155" t="s">
        <v>1826</v>
      </c>
      <c r="K660" s="180" t="str">
        <f>VLOOKUP(D660,'Team Info'!E:H,4,FALSE)</f>
        <v>RF</v>
      </c>
      <c r="L660" s="169" t="str">
        <f>VLOOKUP(D660,'Team Info'!E:K,6,FALSE)</f>
        <v>U-9 RF Gladiators</v>
      </c>
      <c r="M660" s="158" t="s">
        <v>849</v>
      </c>
      <c r="N660" s="181" t="str">
        <f>VLOOKUP(E660,'Team Info'!E:H,4,FALSE)</f>
        <v>SL</v>
      </c>
      <c r="O660" s="177" t="str">
        <f>VLOOKUP(E660,'Team Info'!E:J,6,FALSE)</f>
        <v>U-9 SL Raptors</v>
      </c>
      <c r="P660" s="153" t="s">
        <v>1167</v>
      </c>
      <c r="Q660" s="175" t="str">
        <f t="shared" si="99"/>
        <v>2 Team Coordination: U9 Gladiators &amp; U12 Red Foxes 
9/27-9/28 AWAY games - Homecoming</v>
      </c>
      <c r="R660" s="176" t="str">
        <f>IF(ISBLANK((VLOOKUP(D660,'Team Info'!$E:$O,11,FALSE)))=TRUE," ",(VLOOKUP(D660,'Team Info'!$E:$O,11,FALSE)))</f>
        <v>2 Team Coordination: U9 Gladiators &amp; U12 Red Foxes</v>
      </c>
      <c r="S660" s="269" t="str">
        <f>IF(ISBLANK((VLOOKUP(E660,'Team Info'!$E:$O,11,FALSE)))=TRUE," ",(VLOOKUP(E660,'Team Info'!$E:$O,11,FALSE)))</f>
        <v>9/27-9/28 AWAY games - Homecoming</v>
      </c>
    </row>
    <row r="661" spans="1:20" ht="28.8" x14ac:dyDescent="0.3">
      <c r="A661" s="170">
        <v>458</v>
      </c>
      <c r="B661" s="170" t="s">
        <v>1162</v>
      </c>
      <c r="C661" s="242" t="str">
        <f t="shared" si="98"/>
        <v>ER1009SL1144</v>
      </c>
      <c r="D661" s="242" t="s">
        <v>1698</v>
      </c>
      <c r="E661" s="242" t="s">
        <v>1808</v>
      </c>
      <c r="F661" s="180" t="str">
        <f t="shared" si="97"/>
        <v>Sat</v>
      </c>
      <c r="G661" s="233">
        <v>45591</v>
      </c>
      <c r="H661" s="153">
        <v>2</v>
      </c>
      <c r="I661" s="271">
        <v>0.5</v>
      </c>
      <c r="J661" s="155" t="s">
        <v>1826</v>
      </c>
      <c r="K661" s="180" t="str">
        <f>VLOOKUP(D661,'Team Info'!E:H,4,FALSE)</f>
        <v>ER</v>
      </c>
      <c r="L661" s="169" t="str">
        <f>VLOOKUP(D661,'Team Info'!E:K,6,FALSE)</f>
        <v>U-9 ER Cyclones</v>
      </c>
      <c r="M661" s="158" t="s">
        <v>849</v>
      </c>
      <c r="N661" s="181" t="str">
        <f>VLOOKUP(E661,'Team Info'!E:H,4,FALSE)</f>
        <v>SL</v>
      </c>
      <c r="O661" s="177" t="str">
        <f>VLOOKUP(E661,'Team Info'!E:J,6,FALSE)</f>
        <v>U-9 SL Barcelona (Flames)</v>
      </c>
      <c r="P661" s="153" t="s">
        <v>1167</v>
      </c>
      <c r="Q661" s="175" t="str">
        <f t="shared" si="99"/>
        <v>2 Team Coordination: U7 Emeralds &amp; U9 Cyclones 
9/27-9/28 AWAY games - Homecoming</v>
      </c>
      <c r="R661" s="176" t="str">
        <f>IF(ISBLANK((VLOOKUP(D661,'Team Info'!$E:$O,11,FALSE)))=TRUE," ",(VLOOKUP(D661,'Team Info'!$E:$O,11,FALSE)))</f>
        <v>2 Team Coordination: U7 Emeralds &amp; U9 Cyclones</v>
      </c>
      <c r="S661" s="269" t="str">
        <f>IF(ISBLANK((VLOOKUP(E661,'Team Info'!$E:$O,11,FALSE)))=TRUE," ",(VLOOKUP(E661,'Team Info'!$E:$O,11,FALSE)))</f>
        <v>9/27-9/28 AWAY games - Homecoming</v>
      </c>
    </row>
    <row r="662" spans="1:20" ht="28.8" x14ac:dyDescent="0.3">
      <c r="A662" s="170">
        <v>196</v>
      </c>
      <c r="B662" s="170" t="s">
        <v>1162</v>
      </c>
      <c r="C662" s="242" t="str">
        <f t="shared" si="98"/>
        <v>JU1079SL1141</v>
      </c>
      <c r="D662" s="242" t="s">
        <v>1752</v>
      </c>
      <c r="E662" s="242" t="s">
        <v>1805</v>
      </c>
      <c r="F662" s="180" t="str">
        <f t="shared" si="97"/>
        <v>Sat</v>
      </c>
      <c r="G662" s="233">
        <v>45591</v>
      </c>
      <c r="H662" s="153">
        <v>4</v>
      </c>
      <c r="I662" s="183">
        <v>0.5</v>
      </c>
      <c r="J662" s="169" t="s">
        <v>1823</v>
      </c>
      <c r="K662" s="180" t="str">
        <f>VLOOKUP(D662,'Team Info'!E:H,4,FALSE)</f>
        <v>JU</v>
      </c>
      <c r="L662" s="169" t="str">
        <f>VLOOKUP(D662,'Team Info'!E:K,6,FALSE)</f>
        <v>U-8 JU Juneau Rage U8 Purple</v>
      </c>
      <c r="M662" s="158" t="s">
        <v>849</v>
      </c>
      <c r="N662" s="181" t="str">
        <f>VLOOKUP(E662,'Team Info'!E:H,4,FALSE)</f>
        <v>SL</v>
      </c>
      <c r="O662" s="177" t="str">
        <f>VLOOKUP(E662,'Team Info'!E:J,6,FALSE)</f>
        <v>U-8 SL Cyclones</v>
      </c>
      <c r="P662" s="153" t="s">
        <v>1167</v>
      </c>
      <c r="Q662" s="175" t="str">
        <f t="shared" si="99"/>
        <v>2 Team Coordination: U8 Rage Purple &amp; U14 Rage; 2 Team Coordination: U8 Rage Purple &amp; U9 JU Rage 
9/27-9/28 AWAY games - Homecoming</v>
      </c>
      <c r="R662" s="176" t="str">
        <f>IF(ISBLANK((VLOOKUP(D662,'Team Info'!$E:$O,11,FALSE)))=TRUE," ",(VLOOKUP(D662,'Team Info'!$E:$O,11,FALSE)))</f>
        <v>2 Team Coordination: U8 Rage Purple &amp; U14 Rage; 2 Team Coordination: U8 Rage Purple &amp; U9 JU Rage</v>
      </c>
      <c r="S662" s="269" t="str">
        <f>IF(ISBLANK((VLOOKUP(E662,'Team Info'!$E:$O,11,FALSE)))=TRUE," ",(VLOOKUP(E662,'Team Info'!$E:$O,11,FALSE)))</f>
        <v>9/27-9/28 AWAY games - Homecoming</v>
      </c>
      <c r="T662" s="145" t="str">
        <f t="shared" ref="T662:T687" si="101">G662&amp;H662&amp;I662</f>
        <v>4559140.5</v>
      </c>
    </row>
    <row r="663" spans="1:20" ht="28.8" x14ac:dyDescent="0.3">
      <c r="A663" s="170">
        <v>111</v>
      </c>
      <c r="B663" s="170" t="s">
        <v>1162</v>
      </c>
      <c r="C663" s="242" t="str">
        <f t="shared" si="98"/>
        <v>JK1073SL1155</v>
      </c>
      <c r="D663" s="242" t="s">
        <v>1685</v>
      </c>
      <c r="E663" s="242" t="s">
        <v>1674</v>
      </c>
      <c r="F663" s="180" t="str">
        <f t="shared" si="97"/>
        <v>Sat</v>
      </c>
      <c r="G663" s="233">
        <v>45591</v>
      </c>
      <c r="H663" s="153">
        <v>5</v>
      </c>
      <c r="I663" s="183">
        <v>0.5</v>
      </c>
      <c r="J663" s="155" t="s">
        <v>63</v>
      </c>
      <c r="K663" s="180" t="str">
        <f>VLOOKUP(D663,'Team Info'!E:H,4,FALSE)</f>
        <v>JK</v>
      </c>
      <c r="L663" s="240" t="str">
        <f>VLOOKUP(D663,'Team Info'!E:K,6,FALSE)</f>
        <v>U12G JK Majestics</v>
      </c>
      <c r="M663" s="158" t="s">
        <v>849</v>
      </c>
      <c r="N663" s="181" t="str">
        <f>VLOOKUP(E663,'Team Info'!E:H,4,FALSE)</f>
        <v>SL</v>
      </c>
      <c r="O663" s="238" t="str">
        <f>VLOOKUP(E663,'Team Info'!E:J,6,FALSE)</f>
        <v>U12G SL Lady Owls</v>
      </c>
      <c r="P663" s="153" t="s">
        <v>1167</v>
      </c>
      <c r="Q663" s="175" t="str">
        <f t="shared" si="99"/>
        <v>2 Team Coordination: U12G Lady Owls &amp; U10G Tigers, 9/27-9/28 AWAY games - Homecoming</v>
      </c>
      <c r="R663" s="176" t="str">
        <f>IF(ISBLANK((VLOOKUP(D663,'Team Info'!$E:$O,11,FALSE)))=TRUE," ",(VLOOKUP(D663,'Team Info'!$E:$O,11,FALSE)))</f>
        <v xml:space="preserve"> </v>
      </c>
      <c r="S663" s="269" t="str">
        <f>IF(ISBLANK((VLOOKUP(E663,'Team Info'!$E:$O,11,FALSE)))=TRUE," ",(VLOOKUP(E663,'Team Info'!$E:$O,11,FALSE)))</f>
        <v>2 Team Coordination: U12G Lady Owls &amp; U10G Tigers, 9/27-9/28 AWAY games - Homecoming</v>
      </c>
      <c r="T663" s="145" t="str">
        <f t="shared" si="101"/>
        <v>4559150.5</v>
      </c>
    </row>
    <row r="664" spans="1:20" x14ac:dyDescent="0.3">
      <c r="A664" s="170">
        <v>113</v>
      </c>
      <c r="B664" s="170" t="s">
        <v>1158</v>
      </c>
      <c r="C664" s="242" t="str">
        <f t="shared" si="98"/>
        <v>SL1154HU1050</v>
      </c>
      <c r="D664" s="242" t="s">
        <v>1683</v>
      </c>
      <c r="E664" s="242" t="s">
        <v>1678</v>
      </c>
      <c r="F664" s="180" t="str">
        <f t="shared" si="97"/>
        <v>Sat</v>
      </c>
      <c r="G664" s="233">
        <v>45591</v>
      </c>
      <c r="H664" s="153" t="s">
        <v>2154</v>
      </c>
      <c r="I664" s="183">
        <v>0.5</v>
      </c>
      <c r="J664" s="155" t="s">
        <v>63</v>
      </c>
      <c r="K664" s="180" t="str">
        <f>VLOOKUP(D664,'Team Info'!E:H,4,FALSE)</f>
        <v>SL</v>
      </c>
      <c r="L664" s="240" t="str">
        <f>VLOOKUP(D664,'Team Info'!E:K,6,FALSE)</f>
        <v>U12G SL Crush</v>
      </c>
      <c r="M664" s="158" t="s">
        <v>849</v>
      </c>
      <c r="N664" s="181" t="str">
        <f>VLOOKUP(E664,'Team Info'!E:H,4,FALSE)</f>
        <v>HU</v>
      </c>
      <c r="O664" s="238" t="str">
        <f>VLOOKUP(E664,'Team Info'!E:J,6,FALSE)</f>
        <v>U12G HU Avengers</v>
      </c>
      <c r="P664" s="153" t="s">
        <v>1167</v>
      </c>
      <c r="Q664" s="175" t="str">
        <f t="shared" si="99"/>
        <v>9/27-9/28 AWAY games - Homecoming 
2 Team Coordination: U10G Thunder &amp; U12G Avengers</v>
      </c>
      <c r="R664" s="176" t="str">
        <f>IF(ISBLANK((VLOOKUP(D664,'Team Info'!$E:$O,11,FALSE)))=TRUE," ",(VLOOKUP(D664,'Team Info'!$E:$O,11,FALSE)))</f>
        <v>9/27-9/28 AWAY games - Homecoming</v>
      </c>
      <c r="S664" s="269" t="str">
        <f>IF(ISBLANK((VLOOKUP(E664,'Team Info'!$E:$O,11,FALSE)))=TRUE," ",(VLOOKUP(E664,'Team Info'!$E:$O,11,FALSE)))</f>
        <v>2 Team Coordination: U10G Thunder &amp; U12G Avengers</v>
      </c>
      <c r="T664" s="145" t="str">
        <f t="shared" si="101"/>
        <v>45591Field #20.5</v>
      </c>
    </row>
    <row r="665" spans="1:20" ht="28.8" x14ac:dyDescent="0.3">
      <c r="A665" s="170">
        <v>291</v>
      </c>
      <c r="B665" s="170" t="s">
        <v>757</v>
      </c>
      <c r="C665" s="242" t="str">
        <f t="shared" si="98"/>
        <v>SL1152JU1082</v>
      </c>
      <c r="D665" s="242" t="s">
        <v>1814</v>
      </c>
      <c r="E665" s="242" t="s">
        <v>1755</v>
      </c>
      <c r="F665" s="180" t="str">
        <f t="shared" si="97"/>
        <v>Sat</v>
      </c>
      <c r="G665" s="233">
        <v>45591</v>
      </c>
      <c r="H665" s="153" t="s">
        <v>2190</v>
      </c>
      <c r="I665" s="183">
        <v>0.5</v>
      </c>
      <c r="J665" s="155" t="s">
        <v>1824</v>
      </c>
      <c r="K665" s="180" t="str">
        <f>VLOOKUP(D665,'Team Info'!E:H,4,FALSE)</f>
        <v>SL</v>
      </c>
      <c r="L665" s="169" t="str">
        <f>VLOOKUP(D665,'Team Info'!E:K,6,FALSE)</f>
        <v>U12 SL Union</v>
      </c>
      <c r="M665" s="158" t="s">
        <v>849</v>
      </c>
      <c r="N665" s="181" t="str">
        <f>VLOOKUP(E665,'Team Info'!E:H,4,FALSE)</f>
        <v>JU</v>
      </c>
      <c r="O665" s="177" t="str">
        <f>VLOOKUP(E665,'Team Info'!E:J,6,FALSE)</f>
        <v>U12 JU Juneau Rage U12</v>
      </c>
      <c r="P665" s="153" t="s">
        <v>1167</v>
      </c>
      <c r="Q665" s="175" t="str">
        <f t="shared" si="99"/>
        <v xml:space="preserve">2 Team Coordination: U12 Union &amp; U10G Arsenal, 9/27-9/28 AWAY games - Homecoming 
 </v>
      </c>
      <c r="R665" s="176" t="str">
        <f>IF(ISBLANK((VLOOKUP(D665,'Team Info'!$E:$O,11,FALSE)))=TRUE," ",(VLOOKUP(D665,'Team Info'!$E:$O,11,FALSE)))</f>
        <v>2 Team Coordination: U12 Union &amp; U10G Arsenal, 9/27-9/28 AWAY games - Homecoming</v>
      </c>
      <c r="S665" s="269" t="str">
        <f>IF(ISBLANK((VLOOKUP(E665,'Team Info'!$E:$O,11,FALSE)))=TRUE," ",(VLOOKUP(E665,'Team Info'!$E:$O,11,FALSE)))</f>
        <v xml:space="preserve"> </v>
      </c>
      <c r="T665" s="145" t="str">
        <f t="shared" si="101"/>
        <v>45591Field 20.5</v>
      </c>
    </row>
    <row r="666" spans="1:20" ht="28.8" x14ac:dyDescent="0.3">
      <c r="A666" s="170">
        <v>640</v>
      </c>
      <c r="B666" s="170" t="s">
        <v>1159</v>
      </c>
      <c r="C666" s="242" t="str">
        <f t="shared" si="98"/>
        <v>RF1125JK1069</v>
      </c>
      <c r="D666" s="242" t="s">
        <v>1791</v>
      </c>
      <c r="E666" s="242" t="s">
        <v>1745</v>
      </c>
      <c r="F666" s="180" t="str">
        <f t="shared" si="97"/>
        <v>Sat</v>
      </c>
      <c r="G666" s="233">
        <v>45591</v>
      </c>
      <c r="H666" s="153" t="s">
        <v>2144</v>
      </c>
      <c r="I666" s="183">
        <v>0.5</v>
      </c>
      <c r="J666" s="155" t="s">
        <v>1829</v>
      </c>
      <c r="K666" s="180" t="str">
        <f>VLOOKUP(D666,'Team Info'!E:H,4,FALSE)</f>
        <v>RF</v>
      </c>
      <c r="L666" s="169" t="str">
        <f>VLOOKUP(D666,'Team Info'!E:K,6,FALSE)</f>
        <v>U10 RF Storm</v>
      </c>
      <c r="M666" s="158" t="s">
        <v>849</v>
      </c>
      <c r="N666" s="181" t="str">
        <f>VLOOKUP(E666,'Team Info'!E:H,4,FALSE)</f>
        <v>JK</v>
      </c>
      <c r="O666" s="177" t="str">
        <f>VLOOKUP(E666,'Team Info'!E:J,6,FALSE)</f>
        <v>U10 JK Tarantulas</v>
      </c>
      <c r="P666" s="153" t="s">
        <v>1167</v>
      </c>
      <c r="Q666" s="175" t="str">
        <f t="shared" si="99"/>
        <v xml:space="preserve">2 Team Coordination: U7 Lightning &amp; U10 Storm 
 </v>
      </c>
      <c r="R666" s="176" t="str">
        <f>IF(ISBLANK((VLOOKUP(D666,'Team Info'!$E:$O,11,FALSE)))=TRUE," ",(VLOOKUP(D666,'Team Info'!$E:$O,11,FALSE)))</f>
        <v>2 Team Coordination: U7 Lightning &amp; U10 Storm</v>
      </c>
      <c r="S666" s="269" t="str">
        <f>IF(ISBLANK((VLOOKUP(E666,'Team Info'!$E:$O,11,FALSE)))=TRUE," ",(VLOOKUP(E666,'Team Info'!$E:$O,11,FALSE)))</f>
        <v xml:space="preserve"> </v>
      </c>
      <c r="T666" s="145" t="str">
        <f t="shared" si="101"/>
        <v>45591Hickory Lane #20.5</v>
      </c>
    </row>
    <row r="667" spans="1:20" x14ac:dyDescent="0.3">
      <c r="A667" s="262">
        <v>368</v>
      </c>
      <c r="B667" s="170" t="s">
        <v>1159</v>
      </c>
      <c r="C667" s="242" t="str">
        <f t="shared" si="98"/>
        <v>RF1133JK1074</v>
      </c>
      <c r="D667" s="242" t="s">
        <v>1797</v>
      </c>
      <c r="E667" s="242" t="s">
        <v>1749</v>
      </c>
      <c r="F667" s="180" t="str">
        <f t="shared" si="97"/>
        <v>Sat</v>
      </c>
      <c r="G667" s="233">
        <v>45591</v>
      </c>
      <c r="H667" s="153" t="s">
        <v>2143</v>
      </c>
      <c r="I667" s="183">
        <v>0.5</v>
      </c>
      <c r="J667" s="155" t="s">
        <v>1825</v>
      </c>
      <c r="K667" s="180" t="str">
        <f>VLOOKUP(D667,'Team Info'!E:H,4,FALSE)</f>
        <v>RF</v>
      </c>
      <c r="L667" s="169" t="str">
        <f>VLOOKUP(D667,'Team Info'!E:K,6,FALSE)</f>
        <v>U14 RF Cyclones</v>
      </c>
      <c r="M667" s="158" t="s">
        <v>849</v>
      </c>
      <c r="N667" s="181" t="str">
        <f>VLOOKUP(E667,'Team Info'!E:H,4,FALSE)</f>
        <v>JK</v>
      </c>
      <c r="O667" s="177" t="str">
        <f>VLOOKUP(E667,'Team Info'!E:J,6,FALSE)</f>
        <v>U14 JK Panthers</v>
      </c>
      <c r="P667" s="153" t="s">
        <v>1167</v>
      </c>
      <c r="Q667" s="175" t="str">
        <f t="shared" si="99"/>
        <v>2 Team Coordination: U7 Panthers &amp; U14 Panthers</v>
      </c>
      <c r="R667" s="176" t="str">
        <f>IF(ISBLANK((VLOOKUP(D667,'Team Info'!$E:$O,11,FALSE)))=TRUE," ",(VLOOKUP(D667,'Team Info'!$E:$O,11,FALSE)))</f>
        <v xml:space="preserve"> </v>
      </c>
      <c r="S667" s="269" t="str">
        <f>IF(ISBLANK((VLOOKUP(E667,'Team Info'!$E:$O,11,FALSE)))=TRUE," ",(VLOOKUP(E667,'Team Info'!$E:$O,11,FALSE)))</f>
        <v>2 Team Coordination: U7 Panthers &amp; U14 Panthers</v>
      </c>
      <c r="T667" s="145" t="str">
        <f t="shared" si="101"/>
        <v>45591Hickory Lane #40.5</v>
      </c>
    </row>
    <row r="668" spans="1:20" x14ac:dyDescent="0.3">
      <c r="A668" s="170">
        <v>257</v>
      </c>
      <c r="B668" s="170" t="s">
        <v>1160</v>
      </c>
      <c r="C668" s="242" t="str">
        <f t="shared" si="98"/>
        <v>HT1024KW1104</v>
      </c>
      <c r="D668" s="242" t="s">
        <v>1712</v>
      </c>
      <c r="E668" s="242" t="s">
        <v>1772</v>
      </c>
      <c r="F668" s="180" t="str">
        <f t="shared" si="97"/>
        <v>Sat</v>
      </c>
      <c r="G668" s="233">
        <v>45591</v>
      </c>
      <c r="H668" s="153" t="s">
        <v>892</v>
      </c>
      <c r="I668" s="183">
        <v>0.5</v>
      </c>
      <c r="J668" s="169" t="s">
        <v>1823</v>
      </c>
      <c r="K668" s="180" t="str">
        <f>VLOOKUP(D668,'Team Info'!E:H,4,FALSE)</f>
        <v>HT</v>
      </c>
      <c r="L668" s="169" t="str">
        <f>VLOOKUP(D668,'Team Info'!E:K,6,FALSE)</f>
        <v>U-8 HT Lions</v>
      </c>
      <c r="M668" s="158" t="s">
        <v>849</v>
      </c>
      <c r="N668" s="181" t="str">
        <f>VLOOKUP(E668,'Team Info'!E:H,4,FALSE)</f>
        <v>KW</v>
      </c>
      <c r="O668" s="177" t="str">
        <f>VLOOKUP(E668,'Team Info'!E:J,6,FALSE)</f>
        <v>U-8 KW Vortex</v>
      </c>
      <c r="P668" s="153" t="s">
        <v>1167</v>
      </c>
      <c r="Q668" s="175" t="str">
        <f t="shared" si="99"/>
        <v xml:space="preserve"> </v>
      </c>
      <c r="R668" s="176" t="str">
        <f>IF(ISBLANK((VLOOKUP(D668,'Team Info'!$E:$O,11,FALSE)))=TRUE," ",(VLOOKUP(D668,'Team Info'!$E:$O,11,FALSE)))</f>
        <v xml:space="preserve"> </v>
      </c>
      <c r="S668" s="269" t="str">
        <f>IF(ISBLANK((VLOOKUP(E668,'Team Info'!$E:$O,11,FALSE)))=TRUE," ",(VLOOKUP(E668,'Team Info'!$E:$O,11,FALSE)))</f>
        <v xml:space="preserve"> </v>
      </c>
      <c r="T668" s="145" t="str">
        <f t="shared" si="101"/>
        <v>45591KW 20.5</v>
      </c>
    </row>
    <row r="669" spans="1:20" x14ac:dyDescent="0.3">
      <c r="A669" s="170">
        <v>418</v>
      </c>
      <c r="B669" s="170" t="s">
        <v>1160</v>
      </c>
      <c r="C669" s="242" t="str">
        <f t="shared" si="98"/>
        <v>HT1028KW1107</v>
      </c>
      <c r="D669" s="242" t="s">
        <v>1716</v>
      </c>
      <c r="E669" s="242" t="s">
        <v>1775</v>
      </c>
      <c r="F669" s="180" t="str">
        <f t="shared" si="97"/>
        <v>Sat</v>
      </c>
      <c r="G669" s="233">
        <v>45591</v>
      </c>
      <c r="H669" s="153" t="s">
        <v>866</v>
      </c>
      <c r="I669" s="183">
        <v>0.5</v>
      </c>
      <c r="J669" s="155" t="s">
        <v>1826</v>
      </c>
      <c r="K669" s="180" t="str">
        <f>VLOOKUP(D669,'Team Info'!E:H,4,FALSE)</f>
        <v>HT</v>
      </c>
      <c r="L669" s="169" t="str">
        <f>VLOOKUP(D669,'Team Info'!E:K,6,FALSE)</f>
        <v>U-9 HT Tigers</v>
      </c>
      <c r="M669" s="158" t="s">
        <v>849</v>
      </c>
      <c r="N669" s="181" t="str">
        <f>VLOOKUP(E669,'Team Info'!E:H,4,FALSE)</f>
        <v>KW</v>
      </c>
      <c r="O669" s="177" t="str">
        <f>VLOOKUP(E669,'Team Info'!E:J,6,FALSE)</f>
        <v>U-9 KW Thunder</v>
      </c>
      <c r="P669" s="153" t="s">
        <v>1167</v>
      </c>
      <c r="Q669" s="175" t="str">
        <f t="shared" si="99"/>
        <v xml:space="preserve">2 Team Coordination: U9 Tigers &amp; U7 Wolves 
 </v>
      </c>
      <c r="R669" s="176" t="str">
        <f>IF(ISBLANK((VLOOKUP(D669,'Team Info'!$E:$O,11,FALSE)))=TRUE," ",(VLOOKUP(D669,'Team Info'!$E:$O,11,FALSE)))</f>
        <v>2 Team Coordination: U9 Tigers &amp; U7 Wolves</v>
      </c>
      <c r="S669" s="269" t="str">
        <f>IF(ISBLANK((VLOOKUP(E669,'Team Info'!$E:$O,11,FALSE)))=TRUE," ",(VLOOKUP(E669,'Team Info'!$E:$O,11,FALSE)))</f>
        <v xml:space="preserve"> </v>
      </c>
      <c r="T669" s="145" t="str">
        <f t="shared" si="101"/>
        <v>45591KW 30.5</v>
      </c>
    </row>
    <row r="670" spans="1:20" x14ac:dyDescent="0.3">
      <c r="A670" s="170">
        <v>566</v>
      </c>
      <c r="B670" s="170" t="s">
        <v>1161</v>
      </c>
      <c r="C670" s="242" t="str">
        <f t="shared" si="98"/>
        <v>JK1056RF1113</v>
      </c>
      <c r="D670" s="242" t="s">
        <v>1734</v>
      </c>
      <c r="E670" s="242" t="s">
        <v>1780</v>
      </c>
      <c r="F670" s="180" t="str">
        <f t="shared" ref="F670:F701" si="102">IF(WEEKDAY(G670)=7,"Sat",IF(WEEKDAY(G670)=6,"Fri",IF(WEEKDAY(G670)=5,"Thu",IF(WEEKDAY(G670)=4,"Wed",IF(WEEKDAY(G670)=3,"Tue",IF(WEEKDAY(G670)=2,"Mon",IF(WEEKDAY(G670)=1,"Sun")))))))</f>
        <v>Sat</v>
      </c>
      <c r="G670" s="233">
        <v>45591</v>
      </c>
      <c r="H670" s="153" t="s">
        <v>2172</v>
      </c>
      <c r="I670" s="183">
        <v>0.5</v>
      </c>
      <c r="J670" s="155" t="s">
        <v>1828</v>
      </c>
      <c r="K670" s="180" t="str">
        <f>VLOOKUP(D670,'Team Info'!E:H,4,FALSE)</f>
        <v>JK</v>
      </c>
      <c r="L670" s="169" t="str">
        <f>VLOOKUP(D670,'Team Info'!E:K,6,FALSE)</f>
        <v>U-7 JK Bobcats</v>
      </c>
      <c r="M670" s="158" t="s">
        <v>849</v>
      </c>
      <c r="N670" s="181" t="str">
        <f>VLOOKUP(E670,'Team Info'!E:H,4,FALSE)</f>
        <v>RF</v>
      </c>
      <c r="O670" s="177" t="str">
        <f>VLOOKUP(E670,'Team Info'!E:J,6,FALSE)</f>
        <v>U-7 RF Rebels</v>
      </c>
      <c r="P670" s="153" t="s">
        <v>1167</v>
      </c>
      <c r="Q670" s="175" t="str">
        <f t="shared" si="99"/>
        <v xml:space="preserve"> </v>
      </c>
      <c r="R670" s="176" t="str">
        <f>IF(ISBLANK((VLOOKUP(D670,'Team Info'!$E:$O,11,FALSE)))=TRUE," ",(VLOOKUP(D670,'Team Info'!$E:$O,11,FALSE)))</f>
        <v xml:space="preserve"> </v>
      </c>
      <c r="S670" s="269" t="str">
        <f>IF(ISBLANK((VLOOKUP(E670,'Team Info'!$E:$O,11,FALSE)))=TRUE," ",(VLOOKUP(E670,'Team Info'!$E:$O,11,FALSE)))</f>
        <v xml:space="preserve"> </v>
      </c>
      <c r="T670" s="145" t="str">
        <f t="shared" si="101"/>
        <v>45591RF 10.5</v>
      </c>
    </row>
    <row r="671" spans="1:20" ht="28.8" x14ac:dyDescent="0.3">
      <c r="A671" s="170">
        <v>109</v>
      </c>
      <c r="B671" s="170" t="s">
        <v>1161</v>
      </c>
      <c r="C671" s="242" t="str">
        <f t="shared" si="98"/>
        <v>BR1002RF1132</v>
      </c>
      <c r="D671" s="242" t="s">
        <v>1684</v>
      </c>
      <c r="E671" s="242" t="s">
        <v>1681</v>
      </c>
      <c r="F671" s="180" t="str">
        <f t="shared" si="102"/>
        <v>Sat</v>
      </c>
      <c r="G671" s="233">
        <v>45591</v>
      </c>
      <c r="H671" s="153" t="s">
        <v>2170</v>
      </c>
      <c r="I671" s="183">
        <v>0.5</v>
      </c>
      <c r="J671" s="155" t="s">
        <v>63</v>
      </c>
      <c r="K671" s="180" t="str">
        <f>VLOOKUP(D671,'Team Info'!E:H,4,FALSE)</f>
        <v>BR</v>
      </c>
      <c r="L671" s="240" t="str">
        <f>VLOOKUP(D671,'Team Info'!E:K,6,FALSE)</f>
        <v>U12G BR Blue Heron Blue</v>
      </c>
      <c r="M671" s="158" t="s">
        <v>849</v>
      </c>
      <c r="N671" s="181" t="str">
        <f>VLOOKUP(E671,'Team Info'!E:H,4,FALSE)</f>
        <v>RF</v>
      </c>
      <c r="O671" s="238" t="str">
        <f>VLOOKUP(E671,'Team Info'!E:J,6,FALSE)</f>
        <v>U12G RF Gunners</v>
      </c>
      <c r="P671" s="153" t="s">
        <v>1167</v>
      </c>
      <c r="Q671" s="175" t="str">
        <f t="shared" si="99"/>
        <v>2 Team Coordination: U12 BR Yellow &amp; U12 BR Blue, No Games 10/11-10/13, No Games 9/28, Home games on 9/14 picture day, have Brownsville girls play each other that day?  
2 Team Coordination: U12 Red Foxes &amp; U12G Gunners, 2 Team Coordination: U12 Lightning &amp; U12G Gunners,  2 Team Coordination: U12 Comets &amp; U12G Gunners</v>
      </c>
      <c r="R671" s="176" t="str">
        <f>IF(ISBLANK((VLOOKUP(D671,'Team Info'!$E:$O,11,FALSE)))=TRUE," ",(VLOOKUP(D671,'Team Info'!$E:$O,11,FALSE)))</f>
        <v xml:space="preserve">2 Team Coordination: U12 BR Yellow &amp; U12 BR Blue, No Games 10/11-10/13, No Games 9/28, Home games on 9/14 picture day, have Brownsville girls play each other that day? </v>
      </c>
      <c r="S671" s="269" t="str">
        <f>IF(ISBLANK((VLOOKUP(E671,'Team Info'!$E:$O,11,FALSE)))=TRUE," ",(VLOOKUP(E671,'Team Info'!$E:$O,11,FALSE)))</f>
        <v>2 Team Coordination: U12 Red Foxes &amp; U12G Gunners, 2 Team Coordination: U12 Lightning &amp; U12G Gunners,  2 Team Coordination: U12 Comets &amp; U12G Gunners</v>
      </c>
      <c r="T671" s="145" t="str">
        <f t="shared" si="101"/>
        <v>45591RF 90.5</v>
      </c>
    </row>
    <row r="672" spans="1:20" ht="28.8" x14ac:dyDescent="0.3">
      <c r="A672" s="170">
        <v>154</v>
      </c>
      <c r="B672" s="170" t="s">
        <v>1162</v>
      </c>
      <c r="C672" s="242" t="str">
        <f t="shared" si="98"/>
        <v>KW1100SL1135</v>
      </c>
      <c r="D672" s="242" t="s">
        <v>1768</v>
      </c>
      <c r="E672" s="242" t="s">
        <v>1799</v>
      </c>
      <c r="F672" s="180" t="str">
        <f t="shared" si="102"/>
        <v>Sat</v>
      </c>
      <c r="G672" s="233">
        <v>45591</v>
      </c>
      <c r="H672" s="153">
        <v>4</v>
      </c>
      <c r="I672" s="183">
        <v>0.54166666666666663</v>
      </c>
      <c r="J672" s="155" t="s">
        <v>1823</v>
      </c>
      <c r="K672" s="180" t="str">
        <f>VLOOKUP(D672,'Team Info'!E:H,4,FALSE)</f>
        <v>KW</v>
      </c>
      <c r="L672" s="240" t="str">
        <f>VLOOKUP(D672,'Team Info'!E:K,6,FALSE)</f>
        <v>U-8 KW Avalanche</v>
      </c>
      <c r="M672" s="158" t="s">
        <v>849</v>
      </c>
      <c r="N672" s="181" t="str">
        <f>VLOOKUP(E672,'Team Info'!E:H,4,FALSE)</f>
        <v>SL</v>
      </c>
      <c r="O672" s="238" t="str">
        <f>VLOOKUP(E672,'Team Info'!E:J,6,FALSE)</f>
        <v>U-8 SL Bayern Munich (Asteroids)</v>
      </c>
      <c r="P672" s="153" t="s">
        <v>1167</v>
      </c>
      <c r="Q672" s="175" t="str">
        <f t="shared" si="99"/>
        <v>2 Team Coordination: U10G Tigers &amp; U8 Asteroids, 9/27-9/28 AWAY games - Homecoming</v>
      </c>
      <c r="R672" s="176" t="str">
        <f>IF(ISBLANK((VLOOKUP(D672,'Team Info'!$E:$O,11,FALSE)))=TRUE," ",(VLOOKUP(D672,'Team Info'!$E:$O,11,FALSE)))</f>
        <v xml:space="preserve"> </v>
      </c>
      <c r="S672" s="269" t="str">
        <f>IF(ISBLANK((VLOOKUP(E672,'Team Info'!$E:$O,11,FALSE)))=TRUE," ",(VLOOKUP(E672,'Team Info'!$E:$O,11,FALSE)))</f>
        <v>2 Team Coordination: U10G Tigers &amp; U8 Asteroids, 9/27-9/28 AWAY games - Homecoming</v>
      </c>
      <c r="T672" s="145" t="str">
        <f t="shared" si="101"/>
        <v>4559140.541666666666667</v>
      </c>
    </row>
    <row r="673" spans="1:20" x14ac:dyDescent="0.3">
      <c r="A673" s="170">
        <v>604</v>
      </c>
      <c r="B673" s="170" t="s">
        <v>1159</v>
      </c>
      <c r="C673" s="242" t="str">
        <f t="shared" ref="C673:C704" si="103">D673&amp;E673</f>
        <v>HT1030JK1067</v>
      </c>
      <c r="D673" s="242" t="s">
        <v>1717</v>
      </c>
      <c r="E673" s="242" t="s">
        <v>1743</v>
      </c>
      <c r="F673" s="180" t="str">
        <f t="shared" si="102"/>
        <v>Sat</v>
      </c>
      <c r="G673" s="233">
        <v>45591</v>
      </c>
      <c r="H673" s="153" t="s">
        <v>2144</v>
      </c>
      <c r="I673" s="183">
        <v>0.54166666666666663</v>
      </c>
      <c r="J673" s="155" t="s">
        <v>1829</v>
      </c>
      <c r="K673" s="180" t="str">
        <f>VLOOKUP(D673,'Team Info'!E:H,4,FALSE)</f>
        <v>HT</v>
      </c>
      <c r="L673" s="169" t="str">
        <f>VLOOKUP(D673,'Team Info'!E:K,6,FALSE)</f>
        <v>U10 HT Bolts</v>
      </c>
      <c r="M673" s="158" t="s">
        <v>849</v>
      </c>
      <c r="N673" s="181" t="str">
        <f>VLOOKUP(E673,'Team Info'!E:H,4,FALSE)</f>
        <v>JK</v>
      </c>
      <c r="O673" s="177" t="str">
        <f>VLOOKUP(E673,'Team Info'!E:J,6,FALSE)</f>
        <v>U10 JK Black Widows</v>
      </c>
      <c r="P673" s="153" t="s">
        <v>1167</v>
      </c>
      <c r="Q673" s="175" t="str">
        <f t="shared" ref="Q673:Q704" si="104">IF(R673=" ",S673,R673&amp;" 
"&amp;S673)</f>
        <v xml:space="preserve"> </v>
      </c>
      <c r="R673" s="176" t="str">
        <f>IF(ISBLANK((VLOOKUP(D673,'Team Info'!$E:$O,11,FALSE)))=TRUE," ",(VLOOKUP(D673,'Team Info'!$E:$O,11,FALSE)))</f>
        <v xml:space="preserve"> </v>
      </c>
      <c r="S673" s="269" t="str">
        <f>IF(ISBLANK((VLOOKUP(E673,'Team Info'!$E:$O,11,FALSE)))=TRUE," ",(VLOOKUP(E673,'Team Info'!$E:$O,11,FALSE)))</f>
        <v xml:space="preserve"> </v>
      </c>
      <c r="T673" s="145" t="str">
        <f t="shared" si="101"/>
        <v>45591Hickory Lane #20.541666666666667</v>
      </c>
    </row>
    <row r="674" spans="1:20" ht="28.8" x14ac:dyDescent="0.3">
      <c r="A674" s="170">
        <v>194</v>
      </c>
      <c r="B674" s="170" t="s">
        <v>1157</v>
      </c>
      <c r="C674" s="242" t="str">
        <f t="shared" si="103"/>
        <v>RF1116HT1025</v>
      </c>
      <c r="D674" s="242" t="s">
        <v>1783</v>
      </c>
      <c r="E674" s="242" t="s">
        <v>1713</v>
      </c>
      <c r="F674" s="180" t="str">
        <f t="shared" si="102"/>
        <v>Sat</v>
      </c>
      <c r="G674" s="233">
        <v>45591</v>
      </c>
      <c r="H674" s="153" t="s">
        <v>1827</v>
      </c>
      <c r="I674" s="183">
        <v>0.54166666666666663</v>
      </c>
      <c r="J674" s="169" t="s">
        <v>1823</v>
      </c>
      <c r="K674" s="180" t="str">
        <f>VLOOKUP(D674,'Team Info'!E:H,4,FALSE)</f>
        <v>RF</v>
      </c>
      <c r="L674" s="169" t="str">
        <f>VLOOKUP(D674,'Team Info'!E:K,6,FALSE)</f>
        <v>U-8 RF Challengers</v>
      </c>
      <c r="M674" s="158" t="s">
        <v>849</v>
      </c>
      <c r="N674" s="181" t="str">
        <f>VLOOKUP(E674,'Team Info'!E:H,4,FALSE)</f>
        <v>HT</v>
      </c>
      <c r="O674" s="177" t="str">
        <f>VLOOKUP(E674,'Team Info'!E:J,6,FALSE)</f>
        <v>U-8 HT Baby Sharks</v>
      </c>
      <c r="P674" s="153" t="s">
        <v>1167</v>
      </c>
      <c r="Q674" s="175" t="str">
        <f t="shared" si="104"/>
        <v xml:space="preserve"> </v>
      </c>
      <c r="R674" s="176" t="str">
        <f>IF(ISBLANK((VLOOKUP(D674,'Team Info'!$E:$O,11,FALSE)))=TRUE," ",(VLOOKUP(D674,'Team Info'!$E:$O,11,FALSE)))</f>
        <v xml:space="preserve"> </v>
      </c>
      <c r="S674" s="269" t="str">
        <f>IF(ISBLANK((VLOOKUP(E674,'Team Info'!$E:$O,11,FALSE)))=TRUE," ",(VLOOKUP(E674,'Team Info'!$E:$O,11,FALSE)))</f>
        <v xml:space="preserve"> </v>
      </c>
      <c r="T674" s="145" t="str">
        <f t="shared" si="101"/>
        <v>45591HT #3A0.541666666666667</v>
      </c>
    </row>
    <row r="675" spans="1:20" ht="28.8" x14ac:dyDescent="0.3">
      <c r="A675" s="170">
        <v>511</v>
      </c>
      <c r="B675" s="170" t="s">
        <v>1160</v>
      </c>
      <c r="C675" s="242" t="str">
        <f t="shared" si="103"/>
        <v>WB1161KW1095</v>
      </c>
      <c r="D675" s="242" t="s">
        <v>1818</v>
      </c>
      <c r="E675" s="242" t="s">
        <v>1763</v>
      </c>
      <c r="F675" s="180" t="str">
        <f t="shared" si="102"/>
        <v>Sat</v>
      </c>
      <c r="G675" s="233">
        <v>45591</v>
      </c>
      <c r="H675" s="153" t="s">
        <v>892</v>
      </c>
      <c r="I675" s="183">
        <v>0.54166666666666663</v>
      </c>
      <c r="J675" s="155" t="s">
        <v>1828</v>
      </c>
      <c r="K675" s="180" t="str">
        <f>VLOOKUP(D675,'Team Info'!E:H,4,FALSE)</f>
        <v>WB</v>
      </c>
      <c r="L675" s="169" t="str">
        <f>VLOOKUP(D675,'Team Info'!E:K,6,FALSE)</f>
        <v>U-7 WB Storm</v>
      </c>
      <c r="M675" s="158" t="s">
        <v>849</v>
      </c>
      <c r="N675" s="181" t="str">
        <f>VLOOKUP(E675,'Team Info'!E:H,4,FALSE)</f>
        <v>KW</v>
      </c>
      <c r="O675" s="177" t="str">
        <f>VLOOKUP(E675,'Team Info'!E:J,6,FALSE)</f>
        <v>U-7 KW Astros</v>
      </c>
      <c r="P675" s="153" t="s">
        <v>1167</v>
      </c>
      <c r="Q675" s="175" t="str">
        <f t="shared" si="104"/>
        <v xml:space="preserve"> </v>
      </c>
      <c r="R675" s="176" t="str">
        <f>IF(ISBLANK((VLOOKUP(D675,'Team Info'!$E:$O,11,FALSE)))=TRUE," ",(VLOOKUP(D675,'Team Info'!$E:$O,11,FALSE)))</f>
        <v xml:space="preserve"> </v>
      </c>
      <c r="S675" s="269" t="str">
        <f>IF(ISBLANK((VLOOKUP(E675,'Team Info'!$E:$O,11,FALSE)))=TRUE," ",(VLOOKUP(E675,'Team Info'!$E:$O,11,FALSE)))</f>
        <v xml:space="preserve"> </v>
      </c>
      <c r="T675" s="145" t="str">
        <f t="shared" si="101"/>
        <v>45591KW 20.541666666666667</v>
      </c>
    </row>
    <row r="676" spans="1:20" x14ac:dyDescent="0.3">
      <c r="A676" s="170">
        <v>367</v>
      </c>
      <c r="B676" s="170" t="s">
        <v>1268</v>
      </c>
      <c r="C676" s="242" t="str">
        <f t="shared" si="103"/>
        <v>HU1051BR1004</v>
      </c>
      <c r="D676" s="242" t="s">
        <v>1732</v>
      </c>
      <c r="E676" s="242" t="s">
        <v>1693</v>
      </c>
      <c r="F676" s="180" t="str">
        <f t="shared" si="102"/>
        <v>Sat</v>
      </c>
      <c r="G676" s="233">
        <v>45591</v>
      </c>
      <c r="H676" s="153" t="s">
        <v>2178</v>
      </c>
      <c r="I676" s="183">
        <v>0.5625</v>
      </c>
      <c r="J676" s="155" t="s">
        <v>1825</v>
      </c>
      <c r="K676" s="180" t="str">
        <f>VLOOKUP(D676,'Team Info'!E:H,4,FALSE)</f>
        <v>HU</v>
      </c>
      <c r="L676" s="169" t="str">
        <f>VLOOKUP(D676,'Team Info'!E:K,6,FALSE)</f>
        <v>U14 HU Renegades</v>
      </c>
      <c r="M676" s="158" t="s">
        <v>849</v>
      </c>
      <c r="N676" s="181" t="str">
        <f>VLOOKUP(E676,'Team Info'!E:H,4,FALSE)</f>
        <v>BR</v>
      </c>
      <c r="O676" s="177" t="str">
        <f>VLOOKUP(E676,'Team Info'!E:J,6,FALSE)</f>
        <v>U14 BR Blue Heron</v>
      </c>
      <c r="P676" s="153" t="s">
        <v>1167</v>
      </c>
      <c r="Q676" s="175" t="str">
        <f t="shared" si="104"/>
        <v xml:space="preserve">2 Team Coordination: U12 Cougars &amp; U14 Renegades; 2 Team Coordination: U8 Lightning &amp; U14 Renegades 
2 Team Coordination: U12 BR &amp; U14 BR, No Games 9/28, Home games on 9/14 picture day, have Brownsville girls play each other that day? </v>
      </c>
      <c r="R676" s="176" t="str">
        <f>IF(ISBLANK((VLOOKUP(D676,'Team Info'!$E:$O,11,FALSE)))=TRUE," ",(VLOOKUP(D676,'Team Info'!$E:$O,11,FALSE)))</f>
        <v>2 Team Coordination: U12 Cougars &amp; U14 Renegades; 2 Team Coordination: U8 Lightning &amp; U14 Renegades</v>
      </c>
      <c r="S676" s="269" t="str">
        <f>IF(ISBLANK((VLOOKUP(E676,'Team Info'!$E:$O,11,FALSE)))=TRUE," ",(VLOOKUP(E676,'Team Info'!$E:$O,11,FALSE)))</f>
        <v xml:space="preserve">2 Team Coordination: U12 BR &amp; U14 BR, No Games 9/28, Home games on 9/14 picture day, have Brownsville girls play each other that day? </v>
      </c>
      <c r="T676" s="145" t="str">
        <f t="shared" si="101"/>
        <v>4559114U South0.5625</v>
      </c>
    </row>
    <row r="677" spans="1:20" ht="28.8" x14ac:dyDescent="0.3">
      <c r="A677" s="170">
        <v>457</v>
      </c>
      <c r="B677" s="170" t="s">
        <v>1160</v>
      </c>
      <c r="C677" s="242" t="str">
        <f t="shared" si="103"/>
        <v>SL1143KW1106</v>
      </c>
      <c r="D677" s="242" t="s">
        <v>1807</v>
      </c>
      <c r="E677" s="242" t="s">
        <v>1774</v>
      </c>
      <c r="F677" s="180" t="str">
        <f t="shared" si="102"/>
        <v>Sat</v>
      </c>
      <c r="G677" s="233">
        <v>45591</v>
      </c>
      <c r="H677" s="153" t="s">
        <v>866</v>
      </c>
      <c r="I677" s="183">
        <v>0.5625</v>
      </c>
      <c r="J677" s="155" t="s">
        <v>1826</v>
      </c>
      <c r="K677" s="180" t="str">
        <f>VLOOKUP(D677,'Team Info'!E:H,4,FALSE)</f>
        <v>SL</v>
      </c>
      <c r="L677" s="169" t="str">
        <f>VLOOKUP(D677,'Team Info'!E:K,6,FALSE)</f>
        <v>U-9 SL Cowboys (Bulldogs)</v>
      </c>
      <c r="M677" s="158" t="s">
        <v>849</v>
      </c>
      <c r="N677" s="181" t="str">
        <f>VLOOKUP(E677,'Team Info'!E:H,4,FALSE)</f>
        <v>KW</v>
      </c>
      <c r="O677" s="177" t="str">
        <f>VLOOKUP(E677,'Team Info'!E:J,6,FALSE)</f>
        <v>U-9 KW Lightning</v>
      </c>
      <c r="P677" s="153" t="s">
        <v>1167</v>
      </c>
      <c r="Q677" s="175" t="str">
        <f t="shared" si="104"/>
        <v xml:space="preserve">9/27-9/28 AWAY games - Homecoming 
 </v>
      </c>
      <c r="R677" s="176" t="str">
        <f>IF(ISBLANK((VLOOKUP(D677,'Team Info'!$E:$O,11,FALSE)))=TRUE," ",(VLOOKUP(D677,'Team Info'!$E:$O,11,FALSE)))</f>
        <v>9/27-9/28 AWAY games - Homecoming</v>
      </c>
      <c r="S677" s="269" t="str">
        <f>IF(ISBLANK((VLOOKUP(E677,'Team Info'!$E:$O,11,FALSE)))=TRUE," ",(VLOOKUP(E677,'Team Info'!$E:$O,11,FALSE)))</f>
        <v xml:space="preserve"> </v>
      </c>
      <c r="T677" s="145" t="str">
        <f t="shared" si="101"/>
        <v>45591KW 30.5625</v>
      </c>
    </row>
    <row r="678" spans="1:20" ht="28.8" x14ac:dyDescent="0.3">
      <c r="A678" s="170">
        <v>420</v>
      </c>
      <c r="B678" s="170" t="s">
        <v>1161</v>
      </c>
      <c r="C678" s="242" t="str">
        <f t="shared" si="103"/>
        <v>SL1146RF1123</v>
      </c>
      <c r="D678" s="242" t="s">
        <v>1810</v>
      </c>
      <c r="E678" s="242" t="s">
        <v>1790</v>
      </c>
      <c r="F678" s="180" t="str">
        <f t="shared" si="102"/>
        <v>Sat</v>
      </c>
      <c r="G678" s="233">
        <v>45591</v>
      </c>
      <c r="H678" s="153" t="s">
        <v>2169</v>
      </c>
      <c r="I678" s="183">
        <v>0.5625</v>
      </c>
      <c r="J678" s="155" t="s">
        <v>1826</v>
      </c>
      <c r="K678" s="180" t="str">
        <f>VLOOKUP(D678,'Team Info'!E:H,4,FALSE)</f>
        <v>SL</v>
      </c>
      <c r="L678" s="169" t="str">
        <f>VLOOKUP(D678,'Team Info'!E:K,6,FALSE)</f>
        <v>U-9 SL Chelsea (Anacondas)</v>
      </c>
      <c r="M678" s="158" t="s">
        <v>849</v>
      </c>
      <c r="N678" s="181" t="str">
        <f>VLOOKUP(E678,'Team Info'!E:H,4,FALSE)</f>
        <v>RF</v>
      </c>
      <c r="O678" s="177" t="str">
        <f>VLOOKUP(E678,'Team Info'!E:J,6,FALSE)</f>
        <v>U-9 RF Timberwolves</v>
      </c>
      <c r="P678" s="153" t="s">
        <v>1167</v>
      </c>
      <c r="Q678" s="175" t="str">
        <f t="shared" si="104"/>
        <v>9/27-9/28 AWAY games - Homecoming 
2 Team Coordination: U7 Hawks &amp; U9 Timberwolves</v>
      </c>
      <c r="R678" s="176" t="str">
        <f>IF(ISBLANK((VLOOKUP(D678,'Team Info'!$E:$O,11,FALSE)))=TRUE," ",(VLOOKUP(D678,'Team Info'!$E:$O,11,FALSE)))</f>
        <v>9/27-9/28 AWAY games - Homecoming</v>
      </c>
      <c r="S678" s="269" t="str">
        <f>IF(ISBLANK((VLOOKUP(E678,'Team Info'!$E:$O,11,FALSE)))=TRUE," ",(VLOOKUP(E678,'Team Info'!$E:$O,11,FALSE)))</f>
        <v>2 Team Coordination: U7 Hawks &amp; U9 Timberwolves</v>
      </c>
      <c r="T678" s="145" t="str">
        <f t="shared" si="101"/>
        <v>45591RF 60.5625</v>
      </c>
    </row>
    <row r="679" spans="1:20" ht="28.8" x14ac:dyDescent="0.3">
      <c r="A679" s="170">
        <v>260</v>
      </c>
      <c r="B679" s="170" t="s">
        <v>1162</v>
      </c>
      <c r="C679" s="242" t="str">
        <f t="shared" si="103"/>
        <v>RF1119SL1138</v>
      </c>
      <c r="D679" s="242" t="s">
        <v>1786</v>
      </c>
      <c r="E679" s="242" t="s">
        <v>1802</v>
      </c>
      <c r="F679" s="180" t="str">
        <f t="shared" si="102"/>
        <v>Sat</v>
      </c>
      <c r="G679" s="233">
        <v>45591</v>
      </c>
      <c r="H679" s="153">
        <v>4</v>
      </c>
      <c r="I679" s="183">
        <v>0.58333333333333337</v>
      </c>
      <c r="J679" s="169" t="s">
        <v>1823</v>
      </c>
      <c r="K679" s="180" t="str">
        <f>VLOOKUP(D679,'Team Info'!E:H,4,FALSE)</f>
        <v>RF</v>
      </c>
      <c r="L679" s="169" t="str">
        <f>VLOOKUP(D679,'Team Info'!E:K,6,FALSE)</f>
        <v>U-8 RF Hornets</v>
      </c>
      <c r="M679" s="158" t="s">
        <v>849</v>
      </c>
      <c r="N679" s="181" t="str">
        <f>VLOOKUP(E679,'Team Info'!E:H,4,FALSE)</f>
        <v>SL</v>
      </c>
      <c r="O679" s="177" t="str">
        <f>VLOOKUP(E679,'Team Info'!E:J,6,FALSE)</f>
        <v>U-8 SL Blizzards</v>
      </c>
      <c r="P679" s="153" t="s">
        <v>1167</v>
      </c>
      <c r="Q679" s="175" t="str">
        <f t="shared" si="104"/>
        <v>9/27-9/28 AWAY games - Homecoming</v>
      </c>
      <c r="R679" s="176" t="str">
        <f>IF(ISBLANK((VLOOKUP(D679,'Team Info'!$E:$O,11,FALSE)))=TRUE," ",(VLOOKUP(D679,'Team Info'!$E:$O,11,FALSE)))</f>
        <v xml:space="preserve"> </v>
      </c>
      <c r="S679" s="269" t="str">
        <f>IF(ISBLANK((VLOOKUP(E679,'Team Info'!$E:$O,11,FALSE)))=TRUE," ",(VLOOKUP(E679,'Team Info'!$E:$O,11,FALSE)))</f>
        <v>9/27-9/28 AWAY games - Homecoming</v>
      </c>
      <c r="T679" s="145" t="str">
        <f t="shared" si="101"/>
        <v>4559140.583333333333333</v>
      </c>
    </row>
    <row r="680" spans="1:20" ht="28.8" x14ac:dyDescent="0.3">
      <c r="A680" s="170">
        <v>643</v>
      </c>
      <c r="B680" s="170" t="s">
        <v>1159</v>
      </c>
      <c r="C680" s="242" t="str">
        <f t="shared" si="103"/>
        <v>SL1149JK1068</v>
      </c>
      <c r="D680" s="242" t="s">
        <v>1813</v>
      </c>
      <c r="E680" s="242" t="s">
        <v>1744</v>
      </c>
      <c r="F680" s="180" t="str">
        <f t="shared" si="102"/>
        <v>Sat</v>
      </c>
      <c r="G680" s="233">
        <v>45591</v>
      </c>
      <c r="H680" s="153" t="s">
        <v>2144</v>
      </c>
      <c r="I680" s="183">
        <v>0.58333333333333337</v>
      </c>
      <c r="J680" s="155" t="s">
        <v>1829</v>
      </c>
      <c r="K680" s="180" t="str">
        <f>VLOOKUP(D680,'Team Info'!E:H,4,FALSE)</f>
        <v>SL</v>
      </c>
      <c r="L680" s="169" t="str">
        <f>VLOOKUP(D680,'Team Info'!E:K,6,FALSE)</f>
        <v>U10 SL Wolves (Bears)</v>
      </c>
      <c r="M680" s="158" t="s">
        <v>849</v>
      </c>
      <c r="N680" s="181" t="str">
        <f>VLOOKUP(E680,'Team Info'!E:H,4,FALSE)</f>
        <v>JK</v>
      </c>
      <c r="O680" s="177" t="str">
        <f>VLOOKUP(E680,'Team Info'!E:J,6,FALSE)</f>
        <v>U10 JK Galaxy</v>
      </c>
      <c r="P680" s="153" t="s">
        <v>1167</v>
      </c>
      <c r="Q680" s="175" t="str">
        <f t="shared" si="104"/>
        <v xml:space="preserve">9/27-9/28 AWAY games - Homecoming 
 </v>
      </c>
      <c r="R680" s="176" t="str">
        <f>IF(ISBLANK((VLOOKUP(D680,'Team Info'!$E:$O,11,FALSE)))=TRUE," ",(VLOOKUP(D680,'Team Info'!$E:$O,11,FALSE)))</f>
        <v>9/27-9/28 AWAY games - Homecoming</v>
      </c>
      <c r="S680" s="269" t="str">
        <f>IF(ISBLANK((VLOOKUP(E680,'Team Info'!$E:$O,11,FALSE)))=TRUE," ",(VLOOKUP(E680,'Team Info'!$E:$O,11,FALSE)))</f>
        <v xml:space="preserve"> </v>
      </c>
      <c r="T680" s="145" t="str">
        <f t="shared" si="101"/>
        <v>45591Hickory Lane #20.583333333333333</v>
      </c>
    </row>
    <row r="681" spans="1:20" ht="28.8" x14ac:dyDescent="0.3">
      <c r="A681" s="153">
        <v>3020</v>
      </c>
      <c r="B681" s="153" t="s">
        <v>1157</v>
      </c>
      <c r="C681" s="169"/>
      <c r="D681" s="169"/>
      <c r="E681" s="169"/>
      <c r="F681" s="180" t="str">
        <f t="shared" si="102"/>
        <v>Sat</v>
      </c>
      <c r="G681" s="233">
        <v>45591</v>
      </c>
      <c r="H681" s="153" t="s">
        <v>1665</v>
      </c>
      <c r="I681" s="183">
        <v>0.625</v>
      </c>
      <c r="J681" s="155" t="s">
        <v>2068</v>
      </c>
      <c r="K681" s="153"/>
      <c r="L681" s="240" t="s">
        <v>2116</v>
      </c>
      <c r="M681" s="158" t="s">
        <v>849</v>
      </c>
      <c r="N681" s="158" t="s">
        <v>504</v>
      </c>
      <c r="O681" s="238" t="s">
        <v>2076</v>
      </c>
      <c r="P681" s="153" t="s">
        <v>2057</v>
      </c>
      <c r="Q681" s="259"/>
      <c r="R681" s="260"/>
      <c r="T681" s="145" t="str">
        <f t="shared" si="101"/>
        <v>45591Ehley Field #80.625</v>
      </c>
    </row>
    <row r="682" spans="1:20" ht="28.8" x14ac:dyDescent="0.3">
      <c r="A682" s="266">
        <v>57</v>
      </c>
      <c r="B682" s="266" t="s">
        <v>1159</v>
      </c>
      <c r="C682" s="267" t="str">
        <f>D682&amp;E682</f>
        <v>HT1029JK1066</v>
      </c>
      <c r="D682" s="267" t="s">
        <v>1666</v>
      </c>
      <c r="E682" s="267" t="s">
        <v>1673</v>
      </c>
      <c r="F682" s="180" t="str">
        <f t="shared" si="102"/>
        <v>Sat</v>
      </c>
      <c r="G682" s="233">
        <v>45591</v>
      </c>
      <c r="H682" s="153" t="s">
        <v>2144</v>
      </c>
      <c r="I682" s="183">
        <v>0.625</v>
      </c>
      <c r="J682" s="155" t="s">
        <v>96</v>
      </c>
      <c r="K682" s="180" t="str">
        <f>VLOOKUP(D682,'Team Info'!E:H,4,FALSE)</f>
        <v>HT</v>
      </c>
      <c r="L682" s="240" t="str">
        <f>VLOOKUP(D682,'Team Info'!E:K,6,FALSE)</f>
        <v>U10G HT Wildcats</v>
      </c>
      <c r="M682" s="158" t="s">
        <v>849</v>
      </c>
      <c r="N682" s="181" t="str">
        <f>VLOOKUP(E682,'Team Info'!E:H,4,FALSE)</f>
        <v>JK</v>
      </c>
      <c r="O682" s="238" t="str">
        <f>VLOOKUP(E682,'Team Info'!E:J,6,FALSE)</f>
        <v>U10G JK Magic</v>
      </c>
      <c r="P682" s="153" t="s">
        <v>1167</v>
      </c>
      <c r="Q682" s="175" t="str">
        <f>IF(R682=" ",S682,R682&amp;" 
"&amp;S682)</f>
        <v xml:space="preserve">2 Team Coordination: U9 Warriors &amp; U10G Wildcats 
 </v>
      </c>
      <c r="R682" s="176" t="str">
        <f>IF(ISBLANK((VLOOKUP(D682,'Team Info'!$E:$O,11,FALSE)))=TRUE," ",(VLOOKUP(D682,'Team Info'!$E:$O,11,FALSE)))</f>
        <v>2 Team Coordination: U9 Warriors &amp; U10G Wildcats</v>
      </c>
      <c r="S682" s="269" t="str">
        <f>IF(ISBLANK((VLOOKUP(E682,'Team Info'!$E:$O,11,FALSE)))=TRUE," ",(VLOOKUP(E682,'Team Info'!$E:$O,11,FALSE)))</f>
        <v xml:space="preserve"> </v>
      </c>
      <c r="T682" s="145" t="str">
        <f t="shared" si="101"/>
        <v>45591Hickory Lane #20.625</v>
      </c>
    </row>
    <row r="683" spans="1:20" ht="28.8" x14ac:dyDescent="0.3">
      <c r="A683" s="153">
        <v>3019</v>
      </c>
      <c r="B683" s="153" t="s">
        <v>1157</v>
      </c>
      <c r="C683" s="169"/>
      <c r="D683" s="169"/>
      <c r="E683" s="169"/>
      <c r="F683" s="153"/>
      <c r="G683" s="233">
        <v>45591</v>
      </c>
      <c r="H683" s="153" t="s">
        <v>1827</v>
      </c>
      <c r="I683" s="183">
        <v>0.625</v>
      </c>
      <c r="J683" s="155" t="s">
        <v>2063</v>
      </c>
      <c r="K683" s="153"/>
      <c r="L683" s="240" t="s">
        <v>2112</v>
      </c>
      <c r="M683" s="158" t="s">
        <v>849</v>
      </c>
      <c r="N683" s="158" t="s">
        <v>504</v>
      </c>
      <c r="O683" s="238" t="s">
        <v>2072</v>
      </c>
      <c r="P683" s="153" t="s">
        <v>2057</v>
      </c>
      <c r="Q683" s="259"/>
      <c r="R683" s="260"/>
      <c r="T683" s="145" t="str">
        <f t="shared" si="101"/>
        <v>45591HT #3A0.625</v>
      </c>
    </row>
    <row r="684" spans="1:20" x14ac:dyDescent="0.3">
      <c r="A684" s="170">
        <v>292</v>
      </c>
      <c r="B684" s="170" t="s">
        <v>1160</v>
      </c>
      <c r="C684" s="242" t="str">
        <f>D684&amp;E684</f>
        <v>RF1129KW1088</v>
      </c>
      <c r="D684" s="242" t="s">
        <v>1794</v>
      </c>
      <c r="E684" s="242" t="s">
        <v>1760</v>
      </c>
      <c r="F684" s="180" t="str">
        <f t="shared" ref="F684:F700" si="105">IF(WEEKDAY(G684)=7,"Sat",IF(WEEKDAY(G684)=6,"Fri",IF(WEEKDAY(G684)=5,"Thu",IF(WEEKDAY(G684)=4,"Wed",IF(WEEKDAY(G684)=3,"Tue",IF(WEEKDAY(G684)=2,"Mon",IF(WEEKDAY(G684)=1,"Sun")))))))</f>
        <v>Sat</v>
      </c>
      <c r="G684" s="233">
        <v>45591</v>
      </c>
      <c r="H684" s="153" t="s">
        <v>858</v>
      </c>
      <c r="I684" s="183">
        <v>0.625</v>
      </c>
      <c r="J684" s="155" t="s">
        <v>1824</v>
      </c>
      <c r="K684" s="180" t="str">
        <f>VLOOKUP(D684,'Team Info'!E:H,4,FALSE)</f>
        <v>RF</v>
      </c>
      <c r="L684" s="169" t="str">
        <f>VLOOKUP(D684,'Team Info'!E:K,6,FALSE)</f>
        <v>U12 RF Comets</v>
      </c>
      <c r="M684" s="158" t="s">
        <v>849</v>
      </c>
      <c r="N684" s="181" t="str">
        <f>VLOOKUP(E684,'Team Info'!E:H,4,FALSE)</f>
        <v>KW</v>
      </c>
      <c r="O684" s="177" t="str">
        <f>VLOOKUP(E684,'Team Info'!E:J,6,FALSE)</f>
        <v>U12 KW Jaguars</v>
      </c>
      <c r="P684" s="153" t="s">
        <v>1167</v>
      </c>
      <c r="Q684" s="175" t="str">
        <f>IF(R684=" ",S684,R684&amp;" 
"&amp;S684)</f>
        <v xml:space="preserve">2 Team Coordination: U12 Comets &amp; U12G Gunners 
 </v>
      </c>
      <c r="R684" s="176" t="str">
        <f>IF(ISBLANK((VLOOKUP(D684,'Team Info'!$E:$O,11,FALSE)))=TRUE," ",(VLOOKUP(D684,'Team Info'!$E:$O,11,FALSE)))</f>
        <v>2 Team Coordination: U12 Comets &amp; U12G Gunners</v>
      </c>
      <c r="S684" s="269" t="str">
        <f>IF(ISBLANK((VLOOKUP(E684,'Team Info'!$E:$O,11,FALSE)))=TRUE," ",(VLOOKUP(E684,'Team Info'!$E:$O,11,FALSE)))</f>
        <v xml:space="preserve"> </v>
      </c>
      <c r="T684" s="145" t="str">
        <f t="shared" si="101"/>
        <v>45591KW 40.625</v>
      </c>
    </row>
    <row r="685" spans="1:20" ht="28.8" x14ac:dyDescent="0.3">
      <c r="A685" s="153">
        <v>3021</v>
      </c>
      <c r="B685" s="153" t="s">
        <v>1157</v>
      </c>
      <c r="C685" s="169"/>
      <c r="D685" s="169"/>
      <c r="E685" s="169"/>
      <c r="F685" s="180" t="str">
        <f t="shared" si="105"/>
        <v>Sat</v>
      </c>
      <c r="G685" s="233">
        <v>45591</v>
      </c>
      <c r="H685" s="153" t="s">
        <v>1665</v>
      </c>
      <c r="I685" s="183">
        <v>0.6875</v>
      </c>
      <c r="J685" s="155" t="s">
        <v>2059</v>
      </c>
      <c r="K685" s="153"/>
      <c r="L685" s="240" t="s">
        <v>2114</v>
      </c>
      <c r="M685" s="158" t="s">
        <v>849</v>
      </c>
      <c r="N685" s="158" t="s">
        <v>504</v>
      </c>
      <c r="O685" s="238" t="s">
        <v>2070</v>
      </c>
      <c r="P685" s="153" t="s">
        <v>2057</v>
      </c>
      <c r="Q685" s="259"/>
      <c r="R685" s="260"/>
      <c r="T685" s="145" t="str">
        <f t="shared" si="101"/>
        <v>45591Ehley Field #80.6875</v>
      </c>
    </row>
    <row r="686" spans="1:20" ht="28.8" x14ac:dyDescent="0.3">
      <c r="A686" s="153">
        <v>3021</v>
      </c>
      <c r="B686" s="153" t="s">
        <v>1157</v>
      </c>
      <c r="C686" s="169"/>
      <c r="D686" s="169"/>
      <c r="E686" s="169"/>
      <c r="F686" s="180" t="str">
        <f t="shared" si="105"/>
        <v>Sat</v>
      </c>
      <c r="G686" s="233">
        <v>45591</v>
      </c>
      <c r="H686" s="153" t="s">
        <v>881</v>
      </c>
      <c r="I686" s="183">
        <v>0.6875</v>
      </c>
      <c r="J686" s="155" t="s">
        <v>2064</v>
      </c>
      <c r="K686" s="153"/>
      <c r="L686" s="240" t="s">
        <v>2117</v>
      </c>
      <c r="M686" s="158" t="s">
        <v>849</v>
      </c>
      <c r="N686" s="158" t="s">
        <v>504</v>
      </c>
      <c r="O686" s="238" t="s">
        <v>2073</v>
      </c>
      <c r="P686" s="153" t="s">
        <v>2057</v>
      </c>
      <c r="Q686" s="259"/>
      <c r="R686" s="260"/>
      <c r="T686" s="145" t="str">
        <f t="shared" si="101"/>
        <v>45591HT #5A0.6875</v>
      </c>
    </row>
    <row r="687" spans="1:20" ht="28.8" x14ac:dyDescent="0.3">
      <c r="A687" s="153">
        <v>3020</v>
      </c>
      <c r="B687" s="153" t="s">
        <v>1157</v>
      </c>
      <c r="C687" s="169"/>
      <c r="D687" s="169"/>
      <c r="E687" s="169"/>
      <c r="F687" s="180" t="str">
        <f t="shared" si="105"/>
        <v>Sat</v>
      </c>
      <c r="G687" s="233">
        <v>45591</v>
      </c>
      <c r="H687" s="153" t="s">
        <v>896</v>
      </c>
      <c r="I687" s="183">
        <v>0.6875</v>
      </c>
      <c r="J687" s="155" t="s">
        <v>2062</v>
      </c>
      <c r="K687" s="153"/>
      <c r="L687" s="240" t="s">
        <v>2113</v>
      </c>
      <c r="M687" s="158" t="s">
        <v>849</v>
      </c>
      <c r="N687" s="158" t="s">
        <v>504</v>
      </c>
      <c r="O687" s="238" t="s">
        <v>2071</v>
      </c>
      <c r="P687" s="153" t="s">
        <v>2057</v>
      </c>
      <c r="Q687" s="259"/>
      <c r="R687" s="260"/>
      <c r="T687" s="145" t="str">
        <f t="shared" si="101"/>
        <v>45591HT #60.6875</v>
      </c>
    </row>
    <row r="688" spans="1:20" ht="43.2" x14ac:dyDescent="0.3">
      <c r="A688" s="170">
        <v>152</v>
      </c>
      <c r="B688" s="170" t="s">
        <v>1267</v>
      </c>
      <c r="C688" s="242" t="str">
        <f>D688&amp;E688</f>
        <v>HT1020WB1162</v>
      </c>
      <c r="D688" s="242" t="s">
        <v>1708</v>
      </c>
      <c r="E688" s="242" t="s">
        <v>1819</v>
      </c>
      <c r="F688" s="180" t="str">
        <f t="shared" si="105"/>
        <v>Sat</v>
      </c>
      <c r="G688" s="233">
        <v>45591</v>
      </c>
      <c r="H688" s="153" t="s">
        <v>2148</v>
      </c>
      <c r="I688" s="183" t="s">
        <v>2151</v>
      </c>
      <c r="J688" s="155" t="s">
        <v>1823</v>
      </c>
      <c r="K688" s="180" t="str">
        <f>VLOOKUP(D688,'Team Info'!E:H,4,FALSE)</f>
        <v>HT</v>
      </c>
      <c r="L688" s="240" t="str">
        <f>VLOOKUP(D688,'Team Info'!E:K,6,FALSE)</f>
        <v>U-8 HT Sharks</v>
      </c>
      <c r="M688" s="158" t="s">
        <v>849</v>
      </c>
      <c r="N688" s="181" t="str">
        <f>VLOOKUP(E688,'Team Info'!E:H,4,FALSE)</f>
        <v>WB</v>
      </c>
      <c r="O688" s="177" t="str">
        <f>VLOOKUP(E688,'Team Info'!E:J,6,FALSE)</f>
        <v>U-8 WB Stars</v>
      </c>
      <c r="P688" s="153" t="s">
        <v>1167</v>
      </c>
      <c r="Q688" s="175" t="str">
        <f>IF(R688=" ",S688,R688&amp;" 
"&amp;S688)</f>
        <v xml:space="preserve">No Game 10/11-10/13 - Uihlein 
 </v>
      </c>
      <c r="R688" s="176" t="str">
        <f>IF(ISBLANK((VLOOKUP(D688,'Team Info'!$E:$O,11,FALSE)))=TRUE," ",(VLOOKUP(D688,'Team Info'!$E:$O,11,FALSE)))</f>
        <v>No Game 10/11-10/13 - Uihlein</v>
      </c>
      <c r="S688" s="269" t="str">
        <f>IF(ISBLANK((VLOOKUP(E688,'Team Info'!$E:$O,11,FALSE)))=TRUE," ",(VLOOKUP(E688,'Team Info'!$E:$O,11,FALSE)))</f>
        <v xml:space="preserve"> </v>
      </c>
    </row>
    <row r="689" spans="1:20" ht="28.8" x14ac:dyDescent="0.3">
      <c r="A689" s="153">
        <v>3022</v>
      </c>
      <c r="B689" s="153" t="s">
        <v>1157</v>
      </c>
      <c r="C689" s="169"/>
      <c r="D689" s="169"/>
      <c r="E689" s="169"/>
      <c r="F689" s="180" t="str">
        <f t="shared" si="105"/>
        <v>Sat</v>
      </c>
      <c r="G689" s="233">
        <v>45591</v>
      </c>
      <c r="H689" s="153" t="s">
        <v>1665</v>
      </c>
      <c r="I689" s="153"/>
      <c r="J689" s="155" t="s">
        <v>2065</v>
      </c>
      <c r="K689" s="153"/>
      <c r="L689" s="240" t="s">
        <v>2115</v>
      </c>
      <c r="M689" s="158" t="s">
        <v>849</v>
      </c>
      <c r="N689" s="158" t="s">
        <v>504</v>
      </c>
      <c r="O689" s="238" t="s">
        <v>2074</v>
      </c>
      <c r="P689" s="153" t="s">
        <v>2057</v>
      </c>
      <c r="Q689" s="259"/>
      <c r="R689" s="260"/>
      <c r="T689" s="145" t="str">
        <f t="shared" ref="T689:T700" si="106">G689&amp;H689&amp;I689</f>
        <v>45591Ehley Field #8</v>
      </c>
    </row>
    <row r="690" spans="1:20" ht="28.8" x14ac:dyDescent="0.3">
      <c r="A690" s="262">
        <v>456</v>
      </c>
      <c r="B690" s="170" t="s">
        <v>1160</v>
      </c>
      <c r="C690" s="242" t="str">
        <f>D690&amp;E690</f>
        <v>RF1121KW1105</v>
      </c>
      <c r="D690" s="242" t="s">
        <v>1788</v>
      </c>
      <c r="E690" s="242" t="s">
        <v>1773</v>
      </c>
      <c r="F690" s="180" t="str">
        <f t="shared" si="105"/>
        <v>Sun</v>
      </c>
      <c r="G690" s="233">
        <v>45592</v>
      </c>
      <c r="H690" s="153" t="s">
        <v>866</v>
      </c>
      <c r="I690" s="183">
        <v>0.5</v>
      </c>
      <c r="J690" s="155" t="s">
        <v>1826</v>
      </c>
      <c r="K690" s="180" t="str">
        <f>VLOOKUP(D690,'Team Info'!E:H,4,FALSE)</f>
        <v>RF</v>
      </c>
      <c r="L690" s="169" t="str">
        <f>VLOOKUP(D690,'Team Info'!E:K,6,FALSE)</f>
        <v>U-9 RF Eagles</v>
      </c>
      <c r="M690" s="158" t="s">
        <v>849</v>
      </c>
      <c r="N690" s="181" t="str">
        <f>VLOOKUP(E690,'Team Info'!E:H,4,FALSE)</f>
        <v>KW</v>
      </c>
      <c r="O690" s="177" t="str">
        <f>VLOOKUP(E690,'Team Info'!E:J,6,FALSE)</f>
        <v>U-9 KW Cyclones</v>
      </c>
      <c r="P690" s="153" t="s">
        <v>1167</v>
      </c>
      <c r="Q690" s="175" t="str">
        <f>IF(R690=" ",S690,R690&amp;" 
"&amp;S690)</f>
        <v xml:space="preserve"> </v>
      </c>
      <c r="R690" s="176" t="str">
        <f>IF(ISBLANK((VLOOKUP(D690,'Team Info'!$E:$O,11,FALSE)))=TRUE," ",(VLOOKUP(D690,'Team Info'!$E:$O,11,FALSE)))</f>
        <v xml:space="preserve"> </v>
      </c>
      <c r="S690" s="269" t="str">
        <f>IF(ISBLANK((VLOOKUP(E690,'Team Info'!$E:$O,11,FALSE)))=TRUE," ",(VLOOKUP(E690,'Team Info'!$E:$O,11,FALSE)))</f>
        <v xml:space="preserve"> </v>
      </c>
      <c r="T690" s="145" t="str">
        <f t="shared" si="106"/>
        <v>45592KW 30.5</v>
      </c>
    </row>
    <row r="691" spans="1:20" ht="28.8" x14ac:dyDescent="0.3">
      <c r="A691" s="262">
        <v>112</v>
      </c>
      <c r="B691" s="170" t="s">
        <v>1160</v>
      </c>
      <c r="C691" s="242" t="str">
        <f>D691&amp;E691</f>
        <v>HT1038KW1090</v>
      </c>
      <c r="D691" s="242" t="s">
        <v>1675</v>
      </c>
      <c r="E691" s="242" t="s">
        <v>1687</v>
      </c>
      <c r="F691" s="180" t="str">
        <f t="shared" si="105"/>
        <v>Sun</v>
      </c>
      <c r="G691" s="233">
        <v>45592</v>
      </c>
      <c r="H691" s="153" t="s">
        <v>858</v>
      </c>
      <c r="I691" s="183">
        <v>0.5</v>
      </c>
      <c r="J691" s="155" t="s">
        <v>63</v>
      </c>
      <c r="K691" s="180" t="str">
        <f>VLOOKUP(D691,'Team Info'!E:H,4,FALSE)</f>
        <v>HT</v>
      </c>
      <c r="L691" s="240" t="str">
        <f>VLOOKUP(D691,'Team Info'!E:K,6,FALSE)</f>
        <v>U12G HT Phoenix</v>
      </c>
      <c r="M691" s="158" t="s">
        <v>849</v>
      </c>
      <c r="N691" s="181" t="str">
        <f>VLOOKUP(E691,'Team Info'!E:H,4,FALSE)</f>
        <v>KW</v>
      </c>
      <c r="O691" s="238" t="str">
        <f>VLOOKUP(E691,'Team Info'!E:J,6,FALSE)</f>
        <v>U12G KW Phoenix</v>
      </c>
      <c r="P691" s="153" t="s">
        <v>1167</v>
      </c>
      <c r="Q691" s="175" t="str">
        <f>IF(R691=" ",S691,R691&amp;" 
"&amp;S691)</f>
        <v>No Game 10/11-10/13 - Uihlein 
2 Team Coordination: U12G Phoenix &amp; U14 Comets</v>
      </c>
      <c r="R691" s="176" t="str">
        <f>IF(ISBLANK((VLOOKUP(D691,'Team Info'!$E:$O,11,FALSE)))=TRUE," ",(VLOOKUP(D691,'Team Info'!$E:$O,11,FALSE)))</f>
        <v>No Game 10/11-10/13 - Uihlein</v>
      </c>
      <c r="S691" s="269" t="str">
        <f>IF(ISBLANK((VLOOKUP(E691,'Team Info'!$E:$O,11,FALSE)))=TRUE," ",(VLOOKUP(E691,'Team Info'!$E:$O,11,FALSE)))</f>
        <v>2 Team Coordination: U12G Phoenix &amp; U14 Comets</v>
      </c>
      <c r="T691" s="145" t="str">
        <f t="shared" si="106"/>
        <v>45592KW 40.5</v>
      </c>
    </row>
    <row r="692" spans="1:20" ht="28.8" x14ac:dyDescent="0.3">
      <c r="A692" s="153">
        <v>3022</v>
      </c>
      <c r="B692" s="153" t="s">
        <v>1157</v>
      </c>
      <c r="C692" s="169"/>
      <c r="D692" s="169"/>
      <c r="E692" s="169"/>
      <c r="F692" s="180" t="str">
        <f t="shared" si="105"/>
        <v>Sun</v>
      </c>
      <c r="G692" s="233">
        <v>45592</v>
      </c>
      <c r="H692" s="153" t="s">
        <v>1665</v>
      </c>
      <c r="I692" s="183">
        <v>0.54166666666666663</v>
      </c>
      <c r="J692" s="155" t="s">
        <v>2066</v>
      </c>
      <c r="K692" s="153"/>
      <c r="L692" s="240" t="s">
        <v>2126</v>
      </c>
      <c r="M692" s="158" t="s">
        <v>849</v>
      </c>
      <c r="N692" s="257" t="s">
        <v>504</v>
      </c>
      <c r="O692" s="258" t="s">
        <v>2088</v>
      </c>
      <c r="P692" s="153" t="s">
        <v>2057</v>
      </c>
      <c r="Q692" s="259"/>
      <c r="R692" s="260"/>
      <c r="T692" s="145" t="str">
        <f t="shared" si="106"/>
        <v>45592Ehley Field #80.541666666666667</v>
      </c>
    </row>
    <row r="693" spans="1:20" ht="28.8" x14ac:dyDescent="0.3">
      <c r="A693" s="262">
        <v>369</v>
      </c>
      <c r="B693" s="170" t="s">
        <v>1160</v>
      </c>
      <c r="C693" s="242" t="str">
        <f>D693&amp;E693</f>
        <v>JK1075KW1092</v>
      </c>
      <c r="D693" s="242" t="s">
        <v>1750</v>
      </c>
      <c r="E693" s="242" t="s">
        <v>1762</v>
      </c>
      <c r="F693" s="180" t="str">
        <f t="shared" si="105"/>
        <v>Sun</v>
      </c>
      <c r="G693" s="233">
        <v>45592</v>
      </c>
      <c r="H693" s="153" t="s">
        <v>860</v>
      </c>
      <c r="I693" s="183">
        <v>0.5625</v>
      </c>
      <c r="J693" s="155" t="s">
        <v>1825</v>
      </c>
      <c r="K693" s="180" t="str">
        <f>VLOOKUP(D693,'Team Info'!E:H,4,FALSE)</f>
        <v>JK</v>
      </c>
      <c r="L693" s="240" t="str">
        <f>VLOOKUP(D693,'Team Info'!E:K,6,FALSE)</f>
        <v>U14 JK Leopards</v>
      </c>
      <c r="M693" s="158" t="s">
        <v>849</v>
      </c>
      <c r="N693" s="181" t="str">
        <f>VLOOKUP(E693,'Team Info'!E:H,4,FALSE)</f>
        <v>KW</v>
      </c>
      <c r="O693" s="177" t="str">
        <f>VLOOKUP(E693,'Team Info'!E:J,6,FALSE)</f>
        <v>U14 KW Comets</v>
      </c>
      <c r="P693" s="153" t="s">
        <v>1167</v>
      </c>
      <c r="Q693" s="175" t="str">
        <f>IF(R693=" ",S693,R693&amp;" 
"&amp;S693)</f>
        <v>2 Team Coordination: U12G Phoenix &amp; U14 Comets</v>
      </c>
      <c r="R693" s="176" t="str">
        <f>IF(ISBLANK((VLOOKUP(D693,'Team Info'!$E:$O,11,FALSE)))=TRUE," ",(VLOOKUP(D693,'Team Info'!$E:$O,11,FALSE)))</f>
        <v xml:space="preserve"> </v>
      </c>
      <c r="S693" s="269" t="str">
        <f>IF(ISBLANK((VLOOKUP(E693,'Team Info'!$E:$O,11,FALSE)))=TRUE," ",(VLOOKUP(E693,'Team Info'!$E:$O,11,FALSE)))</f>
        <v>2 Team Coordination: U12G Phoenix &amp; U14 Comets</v>
      </c>
      <c r="T693" s="145" t="str">
        <f t="shared" si="106"/>
        <v>45592KW 50.5625</v>
      </c>
    </row>
    <row r="694" spans="1:20" ht="28.8" x14ac:dyDescent="0.3">
      <c r="A694" s="153">
        <v>3023</v>
      </c>
      <c r="B694" s="153" t="s">
        <v>1157</v>
      </c>
      <c r="C694" s="169"/>
      <c r="D694" s="169"/>
      <c r="E694" s="169"/>
      <c r="F694" s="180" t="str">
        <f t="shared" si="105"/>
        <v>Sat</v>
      </c>
      <c r="G694" s="233">
        <v>45598</v>
      </c>
      <c r="H694" s="153" t="s">
        <v>896</v>
      </c>
      <c r="I694" s="183">
        <v>0.41666666666666669</v>
      </c>
      <c r="J694" s="155" t="s">
        <v>2069</v>
      </c>
      <c r="K694" s="153"/>
      <c r="L694" s="240" t="s">
        <v>2118</v>
      </c>
      <c r="M694" s="158" t="s">
        <v>849</v>
      </c>
      <c r="N694" s="158" t="s">
        <v>504</v>
      </c>
      <c r="O694" s="238" t="s">
        <v>2077</v>
      </c>
      <c r="P694" s="153" t="s">
        <v>2057</v>
      </c>
      <c r="Q694" s="259"/>
      <c r="R694" s="260"/>
      <c r="T694" s="145" t="str">
        <f t="shared" si="106"/>
        <v>45598HT #60.416666666666667</v>
      </c>
    </row>
    <row r="695" spans="1:20" x14ac:dyDescent="0.3">
      <c r="A695" s="153">
        <v>3023</v>
      </c>
      <c r="B695" s="153" t="s">
        <v>1157</v>
      </c>
      <c r="C695" s="169"/>
      <c r="D695" s="169"/>
      <c r="E695" s="169"/>
      <c r="F695" s="180" t="str">
        <f t="shared" si="105"/>
        <v>Sat</v>
      </c>
      <c r="G695" s="233">
        <v>45598</v>
      </c>
      <c r="H695" s="153" t="s">
        <v>1665</v>
      </c>
      <c r="I695" s="183">
        <v>0.58333333333333337</v>
      </c>
      <c r="J695" s="155" t="s">
        <v>2059</v>
      </c>
      <c r="K695" s="153"/>
      <c r="L695" s="240" t="s">
        <v>2127</v>
      </c>
      <c r="M695" s="158" t="s">
        <v>849</v>
      </c>
      <c r="N695" s="257" t="s">
        <v>504</v>
      </c>
      <c r="O695" s="258" t="s">
        <v>2085</v>
      </c>
      <c r="P695" s="153" t="s">
        <v>2057</v>
      </c>
      <c r="Q695" s="259"/>
      <c r="R695" s="260"/>
      <c r="T695" s="145" t="str">
        <f t="shared" si="106"/>
        <v>45598Ehley Field #80.583333333333333</v>
      </c>
    </row>
    <row r="696" spans="1:20" ht="28.8" x14ac:dyDescent="0.3">
      <c r="A696" s="153">
        <v>3024</v>
      </c>
      <c r="B696" s="153" t="s">
        <v>1157</v>
      </c>
      <c r="C696" s="169"/>
      <c r="D696" s="169"/>
      <c r="E696" s="169"/>
      <c r="F696" s="180" t="str">
        <f t="shared" si="105"/>
        <v>Sun</v>
      </c>
      <c r="G696" s="233">
        <v>45599</v>
      </c>
      <c r="H696" s="153" t="s">
        <v>881</v>
      </c>
      <c r="I696" s="153"/>
      <c r="J696" s="155" t="s">
        <v>2064</v>
      </c>
      <c r="K696" s="153"/>
      <c r="L696" s="240" t="s">
        <v>2119</v>
      </c>
      <c r="M696" s="158" t="s">
        <v>849</v>
      </c>
      <c r="N696" s="158" t="s">
        <v>504</v>
      </c>
      <c r="O696" s="238" t="s">
        <v>2073</v>
      </c>
      <c r="P696" s="153" t="s">
        <v>2057</v>
      </c>
      <c r="Q696" s="259"/>
      <c r="R696" s="260"/>
      <c r="T696" s="145" t="str">
        <f t="shared" si="106"/>
        <v>45599HT #5A</v>
      </c>
    </row>
    <row r="697" spans="1:20" ht="28.8" x14ac:dyDescent="0.3">
      <c r="A697" s="153">
        <v>3024</v>
      </c>
      <c r="B697" s="153" t="s">
        <v>1157</v>
      </c>
      <c r="C697" s="169"/>
      <c r="D697" s="169"/>
      <c r="E697" s="169"/>
      <c r="F697" s="180" t="str">
        <f t="shared" si="105"/>
        <v>Sat</v>
      </c>
      <c r="G697" s="233">
        <v>45605</v>
      </c>
      <c r="H697" s="153" t="s">
        <v>896</v>
      </c>
      <c r="I697" s="183">
        <v>0.41666666666666669</v>
      </c>
      <c r="J697" s="155" t="s">
        <v>2062</v>
      </c>
      <c r="K697" s="153"/>
      <c r="L697" s="240" t="s">
        <v>2120</v>
      </c>
      <c r="M697" s="158" t="s">
        <v>849</v>
      </c>
      <c r="N697" s="158" t="s">
        <v>504</v>
      </c>
      <c r="O697" s="238" t="s">
        <v>2071</v>
      </c>
      <c r="P697" s="153" t="s">
        <v>2057</v>
      </c>
      <c r="Q697" s="259"/>
      <c r="R697" s="260"/>
      <c r="T697" s="145" t="str">
        <f t="shared" si="106"/>
        <v>45605HT #60.416666666666667</v>
      </c>
    </row>
    <row r="698" spans="1:20" ht="28.8" x14ac:dyDescent="0.3">
      <c r="A698" s="153">
        <v>3025</v>
      </c>
      <c r="B698" s="153" t="s">
        <v>1157</v>
      </c>
      <c r="C698" s="169"/>
      <c r="D698" s="169"/>
      <c r="E698" s="169"/>
      <c r="F698" s="180" t="str">
        <f t="shared" si="105"/>
        <v>Sat</v>
      </c>
      <c r="G698" s="233">
        <v>45605</v>
      </c>
      <c r="H698" s="153" t="s">
        <v>1665</v>
      </c>
      <c r="I698" s="183">
        <v>0.58333333333333337</v>
      </c>
      <c r="J698" s="155" t="s">
        <v>2061</v>
      </c>
      <c r="K698" s="153"/>
      <c r="L698" s="240" t="s">
        <v>2129</v>
      </c>
      <c r="M698" s="158" t="s">
        <v>849</v>
      </c>
      <c r="N698" s="257" t="s">
        <v>504</v>
      </c>
      <c r="O698" s="258" t="s">
        <v>2087</v>
      </c>
      <c r="P698" s="153" t="s">
        <v>2057</v>
      </c>
      <c r="Q698" s="259"/>
      <c r="R698" s="260"/>
      <c r="T698" s="145" t="str">
        <f t="shared" si="106"/>
        <v>45605Ehley Field #80.583333333333333</v>
      </c>
    </row>
    <row r="699" spans="1:20" ht="28.8" x14ac:dyDescent="0.3">
      <c r="A699" s="153">
        <v>3025</v>
      </c>
      <c r="B699" s="153" t="s">
        <v>1157</v>
      </c>
      <c r="C699" s="169"/>
      <c r="D699" s="169"/>
      <c r="E699" s="169"/>
      <c r="F699" s="180" t="str">
        <f t="shared" si="105"/>
        <v>Sat</v>
      </c>
      <c r="G699" s="233">
        <v>45605</v>
      </c>
      <c r="H699" s="153" t="s">
        <v>1665</v>
      </c>
      <c r="I699" s="183">
        <v>0.66666666666666663</v>
      </c>
      <c r="J699" s="155" t="s">
        <v>2066</v>
      </c>
      <c r="K699" s="153"/>
      <c r="L699" s="240" t="s">
        <v>2128</v>
      </c>
      <c r="M699" s="158" t="s">
        <v>849</v>
      </c>
      <c r="N699" s="257" t="s">
        <v>504</v>
      </c>
      <c r="O699" s="258" t="s">
        <v>2088</v>
      </c>
      <c r="P699" s="153" t="s">
        <v>2057</v>
      </c>
      <c r="Q699" s="259"/>
      <c r="R699" s="260"/>
      <c r="T699" s="145" t="str">
        <f t="shared" si="106"/>
        <v>45605Ehley Field #80.666666666666667</v>
      </c>
    </row>
    <row r="700" spans="1:20" ht="28.8" x14ac:dyDescent="0.3">
      <c r="A700" s="153">
        <v>3026</v>
      </c>
      <c r="B700" s="153" t="s">
        <v>1157</v>
      </c>
      <c r="C700" s="169"/>
      <c r="D700" s="169"/>
      <c r="E700" s="169"/>
      <c r="F700" s="180" t="str">
        <f t="shared" si="105"/>
        <v>Sun</v>
      </c>
      <c r="G700" s="233">
        <v>45606</v>
      </c>
      <c r="H700" s="153" t="s">
        <v>1665</v>
      </c>
      <c r="I700" s="183">
        <v>0.54166666666666663</v>
      </c>
      <c r="J700" s="155" t="s">
        <v>2066</v>
      </c>
      <c r="K700" s="153"/>
      <c r="L700" s="240" t="s">
        <v>2130</v>
      </c>
      <c r="M700" s="158" t="s">
        <v>849</v>
      </c>
      <c r="N700" s="257" t="s">
        <v>504</v>
      </c>
      <c r="O700" s="258" t="s">
        <v>2088</v>
      </c>
      <c r="P700" s="153" t="s">
        <v>2057</v>
      </c>
      <c r="Q700" s="259"/>
      <c r="R700" s="260"/>
      <c r="T700" s="145" t="str">
        <f t="shared" si="106"/>
        <v>45606Ehley Field #80.541666666666667</v>
      </c>
    </row>
  </sheetData>
  <autoFilter ref="A1:T700" xr:uid="{00000000-0001-0000-0100-000000000000}"/>
  <phoneticPr fontId="43" type="noConversion"/>
  <conditionalFormatting sqref="F1:F1048576">
    <cfRule type="containsText" dxfId="504" priority="464" operator="containsText" text="Sun">
      <formula>NOT(ISERROR(SEARCH("Sun",F1)))</formula>
    </cfRule>
    <cfRule type="containsText" dxfId="503" priority="463" operator="containsText" text="Tue">
      <formula>NOT(ISERROR(SEARCH("Tue",F1)))</formula>
    </cfRule>
    <cfRule type="containsText" dxfId="502" priority="462" operator="containsText" text="Wed">
      <formula>NOT(ISERROR(SEARCH("Wed",F1)))</formula>
    </cfRule>
    <cfRule type="containsText" dxfId="501" priority="461" operator="containsText" text="Thu">
      <formula>NOT(ISERROR(SEARCH("Thu",F1)))</formula>
    </cfRule>
    <cfRule type="containsText" dxfId="500" priority="460" operator="containsText" text="Fri">
      <formula>NOT(ISERROR(SEARCH("Fri",F1)))</formula>
    </cfRule>
    <cfRule type="containsText" dxfId="499" priority="465" operator="containsText" text="Mon">
      <formula>NOT(ISERROR(SEARCH("Mon",F1)))</formula>
    </cfRule>
  </conditionalFormatting>
  <conditionalFormatting sqref="G1:G641 G650:G1048576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2:G64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:H200">
    <cfRule type="cellIs" dxfId="498" priority="57" operator="equal">
      <formula>"?"</formula>
    </cfRule>
  </conditionalFormatting>
  <conditionalFormatting sqref="H202:H261">
    <cfRule type="cellIs" dxfId="497" priority="4" operator="equal">
      <formula>"?"</formula>
    </cfRule>
  </conditionalFormatting>
  <conditionalFormatting sqref="H264:H329">
    <cfRule type="cellIs" dxfId="496" priority="3" operator="equal">
      <formula>"?"</formula>
    </cfRule>
  </conditionalFormatting>
  <conditionalFormatting sqref="H331:H435">
    <cfRule type="cellIs" dxfId="495" priority="1" operator="equal">
      <formula>"?"</formula>
    </cfRule>
  </conditionalFormatting>
  <conditionalFormatting sqref="H437:H645">
    <cfRule type="cellIs" dxfId="494" priority="15" operator="equal">
      <formula>"?"</formula>
    </cfRule>
  </conditionalFormatting>
  <conditionalFormatting sqref="H646:H648">
    <cfRule type="containsText" dxfId="493" priority="7" operator="containsText" text="Fri">
      <formula>NOT(ISERROR(SEARCH("Fri",H646)))</formula>
    </cfRule>
    <cfRule type="containsText" dxfId="492" priority="8" operator="containsText" text="Thu">
      <formula>NOT(ISERROR(SEARCH("Thu",H646)))</formula>
    </cfRule>
    <cfRule type="containsText" dxfId="491" priority="9" operator="containsText" text="Wed">
      <formula>NOT(ISERROR(SEARCH("Wed",H646)))</formula>
    </cfRule>
    <cfRule type="containsText" dxfId="490" priority="10" operator="containsText" text="Tue">
      <formula>NOT(ISERROR(SEARCH("Tue",H646)))</formula>
    </cfRule>
    <cfRule type="containsText" dxfId="489" priority="11" operator="containsText" text="Sun">
      <formula>NOT(ISERROR(SEARCH("Sun",H646)))</formula>
    </cfRule>
    <cfRule type="containsText" dxfId="488" priority="12" operator="containsText" text="Mon">
      <formula>NOT(ISERROR(SEARCH("Mon",H646)))</formula>
    </cfRule>
  </conditionalFormatting>
  <conditionalFormatting sqref="H649:H1048576">
    <cfRule type="cellIs" dxfId="487" priority="13" operator="equal">
      <formula>"?"</formula>
    </cfRule>
  </conditionalFormatting>
  <conditionalFormatting sqref="K1:K1048576 N1:N1048576">
    <cfRule type="containsText" dxfId="486" priority="452" operator="containsText" text="HU">
      <formula>NOT(ISERROR(SEARCH("HU",K1)))</formula>
    </cfRule>
    <cfRule type="containsText" dxfId="485" priority="450" operator="containsText" text="BR">
      <formula>NOT(ISERROR(SEARCH("BR",K1)))</formula>
    </cfRule>
    <cfRule type="containsText" dxfId="484" priority="444" operator="containsText" text="WB">
      <formula>NOT(ISERROR(SEARCH("WB",K1)))</formula>
    </cfRule>
    <cfRule type="containsText" dxfId="483" priority="448" operator="containsText" text="HT">
      <formula>NOT(ISERROR(SEARCH("HT",K1)))</formula>
    </cfRule>
    <cfRule type="containsText" dxfId="482" priority="454" operator="containsText" text="ER">
      <formula>NOT(ISERROR(SEARCH("ER",K1)))</formula>
    </cfRule>
  </conditionalFormatting>
  <conditionalFormatting sqref="K1:L641 N1:O1048576 K642:K1048576 L642:L688 L700:L1048576">
    <cfRule type="containsText" dxfId="481" priority="453" operator="containsText" text="JU">
      <formula>NOT(ISERROR(SEARCH("JU",K1)))</formula>
    </cfRule>
  </conditionalFormatting>
  <conditionalFormatting sqref="K1:L641 N1:O1048576 L642:L688 K642:K1048576 L700:L1048576">
    <cfRule type="containsText" dxfId="480" priority="457" operator="containsText" text="RF">
      <formula>NOT(ISERROR(SEARCH("RF",K1)))</formula>
    </cfRule>
  </conditionalFormatting>
  <conditionalFormatting sqref="K1:L641 N1:O1048576 L642:L688 L700:L1048576 K642:K1048576">
    <cfRule type="containsText" dxfId="479" priority="456" operator="containsText" text="HU ">
      <formula>NOT(ISERROR(SEARCH("HU ",K1)))</formula>
    </cfRule>
  </conditionalFormatting>
  <conditionalFormatting sqref="K1:O638 K639:L641 N639:O700 K642:K1048576 M701:O1048576 L642:L688 L700:L1048576">
    <cfRule type="containsText" dxfId="478" priority="451" operator="containsText" text="BR ">
      <formula>NOT(ISERROR(SEARCH("BR ",K1)))</formula>
    </cfRule>
  </conditionalFormatting>
  <conditionalFormatting sqref="K1:O638 K639:L641 N639:O700 L642:L688 K642:K1048576 L700:L1048576 M701:O1048576">
    <cfRule type="containsText" dxfId="477" priority="445" operator="containsText" text="WB ">
      <formula>NOT(ISERROR(SEARCH("WB ",K1)))</formula>
    </cfRule>
  </conditionalFormatting>
  <conditionalFormatting sqref="L1:L688 O1:O1048576 L700:L1048576">
    <cfRule type="containsText" dxfId="476" priority="455" operator="containsText" text="ER ">
      <formula>NOT(ISERROR(SEARCH("ER ",L1)))</formula>
    </cfRule>
  </conditionalFormatting>
  <conditionalFormatting sqref="L691">
    <cfRule type="containsText" dxfId="475" priority="39" operator="containsText" text="WB ">
      <formula>NOT(ISERROR(SEARCH("WB ",L691)))</formula>
    </cfRule>
    <cfRule type="containsText" dxfId="474" priority="42" operator="containsText" text="ER ">
      <formula>NOT(ISERROR(SEARCH("ER ",L691)))</formula>
    </cfRule>
    <cfRule type="containsText" dxfId="473" priority="41" operator="containsText" text="JU">
      <formula>NOT(ISERROR(SEARCH("JU",L691)))</formula>
    </cfRule>
    <cfRule type="containsText" dxfId="472" priority="40" operator="containsText" text="BR ">
      <formula>NOT(ISERROR(SEARCH("BR ",L691)))</formula>
    </cfRule>
    <cfRule type="containsText" dxfId="471" priority="46" operator="containsText" text="RL">
      <formula>NOT(ISERROR(SEARCH("RL",L691)))</formula>
    </cfRule>
    <cfRule type="containsText" dxfId="470" priority="47" operator="containsText" text="JK">
      <formula>NOT(ISERROR(SEARCH("JK",L691)))</formula>
    </cfRule>
    <cfRule type="containsText" dxfId="469" priority="48" operator="containsText" text="KW">
      <formula>NOT(ISERROR(SEARCH("KW",L691)))</formula>
    </cfRule>
    <cfRule type="containsText" dxfId="468" priority="49" operator="containsText" text="HT ">
      <formula>NOT(ISERROR(SEARCH("HT ",L691)))</formula>
    </cfRule>
    <cfRule type="containsText" dxfId="467" priority="50" operator="containsText" text="SL">
      <formula>NOT(ISERROR(SEARCH("SL",L691)))</formula>
    </cfRule>
    <cfRule type="containsText" dxfId="466" priority="45" operator="containsText" text="WA ">
      <formula>NOT(ISERROR(SEARCH("WA ",L691)))</formula>
    </cfRule>
    <cfRule type="containsText" dxfId="465" priority="44" operator="containsText" text="RF">
      <formula>NOT(ISERROR(SEARCH("RF",L691)))</formula>
    </cfRule>
    <cfRule type="containsText" dxfId="464" priority="43" operator="containsText" text="HU ">
      <formula>NOT(ISERROR(SEARCH("HU ",L691)))</formula>
    </cfRule>
  </conditionalFormatting>
  <conditionalFormatting sqref="L693">
    <cfRule type="containsText" dxfId="463" priority="27" operator="containsText" text="WB ">
      <formula>NOT(ISERROR(SEARCH("WB ",L693)))</formula>
    </cfRule>
    <cfRule type="containsText" dxfId="462" priority="28" operator="containsText" text="BR ">
      <formula>NOT(ISERROR(SEARCH("BR ",L693)))</formula>
    </cfRule>
    <cfRule type="containsText" dxfId="461" priority="29" operator="containsText" text="JU">
      <formula>NOT(ISERROR(SEARCH("JU",L693)))</formula>
    </cfRule>
    <cfRule type="containsText" dxfId="460" priority="30" operator="containsText" text="ER ">
      <formula>NOT(ISERROR(SEARCH("ER ",L693)))</formula>
    </cfRule>
    <cfRule type="containsText" dxfId="459" priority="37" operator="containsText" text="HT ">
      <formula>NOT(ISERROR(SEARCH("HT ",L693)))</formula>
    </cfRule>
    <cfRule type="containsText" dxfId="458" priority="36" operator="containsText" text="KW">
      <formula>NOT(ISERROR(SEARCH("KW",L693)))</formula>
    </cfRule>
    <cfRule type="containsText" dxfId="457" priority="35" operator="containsText" text="JK">
      <formula>NOT(ISERROR(SEARCH("JK",L693)))</formula>
    </cfRule>
    <cfRule type="containsText" dxfId="456" priority="34" operator="containsText" text="RL">
      <formula>NOT(ISERROR(SEARCH("RL",L693)))</formula>
    </cfRule>
    <cfRule type="containsText" dxfId="455" priority="33" operator="containsText" text="WA ">
      <formula>NOT(ISERROR(SEARCH("WA ",L693)))</formula>
    </cfRule>
    <cfRule type="containsText" dxfId="454" priority="32" operator="containsText" text="RF">
      <formula>NOT(ISERROR(SEARCH("RF",L693)))</formula>
    </cfRule>
    <cfRule type="containsText" dxfId="453" priority="31" operator="containsText" text="HU ">
      <formula>NOT(ISERROR(SEARCH("HU ",L693)))</formula>
    </cfRule>
    <cfRule type="containsText" dxfId="452" priority="38" operator="containsText" text="SL">
      <formula>NOT(ISERROR(SEARCH("SL",L693)))</formula>
    </cfRule>
  </conditionalFormatting>
  <conditionalFormatting sqref="L1:O1 K2:O638 K639:L641 N639:O700 L642:L688 K642:K1048576 L700:L1048576 M701:O1048576">
    <cfRule type="containsText" dxfId="451" priority="467" operator="containsText" text="WA ">
      <formula>NOT(ISERROR(SEARCH("WA ",K1)))</formula>
    </cfRule>
    <cfRule type="containsText" dxfId="450" priority="468" operator="containsText" text="RL">
      <formula>NOT(ISERROR(SEARCH("RL",K1)))</formula>
    </cfRule>
    <cfRule type="containsText" dxfId="449" priority="469" operator="containsText" text="JK">
      <formula>NOT(ISERROR(SEARCH("JK",K1)))</formula>
    </cfRule>
    <cfRule type="containsText" dxfId="448" priority="470" operator="containsText" text="KW">
      <formula>NOT(ISERROR(SEARCH("KW",K1)))</formula>
    </cfRule>
    <cfRule type="containsText" dxfId="447" priority="471" operator="containsText" text="HT ">
      <formula>NOT(ISERROR(SEARCH("HT ",K1)))</formula>
    </cfRule>
    <cfRule type="containsText" dxfId="446" priority="472" operator="containsText" text="SL">
      <formula>NOT(ISERROR(SEARCH("SL",K1)))</formula>
    </cfRule>
  </conditionalFormatting>
  <conditionalFormatting sqref="N1:N1048576 K2:K1048576">
    <cfRule type="containsText" dxfId="445" priority="466" operator="containsText" text="WA">
      <formula>NOT(ISERROR(SEARCH("WA",K1)))</formula>
    </cfRule>
  </conditionalFormatting>
  <conditionalFormatting sqref="P1:P1048576">
    <cfRule type="cellIs" priority="458" operator="equal">
      <formula>"KMSL"</formula>
    </cfRule>
  </conditionalFormatting>
  <conditionalFormatting sqref="T2:T638">
    <cfRule type="duplicateValues" dxfId="444" priority="14046"/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6D9A9-F53A-4B3F-B0C2-EFA21B462540}">
  <sheetPr codeName="Sheet6" filterMode="1">
    <tabColor rgb="FFFF0000"/>
  </sheetPr>
  <dimension ref="A1:V162"/>
  <sheetViews>
    <sheetView showGridLines="0" zoomScaleNormal="100" workbookViewId="0">
      <pane xSplit="1" ySplit="1" topLeftCell="E134" activePane="bottomRight" state="frozen"/>
      <selection pane="topRight" activeCell="B1" sqref="B1"/>
      <selection pane="bottomLeft" activeCell="A2" sqref="A2"/>
      <selection pane="bottomRight" activeCell="O141" sqref="O141"/>
    </sheetView>
  </sheetViews>
  <sheetFormatPr defaultColWidth="9.109375" defaultRowHeight="14.4" x14ac:dyDescent="0.3"/>
  <cols>
    <col min="1" max="3" width="6.88671875" style="162" customWidth="1"/>
    <col min="4" max="5" width="8.5546875" style="162" customWidth="1"/>
    <col min="6" max="6" width="9.6640625" style="162" bestFit="1" customWidth="1"/>
    <col min="7" max="7" width="9.6640625" style="162" customWidth="1"/>
    <col min="8" max="8" width="6.6640625" style="162" customWidth="1"/>
    <col min="9" max="9" width="13.88671875" style="162" customWidth="1"/>
    <col min="10" max="10" width="24.88671875" style="163" customWidth="1"/>
    <col min="11" max="11" width="26.6640625" style="162" bestFit="1" customWidth="1"/>
    <col min="12" max="12" width="27.88671875" style="162" customWidth="1"/>
    <col min="13" max="13" width="14.88671875" style="162" customWidth="1"/>
    <col min="14" max="14" width="31.33203125" style="162" customWidth="1"/>
    <col min="15" max="15" width="41.44140625" style="167" customWidth="1"/>
    <col min="16" max="16" width="6.6640625" style="167" customWidth="1"/>
    <col min="17" max="18" width="3.5546875" style="167" customWidth="1"/>
    <col min="19" max="20" width="4.33203125" style="167" customWidth="1"/>
    <col min="21" max="21" width="9.109375" style="182" customWidth="1"/>
    <col min="22" max="22" width="5.5546875" style="160" customWidth="1"/>
    <col min="23" max="16384" width="9.109375" style="145"/>
  </cols>
  <sheetData>
    <row r="1" spans="1:22" s="152" customFormat="1" ht="32.25" customHeight="1" x14ac:dyDescent="0.3">
      <c r="A1" s="146" t="s">
        <v>753</v>
      </c>
      <c r="B1" s="219" t="s">
        <v>1321</v>
      </c>
      <c r="C1" s="219" t="s">
        <v>1379</v>
      </c>
      <c r="D1" s="147" t="s">
        <v>1235</v>
      </c>
      <c r="E1" s="147" t="s">
        <v>0</v>
      </c>
      <c r="F1" s="148" t="s">
        <v>749</v>
      </c>
      <c r="G1" s="148" t="s">
        <v>1236</v>
      </c>
      <c r="H1" s="148" t="s">
        <v>1237</v>
      </c>
      <c r="I1" s="148" t="s">
        <v>2</v>
      </c>
      <c r="J1" s="149" t="s">
        <v>1238</v>
      </c>
      <c r="K1" s="150" t="s">
        <v>3</v>
      </c>
      <c r="L1" s="150" t="s">
        <v>1239</v>
      </c>
      <c r="M1" s="150" t="s">
        <v>1240</v>
      </c>
      <c r="N1" s="150" t="s">
        <v>1241</v>
      </c>
      <c r="O1" s="151" t="s">
        <v>1242</v>
      </c>
      <c r="P1" s="220" t="s">
        <v>1413</v>
      </c>
      <c r="Q1" s="220" t="s">
        <v>1414</v>
      </c>
      <c r="R1" s="220" t="s">
        <v>1415</v>
      </c>
      <c r="S1" s="220" t="s">
        <v>1413</v>
      </c>
      <c r="T1" s="220" t="s">
        <v>1415</v>
      </c>
      <c r="U1" s="221" t="s">
        <v>750</v>
      </c>
      <c r="V1" s="221" t="s">
        <v>1</v>
      </c>
    </row>
    <row r="2" spans="1:22" ht="57.6" hidden="1" x14ac:dyDescent="0.3">
      <c r="A2" s="153">
        <v>1</v>
      </c>
      <c r="B2" s="153" t="s">
        <v>832</v>
      </c>
      <c r="C2" s="153"/>
      <c r="D2" s="154">
        <v>1001</v>
      </c>
      <c r="E2" s="154" t="s">
        <v>1680</v>
      </c>
      <c r="F2" s="153" t="s">
        <v>776</v>
      </c>
      <c r="G2" s="153" t="s">
        <v>1258</v>
      </c>
      <c r="H2" s="153" t="s">
        <v>694</v>
      </c>
      <c r="I2" s="153" t="s">
        <v>1268</v>
      </c>
      <c r="J2" s="155" t="str">
        <f t="shared" ref="J2:J8" si="0">F2&amp;" "&amp;H2&amp;" "&amp;K2</f>
        <v>U12G BR Blue Heron Yellow</v>
      </c>
      <c r="K2" s="156" t="s">
        <v>1459</v>
      </c>
      <c r="L2" s="156" t="s">
        <v>1312</v>
      </c>
      <c r="M2" s="156" t="s">
        <v>1313</v>
      </c>
      <c r="N2" s="157" t="s">
        <v>696</v>
      </c>
      <c r="O2" s="165" t="s">
        <v>1631</v>
      </c>
      <c r="P2" s="165"/>
      <c r="Q2" s="165"/>
      <c r="R2" s="165"/>
      <c r="S2" s="165"/>
      <c r="T2" s="165"/>
      <c r="U2" s="158">
        <f>S2+T2</f>
        <v>0</v>
      </c>
      <c r="V2" s="177" t="s">
        <v>759</v>
      </c>
    </row>
    <row r="3" spans="1:22" ht="57.6" hidden="1" x14ac:dyDescent="0.3">
      <c r="A3" s="153">
        <v>2</v>
      </c>
      <c r="B3" s="153" t="s">
        <v>832</v>
      </c>
      <c r="C3" s="153"/>
      <c r="D3" s="154">
        <v>1002</v>
      </c>
      <c r="E3" s="154" t="s">
        <v>1684</v>
      </c>
      <c r="F3" s="153" t="s">
        <v>776</v>
      </c>
      <c r="G3" s="153" t="s">
        <v>1258</v>
      </c>
      <c r="H3" s="153" t="s">
        <v>694</v>
      </c>
      <c r="I3" s="153" t="s">
        <v>1268</v>
      </c>
      <c r="J3" s="155" t="str">
        <f t="shared" si="0"/>
        <v>U12G BR Blue Heron Blue</v>
      </c>
      <c r="K3" s="156" t="s">
        <v>1460</v>
      </c>
      <c r="L3" s="156" t="s">
        <v>1312</v>
      </c>
      <c r="M3" s="156" t="s">
        <v>1313</v>
      </c>
      <c r="N3" s="156" t="s">
        <v>696</v>
      </c>
      <c r="O3" s="165" t="s">
        <v>1631</v>
      </c>
      <c r="P3" s="165"/>
      <c r="Q3" s="165"/>
      <c r="R3" s="165"/>
      <c r="S3" s="165"/>
      <c r="T3" s="165"/>
      <c r="U3" s="158">
        <f>S3+T3</f>
        <v>0</v>
      </c>
      <c r="V3" s="177" t="s">
        <v>760</v>
      </c>
    </row>
    <row r="4" spans="1:22" ht="43.2" hidden="1" x14ac:dyDescent="0.3">
      <c r="A4" s="153">
        <v>3</v>
      </c>
      <c r="B4" s="153" t="s">
        <v>832</v>
      </c>
      <c r="C4" s="153" t="s">
        <v>1688</v>
      </c>
      <c r="D4" s="154">
        <v>1003</v>
      </c>
      <c r="E4" s="154" t="s">
        <v>1692</v>
      </c>
      <c r="F4" s="153" t="s">
        <v>781</v>
      </c>
      <c r="G4" s="153" t="s">
        <v>1243</v>
      </c>
      <c r="H4" s="153" t="s">
        <v>694</v>
      </c>
      <c r="I4" s="153" t="s">
        <v>1268</v>
      </c>
      <c r="J4" s="155" t="str">
        <f t="shared" si="0"/>
        <v>U12 BR Blue Heron</v>
      </c>
      <c r="K4" s="156" t="s">
        <v>1311</v>
      </c>
      <c r="L4" s="156" t="s">
        <v>698</v>
      </c>
      <c r="M4" s="156" t="s">
        <v>697</v>
      </c>
      <c r="N4" s="156" t="s">
        <v>696</v>
      </c>
      <c r="O4" s="165" t="s">
        <v>1632</v>
      </c>
      <c r="P4" s="165"/>
      <c r="Q4" s="165"/>
      <c r="R4" s="165"/>
      <c r="S4" s="165"/>
      <c r="T4" s="165"/>
      <c r="U4" s="158">
        <f>S4+T4</f>
        <v>0</v>
      </c>
      <c r="V4" s="177" t="s">
        <v>1425</v>
      </c>
    </row>
    <row r="5" spans="1:22" ht="43.2" hidden="1" x14ac:dyDescent="0.3">
      <c r="A5" s="153">
        <v>4</v>
      </c>
      <c r="B5" s="153" t="s">
        <v>832</v>
      </c>
      <c r="C5" s="153"/>
      <c r="D5" s="154">
        <v>1004</v>
      </c>
      <c r="E5" s="154" t="s">
        <v>1693</v>
      </c>
      <c r="F5" s="153" t="s">
        <v>773</v>
      </c>
      <c r="G5" s="153" t="s">
        <v>1243</v>
      </c>
      <c r="H5" s="153" t="s">
        <v>694</v>
      </c>
      <c r="I5" s="153" t="s">
        <v>1268</v>
      </c>
      <c r="J5" s="155" t="str">
        <f t="shared" si="0"/>
        <v>U14 BR Blue Heron</v>
      </c>
      <c r="K5" s="156" t="s">
        <v>1311</v>
      </c>
      <c r="L5" s="156" t="s">
        <v>698</v>
      </c>
      <c r="M5" s="156" t="s">
        <v>697</v>
      </c>
      <c r="N5" s="157" t="s">
        <v>696</v>
      </c>
      <c r="O5" s="165" t="s">
        <v>1632</v>
      </c>
      <c r="P5" s="165"/>
      <c r="Q5" s="165"/>
      <c r="R5" s="165"/>
      <c r="S5" s="165"/>
      <c r="T5" s="165"/>
      <c r="U5" s="158">
        <v>0</v>
      </c>
      <c r="V5" s="177" t="s">
        <v>760</v>
      </c>
    </row>
    <row r="6" spans="1:22" hidden="1" x14ac:dyDescent="0.3">
      <c r="A6" s="153">
        <v>5</v>
      </c>
      <c r="B6" s="153" t="s">
        <v>832</v>
      </c>
      <c r="C6" s="153" t="s">
        <v>1688</v>
      </c>
      <c r="D6" s="154">
        <v>1005</v>
      </c>
      <c r="E6" s="154" t="s">
        <v>1694</v>
      </c>
      <c r="F6" s="153" t="s">
        <v>107</v>
      </c>
      <c r="G6" s="153" t="s">
        <v>1243</v>
      </c>
      <c r="H6" s="153" t="s">
        <v>705</v>
      </c>
      <c r="I6" s="153" t="s">
        <v>1228</v>
      </c>
      <c r="J6" s="155" t="str">
        <f t="shared" si="0"/>
        <v>U-7 ER Celtics</v>
      </c>
      <c r="K6" s="156" t="s">
        <v>747</v>
      </c>
      <c r="L6" s="156" t="s">
        <v>1461</v>
      </c>
      <c r="M6" s="156"/>
      <c r="N6" s="156" t="s">
        <v>1462</v>
      </c>
      <c r="O6" s="165"/>
      <c r="P6" s="165"/>
      <c r="Q6" s="165"/>
      <c r="R6" s="165"/>
      <c r="S6" s="165"/>
      <c r="T6" s="165"/>
      <c r="U6" s="158">
        <f t="shared" ref="U6:U8" si="1">S6+T6</f>
        <v>0</v>
      </c>
      <c r="V6" s="177" t="s">
        <v>1425</v>
      </c>
    </row>
    <row r="7" spans="1:22" ht="28.8" hidden="1" x14ac:dyDescent="0.3">
      <c r="A7" s="153">
        <v>6</v>
      </c>
      <c r="B7" s="153" t="s">
        <v>832</v>
      </c>
      <c r="C7" s="153" t="s">
        <v>1688</v>
      </c>
      <c r="D7" s="154">
        <v>1006</v>
      </c>
      <c r="E7" s="154" t="s">
        <v>1695</v>
      </c>
      <c r="F7" s="153" t="s">
        <v>107</v>
      </c>
      <c r="G7" s="153" t="s">
        <v>1243</v>
      </c>
      <c r="H7" s="153" t="s">
        <v>705</v>
      </c>
      <c r="I7" s="153" t="s">
        <v>1228</v>
      </c>
      <c r="J7" s="155" t="str">
        <f t="shared" si="0"/>
        <v>U-7 ER Emeralds</v>
      </c>
      <c r="K7" s="156" t="s">
        <v>739</v>
      </c>
      <c r="L7" s="156" t="s">
        <v>1309</v>
      </c>
      <c r="M7" s="156" t="s">
        <v>1310</v>
      </c>
      <c r="N7" s="156" t="s">
        <v>1463</v>
      </c>
      <c r="O7" s="240" t="s">
        <v>1641</v>
      </c>
      <c r="P7" s="165"/>
      <c r="Q7" s="165"/>
      <c r="R7" s="165"/>
      <c r="S7" s="165"/>
      <c r="T7" s="165"/>
      <c r="U7" s="158">
        <f t="shared" si="1"/>
        <v>0</v>
      </c>
      <c r="V7" s="177" t="s">
        <v>761</v>
      </c>
    </row>
    <row r="8" spans="1:22" hidden="1" x14ac:dyDescent="0.3">
      <c r="A8" s="153">
        <v>7</v>
      </c>
      <c r="B8" s="153" t="s">
        <v>832</v>
      </c>
      <c r="C8" s="153" t="s">
        <v>1690</v>
      </c>
      <c r="D8" s="154">
        <v>1007</v>
      </c>
      <c r="E8" s="154" t="s">
        <v>1696</v>
      </c>
      <c r="F8" s="153" t="s">
        <v>107</v>
      </c>
      <c r="G8" s="153" t="s">
        <v>1243</v>
      </c>
      <c r="H8" s="153" t="s">
        <v>705</v>
      </c>
      <c r="I8" s="153" t="s">
        <v>1228</v>
      </c>
      <c r="J8" s="155" t="str">
        <f t="shared" si="0"/>
        <v>U-7 ER Leprechauns</v>
      </c>
      <c r="K8" s="156" t="s">
        <v>734</v>
      </c>
      <c r="L8" s="156" t="s">
        <v>1464</v>
      </c>
      <c r="M8" s="156" t="s">
        <v>1465</v>
      </c>
      <c r="N8" s="156" t="s">
        <v>1466</v>
      </c>
      <c r="O8" s="165"/>
      <c r="P8" s="165"/>
      <c r="Q8" s="165"/>
      <c r="R8" s="165"/>
      <c r="S8" s="165"/>
      <c r="T8" s="165"/>
      <c r="U8" s="158">
        <f t="shared" si="1"/>
        <v>0</v>
      </c>
      <c r="V8" s="177" t="s">
        <v>759</v>
      </c>
    </row>
    <row r="9" spans="1:22" hidden="1" x14ac:dyDescent="0.3">
      <c r="A9" s="153">
        <v>8</v>
      </c>
      <c r="B9" s="153" t="s">
        <v>832</v>
      </c>
      <c r="C9" s="153" t="s">
        <v>1688</v>
      </c>
      <c r="D9" s="154">
        <v>1008</v>
      </c>
      <c r="E9" s="154" t="s">
        <v>1697</v>
      </c>
      <c r="F9" s="153" t="s">
        <v>142</v>
      </c>
      <c r="G9" s="153" t="s">
        <v>1243</v>
      </c>
      <c r="H9" s="153" t="s">
        <v>705</v>
      </c>
      <c r="I9" s="153" t="s">
        <v>1228</v>
      </c>
      <c r="J9" s="155" t="str">
        <f t="shared" ref="J9:J11" si="2">F9&amp;" "&amp;H9&amp;" "&amp;K9</f>
        <v>U-8 ER Shamrocks</v>
      </c>
      <c r="K9" s="156" t="s">
        <v>729</v>
      </c>
      <c r="L9" s="156" t="s">
        <v>1308</v>
      </c>
      <c r="M9" s="156"/>
      <c r="N9" s="157" t="s">
        <v>2212</v>
      </c>
      <c r="O9" s="165"/>
      <c r="P9" s="165"/>
      <c r="Q9" s="165"/>
      <c r="R9" s="165"/>
      <c r="S9" s="165"/>
      <c r="T9" s="165"/>
      <c r="U9" s="158">
        <f t="shared" ref="U9:U24" si="3">S9+T9</f>
        <v>0</v>
      </c>
      <c r="V9" s="177" t="s">
        <v>761</v>
      </c>
    </row>
    <row r="10" spans="1:22" ht="28.8" hidden="1" x14ac:dyDescent="0.3">
      <c r="A10" s="153">
        <v>9</v>
      </c>
      <c r="B10" s="153" t="s">
        <v>832</v>
      </c>
      <c r="C10" s="153" t="s">
        <v>1688</v>
      </c>
      <c r="D10" s="154">
        <v>1009</v>
      </c>
      <c r="E10" s="154" t="s">
        <v>1698</v>
      </c>
      <c r="F10" s="153" t="s">
        <v>19</v>
      </c>
      <c r="G10" s="153" t="s">
        <v>1243</v>
      </c>
      <c r="H10" s="153" t="s">
        <v>705</v>
      </c>
      <c r="I10" s="153" t="s">
        <v>1228</v>
      </c>
      <c r="J10" s="155" t="str">
        <f t="shared" si="2"/>
        <v>U-9 ER Cyclones</v>
      </c>
      <c r="K10" s="156" t="s">
        <v>212</v>
      </c>
      <c r="L10" s="156" t="s">
        <v>1309</v>
      </c>
      <c r="M10" s="156" t="s">
        <v>1310</v>
      </c>
      <c r="N10" s="157" t="s">
        <v>1463</v>
      </c>
      <c r="O10" s="240" t="s">
        <v>1641</v>
      </c>
      <c r="P10" s="165"/>
      <c r="Q10" s="165"/>
      <c r="R10" s="165"/>
      <c r="S10" s="165"/>
      <c r="T10" s="165"/>
      <c r="U10" s="158">
        <f t="shared" si="3"/>
        <v>0</v>
      </c>
      <c r="V10" s="177" t="s">
        <v>763</v>
      </c>
    </row>
    <row r="11" spans="1:22" hidden="1" x14ac:dyDescent="0.3">
      <c r="A11" s="153">
        <v>10</v>
      </c>
      <c r="B11" s="153" t="s">
        <v>832</v>
      </c>
      <c r="C11" s="153" t="s">
        <v>1690</v>
      </c>
      <c r="D11" s="154">
        <v>1010</v>
      </c>
      <c r="E11" s="154" t="s">
        <v>1699</v>
      </c>
      <c r="F11" s="153" t="s">
        <v>19</v>
      </c>
      <c r="G11" s="153" t="s">
        <v>1243</v>
      </c>
      <c r="H11" s="153" t="s">
        <v>705</v>
      </c>
      <c r="I11" s="153" t="s">
        <v>1228</v>
      </c>
      <c r="J11" s="155" t="str">
        <f t="shared" si="2"/>
        <v>U-9 ER Lucky Charms</v>
      </c>
      <c r="K11" s="156" t="s">
        <v>710</v>
      </c>
      <c r="L11" s="156" t="s">
        <v>1456</v>
      </c>
      <c r="M11" s="156" t="s">
        <v>742</v>
      </c>
      <c r="N11" s="157" t="s">
        <v>741</v>
      </c>
      <c r="O11" s="165"/>
      <c r="P11" s="165"/>
      <c r="Q11" s="165"/>
      <c r="R11" s="165"/>
      <c r="S11" s="165"/>
      <c r="T11" s="165"/>
      <c r="U11" s="158">
        <f t="shared" si="3"/>
        <v>0</v>
      </c>
      <c r="V11" s="177" t="s">
        <v>762</v>
      </c>
    </row>
    <row r="12" spans="1:22" hidden="1" x14ac:dyDescent="0.3">
      <c r="A12" s="153">
        <v>11</v>
      </c>
      <c r="B12" s="153" t="s">
        <v>832</v>
      </c>
      <c r="C12" s="153" t="s">
        <v>1688</v>
      </c>
      <c r="D12" s="154">
        <v>1011</v>
      </c>
      <c r="E12" s="154" t="s">
        <v>1700</v>
      </c>
      <c r="F12" s="153" t="s">
        <v>787</v>
      </c>
      <c r="G12" s="153" t="s">
        <v>1243</v>
      </c>
      <c r="H12" s="153" t="s">
        <v>705</v>
      </c>
      <c r="I12" s="153" t="s">
        <v>1228</v>
      </c>
      <c r="J12" s="155" t="str">
        <f t="shared" ref="J12:J43" si="4">F12&amp;" "&amp;H12&amp;" "&amp;K12</f>
        <v>U10 ER Clovers</v>
      </c>
      <c r="K12" s="156" t="s">
        <v>744</v>
      </c>
      <c r="L12" s="156" t="s">
        <v>728</v>
      </c>
      <c r="M12" s="156" t="s">
        <v>727</v>
      </c>
      <c r="N12" s="157" t="s">
        <v>726</v>
      </c>
      <c r="O12" s="165"/>
      <c r="P12" s="165"/>
      <c r="Q12" s="165"/>
      <c r="R12" s="165"/>
      <c r="S12" s="165"/>
      <c r="T12" s="165"/>
      <c r="U12" s="158">
        <f t="shared" si="3"/>
        <v>0</v>
      </c>
      <c r="V12" s="177" t="s">
        <v>827</v>
      </c>
    </row>
    <row r="13" spans="1:22" hidden="1" x14ac:dyDescent="0.3">
      <c r="A13" s="153">
        <v>12</v>
      </c>
      <c r="B13" s="153" t="s">
        <v>832</v>
      </c>
      <c r="C13" s="153" t="s">
        <v>1688</v>
      </c>
      <c r="D13" s="154">
        <v>1012</v>
      </c>
      <c r="E13" s="154" t="s">
        <v>1701</v>
      </c>
      <c r="F13" s="153" t="s">
        <v>781</v>
      </c>
      <c r="G13" s="153" t="s">
        <v>1243</v>
      </c>
      <c r="H13" s="153" t="s">
        <v>705</v>
      </c>
      <c r="I13" s="153" t="s">
        <v>1228</v>
      </c>
      <c r="J13" s="155" t="str">
        <f t="shared" si="4"/>
        <v>U12 ER Hooligans</v>
      </c>
      <c r="K13" s="156" t="s">
        <v>715</v>
      </c>
      <c r="L13" s="156" t="s">
        <v>1467</v>
      </c>
      <c r="M13" s="156"/>
      <c r="N13" s="156" t="s">
        <v>1468</v>
      </c>
      <c r="O13" s="165"/>
      <c r="P13" s="165"/>
      <c r="Q13" s="165"/>
      <c r="R13" s="165"/>
      <c r="S13" s="165"/>
      <c r="T13" s="165"/>
      <c r="U13" s="158">
        <f t="shared" si="3"/>
        <v>0</v>
      </c>
      <c r="V13" s="177" t="s">
        <v>764</v>
      </c>
    </row>
    <row r="14" spans="1:22" hidden="1" x14ac:dyDescent="0.3">
      <c r="A14" s="153">
        <v>13</v>
      </c>
      <c r="B14" s="153" t="s">
        <v>832</v>
      </c>
      <c r="C14" s="153"/>
      <c r="D14" s="154">
        <v>1013</v>
      </c>
      <c r="E14" s="154" t="s">
        <v>1682</v>
      </c>
      <c r="F14" s="153" t="s">
        <v>776</v>
      </c>
      <c r="G14" s="153" t="s">
        <v>1258</v>
      </c>
      <c r="H14" s="153" t="s">
        <v>705</v>
      </c>
      <c r="I14" s="153" t="s">
        <v>1228</v>
      </c>
      <c r="J14" s="155" t="str">
        <f t="shared" si="4"/>
        <v>U12G ER Unicorns</v>
      </c>
      <c r="K14" s="156" t="s">
        <v>720</v>
      </c>
      <c r="L14" s="156" t="s">
        <v>2199</v>
      </c>
      <c r="M14" s="156" t="s">
        <v>2200</v>
      </c>
      <c r="N14" s="156" t="s">
        <v>2201</v>
      </c>
      <c r="O14" s="165"/>
      <c r="P14" s="165"/>
      <c r="Q14" s="165"/>
      <c r="R14" s="165"/>
      <c r="S14" s="165"/>
      <c r="T14" s="165"/>
      <c r="U14" s="158">
        <f t="shared" si="3"/>
        <v>0</v>
      </c>
      <c r="V14" s="177" t="s">
        <v>762</v>
      </c>
    </row>
    <row r="15" spans="1:22" hidden="1" x14ac:dyDescent="0.3">
      <c r="A15" s="153">
        <v>14</v>
      </c>
      <c r="B15" s="153" t="s">
        <v>832</v>
      </c>
      <c r="C15" s="153"/>
      <c r="D15" s="154">
        <v>1014</v>
      </c>
      <c r="E15" s="154" t="s">
        <v>1702</v>
      </c>
      <c r="F15" s="153" t="s">
        <v>773</v>
      </c>
      <c r="G15" s="153" t="s">
        <v>1243</v>
      </c>
      <c r="H15" s="153" t="s">
        <v>705</v>
      </c>
      <c r="I15" s="153" t="s">
        <v>1228</v>
      </c>
      <c r="J15" s="155" t="str">
        <f t="shared" si="4"/>
        <v>U14 ER Wolfhounds</v>
      </c>
      <c r="K15" s="156" t="s">
        <v>704</v>
      </c>
      <c r="L15" s="156" t="s">
        <v>1469</v>
      </c>
      <c r="M15" s="156" t="s">
        <v>1470</v>
      </c>
      <c r="N15" s="156" t="s">
        <v>1471</v>
      </c>
      <c r="O15" s="165"/>
      <c r="P15" s="165"/>
      <c r="Q15" s="165"/>
      <c r="R15" s="165"/>
      <c r="S15" s="165"/>
      <c r="T15" s="165"/>
      <c r="U15" s="158">
        <f t="shared" si="3"/>
        <v>0</v>
      </c>
      <c r="V15" s="177" t="s">
        <v>764</v>
      </c>
    </row>
    <row r="16" spans="1:22" ht="28.8" hidden="1" x14ac:dyDescent="0.3">
      <c r="A16" s="153">
        <v>15</v>
      </c>
      <c r="B16" s="153" t="s">
        <v>832</v>
      </c>
      <c r="C16" s="153" t="s">
        <v>1688</v>
      </c>
      <c r="D16" s="154">
        <v>1015</v>
      </c>
      <c r="E16" s="154" t="s">
        <v>1703</v>
      </c>
      <c r="F16" s="153" t="s">
        <v>107</v>
      </c>
      <c r="G16" s="153" t="s">
        <v>1243</v>
      </c>
      <c r="H16" s="153" t="s">
        <v>504</v>
      </c>
      <c r="I16" s="153" t="s">
        <v>1157</v>
      </c>
      <c r="J16" s="155" t="str">
        <f t="shared" si="4"/>
        <v>U-7 HT Spicey Meatball Boys</v>
      </c>
      <c r="K16" s="156" t="s">
        <v>1472</v>
      </c>
      <c r="L16" s="156" t="s">
        <v>1282</v>
      </c>
      <c r="M16" s="156" t="s">
        <v>573</v>
      </c>
      <c r="N16" s="156" t="s">
        <v>572</v>
      </c>
      <c r="O16" s="240" t="s">
        <v>1637</v>
      </c>
      <c r="P16" s="165"/>
      <c r="Q16" s="165"/>
      <c r="R16" s="165"/>
      <c r="S16" s="165"/>
      <c r="T16" s="165"/>
      <c r="U16" s="158">
        <f t="shared" si="3"/>
        <v>0</v>
      </c>
      <c r="V16" s="177" t="s">
        <v>763</v>
      </c>
    </row>
    <row r="17" spans="1:22" hidden="1" x14ac:dyDescent="0.3">
      <c r="A17" s="153">
        <v>16</v>
      </c>
      <c r="B17" s="153" t="s">
        <v>832</v>
      </c>
      <c r="C17" s="153" t="s">
        <v>1688</v>
      </c>
      <c r="D17" s="154">
        <v>1016</v>
      </c>
      <c r="E17" s="154" t="s">
        <v>1704</v>
      </c>
      <c r="F17" s="153" t="s">
        <v>107</v>
      </c>
      <c r="G17" s="153" t="s">
        <v>1243</v>
      </c>
      <c r="H17" s="153" t="s">
        <v>504</v>
      </c>
      <c r="I17" s="153" t="s">
        <v>1157</v>
      </c>
      <c r="J17" s="155" t="str">
        <f t="shared" si="4"/>
        <v>U-7 HT Honey Badgers</v>
      </c>
      <c r="K17" s="156" t="s">
        <v>1473</v>
      </c>
      <c r="L17" s="156" t="s">
        <v>1474</v>
      </c>
      <c r="M17" s="156" t="s">
        <v>1475</v>
      </c>
      <c r="N17" s="157" t="s">
        <v>1476</v>
      </c>
      <c r="O17" s="165"/>
      <c r="P17" s="165"/>
      <c r="Q17" s="165"/>
      <c r="R17" s="165"/>
      <c r="S17" s="165"/>
      <c r="T17" s="165"/>
      <c r="U17" s="158">
        <f t="shared" si="3"/>
        <v>0</v>
      </c>
      <c r="V17" s="177" t="s">
        <v>826</v>
      </c>
    </row>
    <row r="18" spans="1:22" hidden="1" x14ac:dyDescent="0.3">
      <c r="A18" s="153">
        <v>17</v>
      </c>
      <c r="B18" s="153" t="s">
        <v>832</v>
      </c>
      <c r="C18" s="153" t="s">
        <v>1690</v>
      </c>
      <c r="D18" s="154">
        <v>1017</v>
      </c>
      <c r="E18" s="154" t="s">
        <v>1705</v>
      </c>
      <c r="F18" s="153" t="s">
        <v>107</v>
      </c>
      <c r="G18" s="153" t="s">
        <v>1243</v>
      </c>
      <c r="H18" s="153" t="s">
        <v>504</v>
      </c>
      <c r="I18" s="153" t="s">
        <v>1157</v>
      </c>
      <c r="J18" s="155" t="str">
        <f t="shared" si="4"/>
        <v>U-7 HT Power Rangers</v>
      </c>
      <c r="K18" s="156" t="s">
        <v>1477</v>
      </c>
      <c r="L18" s="156" t="s">
        <v>1478</v>
      </c>
      <c r="M18" s="156" t="s">
        <v>1479</v>
      </c>
      <c r="N18" s="157" t="s">
        <v>1480</v>
      </c>
      <c r="O18" s="240"/>
      <c r="P18" s="165"/>
      <c r="Q18" s="165"/>
      <c r="R18" s="165"/>
      <c r="S18" s="165"/>
      <c r="T18" s="165"/>
      <c r="U18" s="158">
        <f t="shared" si="3"/>
        <v>0</v>
      </c>
      <c r="V18" s="177" t="s">
        <v>825</v>
      </c>
    </row>
    <row r="19" spans="1:22" hidden="1" x14ac:dyDescent="0.3">
      <c r="A19" s="153">
        <v>18</v>
      </c>
      <c r="B19" s="153" t="s">
        <v>832</v>
      </c>
      <c r="C19" s="153" t="s">
        <v>1690</v>
      </c>
      <c r="D19" s="154">
        <v>1018</v>
      </c>
      <c r="E19" s="154" t="s">
        <v>1706</v>
      </c>
      <c r="F19" s="153" t="s">
        <v>107</v>
      </c>
      <c r="G19" s="153" t="s">
        <v>1243</v>
      </c>
      <c r="H19" s="153" t="s">
        <v>504</v>
      </c>
      <c r="I19" s="153" t="s">
        <v>1157</v>
      </c>
      <c r="J19" s="155" t="str">
        <f t="shared" si="4"/>
        <v>U-7 HT Panthers</v>
      </c>
      <c r="K19" s="156" t="s">
        <v>128</v>
      </c>
      <c r="L19" s="156" t="s">
        <v>1973</v>
      </c>
      <c r="M19" s="156" t="s">
        <v>1975</v>
      </c>
      <c r="N19" s="157" t="s">
        <v>1974</v>
      </c>
      <c r="O19" s="165"/>
      <c r="P19" s="165"/>
      <c r="Q19" s="165"/>
      <c r="R19" s="165"/>
      <c r="S19" s="165"/>
      <c r="T19" s="165"/>
      <c r="U19" s="158">
        <f t="shared" si="3"/>
        <v>0</v>
      </c>
      <c r="V19" s="177" t="s">
        <v>826</v>
      </c>
    </row>
    <row r="20" spans="1:22" hidden="1" x14ac:dyDescent="0.3">
      <c r="A20" s="153">
        <v>19</v>
      </c>
      <c r="B20" s="153" t="s">
        <v>832</v>
      </c>
      <c r="C20" s="153" t="s">
        <v>1690</v>
      </c>
      <c r="D20" s="154">
        <v>1019</v>
      </c>
      <c r="E20" s="154" t="s">
        <v>1707</v>
      </c>
      <c r="F20" s="153" t="s">
        <v>107</v>
      </c>
      <c r="G20" s="153" t="s">
        <v>1243</v>
      </c>
      <c r="H20" s="153" t="s">
        <v>504</v>
      </c>
      <c r="I20" s="153" t="s">
        <v>1157</v>
      </c>
      <c r="J20" s="155" t="str">
        <f t="shared" si="4"/>
        <v>U-7 HT Wolves</v>
      </c>
      <c r="K20" s="156" t="s">
        <v>400</v>
      </c>
      <c r="L20" s="156" t="s">
        <v>1976</v>
      </c>
      <c r="M20" s="156" t="s">
        <v>1977</v>
      </c>
      <c r="N20" s="156" t="s">
        <v>1980</v>
      </c>
      <c r="O20" s="240" t="s">
        <v>1979</v>
      </c>
      <c r="P20" s="165"/>
      <c r="Q20" s="165"/>
      <c r="R20" s="165"/>
      <c r="S20" s="165"/>
      <c r="T20" s="165"/>
      <c r="U20" s="158">
        <f t="shared" si="3"/>
        <v>0</v>
      </c>
      <c r="V20" s="177" t="s">
        <v>826</v>
      </c>
    </row>
    <row r="21" spans="1:22" hidden="1" x14ac:dyDescent="0.3">
      <c r="A21" s="153">
        <v>20</v>
      </c>
      <c r="B21" s="153" t="s">
        <v>832</v>
      </c>
      <c r="C21" s="153" t="s">
        <v>1688</v>
      </c>
      <c r="D21" s="154">
        <v>1020</v>
      </c>
      <c r="E21" s="154" t="s">
        <v>1708</v>
      </c>
      <c r="F21" s="153" t="s">
        <v>142</v>
      </c>
      <c r="G21" s="153" t="s">
        <v>1243</v>
      </c>
      <c r="H21" s="153" t="s">
        <v>504</v>
      </c>
      <c r="I21" s="153" t="s">
        <v>1157</v>
      </c>
      <c r="J21" s="155" t="str">
        <f t="shared" si="4"/>
        <v>U-8 HT Sharks</v>
      </c>
      <c r="K21" s="156" t="s">
        <v>140</v>
      </c>
      <c r="L21" s="156" t="s">
        <v>1269</v>
      </c>
      <c r="M21" s="156" t="s">
        <v>1481</v>
      </c>
      <c r="N21" s="156" t="s">
        <v>1270</v>
      </c>
      <c r="O21" s="165" t="s">
        <v>1638</v>
      </c>
      <c r="P21" s="165"/>
      <c r="Q21" s="165"/>
      <c r="R21" s="165"/>
      <c r="S21" s="165"/>
      <c r="T21" s="165"/>
      <c r="U21" s="158">
        <f t="shared" si="3"/>
        <v>0</v>
      </c>
      <c r="V21" s="177" t="s">
        <v>826</v>
      </c>
    </row>
    <row r="22" spans="1:22" hidden="1" x14ac:dyDescent="0.3">
      <c r="A22" s="153">
        <v>21</v>
      </c>
      <c r="B22" s="153" t="s">
        <v>832</v>
      </c>
      <c r="C22" s="153" t="s">
        <v>1690</v>
      </c>
      <c r="D22" s="154">
        <v>1021</v>
      </c>
      <c r="E22" s="154" t="s">
        <v>1709</v>
      </c>
      <c r="F22" s="153" t="s">
        <v>142</v>
      </c>
      <c r="G22" s="153" t="s">
        <v>1243</v>
      </c>
      <c r="H22" s="153" t="s">
        <v>504</v>
      </c>
      <c r="I22" s="153" t="s">
        <v>1157</v>
      </c>
      <c r="J22" s="155" t="str">
        <f t="shared" si="4"/>
        <v>U-8 HT Goal Diggers</v>
      </c>
      <c r="K22" s="156" t="s">
        <v>1335</v>
      </c>
      <c r="L22" s="156" t="s">
        <v>1482</v>
      </c>
      <c r="M22" s="156" t="s">
        <v>1483</v>
      </c>
      <c r="N22" s="156" t="s">
        <v>1484</v>
      </c>
      <c r="O22" s="165"/>
      <c r="P22" s="165"/>
      <c r="Q22" s="165"/>
      <c r="R22" s="165"/>
      <c r="S22" s="165"/>
      <c r="T22" s="165"/>
      <c r="U22" s="158">
        <f t="shared" si="3"/>
        <v>0</v>
      </c>
      <c r="V22" s="177" t="s">
        <v>1423</v>
      </c>
    </row>
    <row r="23" spans="1:22" ht="28.8" hidden="1" x14ac:dyDescent="0.3">
      <c r="A23" s="153">
        <v>22</v>
      </c>
      <c r="B23" s="153" t="s">
        <v>832</v>
      </c>
      <c r="C23" s="153" t="s">
        <v>1689</v>
      </c>
      <c r="D23" s="154">
        <v>1022</v>
      </c>
      <c r="E23" s="154" t="s">
        <v>1710</v>
      </c>
      <c r="F23" s="153" t="s">
        <v>142</v>
      </c>
      <c r="G23" s="153" t="s">
        <v>1243</v>
      </c>
      <c r="H23" s="153" t="s">
        <v>504</v>
      </c>
      <c r="I23" s="153" t="s">
        <v>1157</v>
      </c>
      <c r="J23" s="155" t="str">
        <f t="shared" si="4"/>
        <v>U-8 HT Goal Getters</v>
      </c>
      <c r="K23" s="156" t="s">
        <v>1404</v>
      </c>
      <c r="L23" s="156" t="s">
        <v>1271</v>
      </c>
      <c r="M23" s="156" t="s">
        <v>1272</v>
      </c>
      <c r="N23" s="156" t="s">
        <v>1273</v>
      </c>
      <c r="O23" s="240" t="s">
        <v>1636</v>
      </c>
      <c r="P23" s="165"/>
      <c r="Q23" s="165"/>
      <c r="R23" s="165"/>
      <c r="S23" s="165"/>
      <c r="T23" s="165"/>
      <c r="U23" s="158">
        <f t="shared" si="3"/>
        <v>0</v>
      </c>
      <c r="V23" s="177" t="s">
        <v>824</v>
      </c>
    </row>
    <row r="24" spans="1:22" hidden="1" x14ac:dyDescent="0.3">
      <c r="A24" s="153">
        <v>23</v>
      </c>
      <c r="B24" s="153" t="s">
        <v>832</v>
      </c>
      <c r="C24" s="153" t="s">
        <v>1689</v>
      </c>
      <c r="D24" s="154">
        <v>1023</v>
      </c>
      <c r="E24" s="154" t="s">
        <v>1711</v>
      </c>
      <c r="F24" s="153" t="s">
        <v>142</v>
      </c>
      <c r="G24" s="153" t="s">
        <v>1243</v>
      </c>
      <c r="H24" s="153" t="s">
        <v>504</v>
      </c>
      <c r="I24" s="153" t="s">
        <v>1157</v>
      </c>
      <c r="J24" s="155" t="str">
        <f t="shared" si="4"/>
        <v>U-8 HT Heroes</v>
      </c>
      <c r="K24" s="156" t="s">
        <v>1485</v>
      </c>
      <c r="L24" s="156" t="s">
        <v>1337</v>
      </c>
      <c r="M24" s="156" t="s">
        <v>1406</v>
      </c>
      <c r="N24" s="157" t="s">
        <v>1486</v>
      </c>
      <c r="O24" s="165"/>
      <c r="P24" s="165"/>
      <c r="Q24" s="165"/>
      <c r="R24" s="165"/>
      <c r="S24" s="165"/>
      <c r="T24" s="165"/>
      <c r="U24" s="158">
        <f t="shared" si="3"/>
        <v>0</v>
      </c>
      <c r="V24" s="177" t="s">
        <v>823</v>
      </c>
    </row>
    <row r="25" spans="1:22" hidden="1" x14ac:dyDescent="0.3">
      <c r="A25" s="153">
        <v>24</v>
      </c>
      <c r="B25" s="153" t="s">
        <v>832</v>
      </c>
      <c r="C25" s="153" t="s">
        <v>1691</v>
      </c>
      <c r="D25" s="154">
        <v>1024</v>
      </c>
      <c r="E25" s="154" t="s">
        <v>1712</v>
      </c>
      <c r="F25" s="153" t="s">
        <v>142</v>
      </c>
      <c r="G25" s="153" t="s">
        <v>1243</v>
      </c>
      <c r="H25" s="153" t="s">
        <v>504</v>
      </c>
      <c r="I25" s="153" t="s">
        <v>1157</v>
      </c>
      <c r="J25" s="155" t="str">
        <f t="shared" si="4"/>
        <v>U-8 HT Lions</v>
      </c>
      <c r="K25" s="156" t="s">
        <v>178</v>
      </c>
      <c r="L25" s="156" t="s">
        <v>1274</v>
      </c>
      <c r="M25" s="156" t="s">
        <v>2167</v>
      </c>
      <c r="N25" s="157" t="s">
        <v>1981</v>
      </c>
      <c r="O25" s="165"/>
      <c r="P25" s="165"/>
      <c r="Q25" s="165"/>
      <c r="R25" s="165"/>
      <c r="S25" s="165"/>
      <c r="T25" s="165"/>
      <c r="U25" s="158">
        <v>0</v>
      </c>
      <c r="V25" s="177" t="s">
        <v>824</v>
      </c>
    </row>
    <row r="26" spans="1:22" s="160" customFormat="1" hidden="1" x14ac:dyDescent="0.3">
      <c r="A26" s="153">
        <v>25</v>
      </c>
      <c r="B26" s="153" t="s">
        <v>832</v>
      </c>
      <c r="C26" s="153" t="s">
        <v>1690</v>
      </c>
      <c r="D26" s="154">
        <v>1025</v>
      </c>
      <c r="E26" s="154" t="s">
        <v>1713</v>
      </c>
      <c r="F26" s="158" t="s">
        <v>142</v>
      </c>
      <c r="G26" s="158" t="s">
        <v>1243</v>
      </c>
      <c r="H26" s="158" t="s">
        <v>504</v>
      </c>
      <c r="I26" s="158" t="s">
        <v>1157</v>
      </c>
      <c r="J26" s="155" t="str">
        <f t="shared" si="4"/>
        <v>U-8 HT Baby Sharks</v>
      </c>
      <c r="K26" s="159" t="s">
        <v>1982</v>
      </c>
      <c r="L26" s="159" t="s">
        <v>1487</v>
      </c>
      <c r="M26" s="159" t="s">
        <v>1488</v>
      </c>
      <c r="N26" s="159" t="s">
        <v>1489</v>
      </c>
      <c r="O26" s="165"/>
      <c r="P26" s="165"/>
      <c r="Q26" s="165"/>
      <c r="R26" s="165"/>
      <c r="S26" s="165"/>
      <c r="T26" s="165"/>
      <c r="U26" s="158">
        <f t="shared" ref="U26:U57" si="5">S26+T26</f>
        <v>0</v>
      </c>
      <c r="V26" s="177" t="s">
        <v>822</v>
      </c>
    </row>
    <row r="27" spans="1:22" s="160" customFormat="1" ht="28.8" hidden="1" x14ac:dyDescent="0.3">
      <c r="A27" s="153">
        <v>26</v>
      </c>
      <c r="B27" s="153" t="s">
        <v>832</v>
      </c>
      <c r="C27" s="153" t="s">
        <v>1688</v>
      </c>
      <c r="D27" s="154">
        <v>1026</v>
      </c>
      <c r="E27" s="154" t="s">
        <v>1714</v>
      </c>
      <c r="F27" s="158" t="s">
        <v>19</v>
      </c>
      <c r="G27" s="158" t="s">
        <v>1243</v>
      </c>
      <c r="H27" s="158" t="s">
        <v>504</v>
      </c>
      <c r="I27" s="158" t="s">
        <v>1157</v>
      </c>
      <c r="J27" s="155" t="str">
        <f t="shared" si="4"/>
        <v>U-9 HT Warriors</v>
      </c>
      <c r="K27" s="159" t="s">
        <v>91</v>
      </c>
      <c r="L27" s="159" t="s">
        <v>616</v>
      </c>
      <c r="M27" s="159" t="s">
        <v>615</v>
      </c>
      <c r="N27" s="159" t="s">
        <v>1275</v>
      </c>
      <c r="O27" s="165" t="s">
        <v>1985</v>
      </c>
      <c r="P27" s="165"/>
      <c r="Q27" s="165"/>
      <c r="R27" s="165"/>
      <c r="S27" s="165"/>
      <c r="T27" s="165"/>
      <c r="U27" s="158">
        <f t="shared" si="5"/>
        <v>0</v>
      </c>
      <c r="V27" s="177" t="s">
        <v>822</v>
      </c>
    </row>
    <row r="28" spans="1:22" hidden="1" x14ac:dyDescent="0.3">
      <c r="A28" s="153">
        <v>27</v>
      </c>
      <c r="B28" s="153" t="s">
        <v>832</v>
      </c>
      <c r="C28" s="153" t="s">
        <v>1690</v>
      </c>
      <c r="D28" s="154">
        <v>1027</v>
      </c>
      <c r="E28" s="154" t="s">
        <v>1715</v>
      </c>
      <c r="F28" s="153" t="s">
        <v>19</v>
      </c>
      <c r="G28" s="153" t="s">
        <v>1243</v>
      </c>
      <c r="H28" s="153" t="s">
        <v>504</v>
      </c>
      <c r="I28" s="153" t="s">
        <v>1157</v>
      </c>
      <c r="J28" s="155" t="str">
        <f t="shared" si="4"/>
        <v>U-9 HT Lady Orioles (Orange Crush)</v>
      </c>
      <c r="K28" s="156" t="s">
        <v>1983</v>
      </c>
      <c r="L28" s="156" t="s">
        <v>1278</v>
      </c>
      <c r="M28" s="156" t="s">
        <v>1279</v>
      </c>
      <c r="N28" s="157" t="s">
        <v>1280</v>
      </c>
      <c r="O28" s="165"/>
      <c r="P28" s="165"/>
      <c r="Q28" s="165"/>
      <c r="R28" s="165"/>
      <c r="S28" s="165"/>
      <c r="T28" s="165"/>
      <c r="U28" s="158">
        <f t="shared" si="5"/>
        <v>0</v>
      </c>
      <c r="V28" s="177" t="s">
        <v>1422</v>
      </c>
    </row>
    <row r="29" spans="1:22" hidden="1" x14ac:dyDescent="0.3">
      <c r="A29" s="153">
        <v>28</v>
      </c>
      <c r="B29" s="153" t="s">
        <v>832</v>
      </c>
      <c r="C29" s="153" t="s">
        <v>1690</v>
      </c>
      <c r="D29" s="154">
        <v>1028</v>
      </c>
      <c r="E29" s="154" t="s">
        <v>1716</v>
      </c>
      <c r="F29" s="153" t="s">
        <v>19</v>
      </c>
      <c r="G29" s="153" t="s">
        <v>1243</v>
      </c>
      <c r="H29" s="153" t="s">
        <v>504</v>
      </c>
      <c r="I29" s="153" t="s">
        <v>1157</v>
      </c>
      <c r="J29" s="155" t="str">
        <f t="shared" si="4"/>
        <v>U-9 HT Tigers</v>
      </c>
      <c r="K29" s="156" t="s">
        <v>185</v>
      </c>
      <c r="L29" s="156" t="s">
        <v>1276</v>
      </c>
      <c r="M29" s="156" t="s">
        <v>1277</v>
      </c>
      <c r="N29" s="157" t="s">
        <v>1978</v>
      </c>
      <c r="O29" s="240" t="s">
        <v>1979</v>
      </c>
      <c r="P29" s="165"/>
      <c r="Q29" s="165"/>
      <c r="R29" s="165"/>
      <c r="S29" s="165"/>
      <c r="T29" s="165"/>
      <c r="U29" s="158">
        <f t="shared" si="5"/>
        <v>0</v>
      </c>
      <c r="V29" s="177" t="s">
        <v>821</v>
      </c>
    </row>
    <row r="30" spans="1:22" s="160" customFormat="1" ht="28.8" hidden="1" x14ac:dyDescent="0.3">
      <c r="A30" s="153">
        <v>29</v>
      </c>
      <c r="B30" s="153" t="s">
        <v>832</v>
      </c>
      <c r="C30" s="153"/>
      <c r="D30" s="154">
        <v>1029</v>
      </c>
      <c r="E30" s="154" t="s">
        <v>1666</v>
      </c>
      <c r="F30" s="158" t="s">
        <v>786</v>
      </c>
      <c r="G30" s="158" t="s">
        <v>1258</v>
      </c>
      <c r="H30" s="158" t="s">
        <v>504</v>
      </c>
      <c r="I30" s="158" t="s">
        <v>1157</v>
      </c>
      <c r="J30" s="155" t="str">
        <f t="shared" si="4"/>
        <v>U10G HT Wildcats</v>
      </c>
      <c r="K30" s="159" t="s">
        <v>1342</v>
      </c>
      <c r="L30" s="159" t="s">
        <v>1986</v>
      </c>
      <c r="M30" s="159" t="s">
        <v>1987</v>
      </c>
      <c r="N30" s="161" t="s">
        <v>1988</v>
      </c>
      <c r="O30" s="166" t="s">
        <v>1984</v>
      </c>
      <c r="P30" s="166"/>
      <c r="Q30" s="166"/>
      <c r="R30" s="166"/>
      <c r="S30" s="165"/>
      <c r="T30" s="165"/>
      <c r="U30" s="158">
        <f t="shared" si="5"/>
        <v>0</v>
      </c>
      <c r="V30" s="177" t="s">
        <v>818</v>
      </c>
    </row>
    <row r="31" spans="1:22" s="160" customFormat="1" hidden="1" x14ac:dyDescent="0.3">
      <c r="A31" s="153">
        <v>30</v>
      </c>
      <c r="B31" s="153" t="s">
        <v>832</v>
      </c>
      <c r="C31" s="153" t="s">
        <v>1688</v>
      </c>
      <c r="D31" s="154">
        <v>1030</v>
      </c>
      <c r="E31" s="154" t="s">
        <v>1717</v>
      </c>
      <c r="F31" s="158" t="s">
        <v>787</v>
      </c>
      <c r="G31" s="158" t="s">
        <v>1243</v>
      </c>
      <c r="H31" s="158" t="s">
        <v>504</v>
      </c>
      <c r="I31" s="158" t="s">
        <v>1157</v>
      </c>
      <c r="J31" s="155" t="str">
        <f t="shared" si="4"/>
        <v>U10 HT Bolts</v>
      </c>
      <c r="K31" s="159" t="s">
        <v>599</v>
      </c>
      <c r="L31" s="159" t="s">
        <v>598</v>
      </c>
      <c r="M31" s="159" t="s">
        <v>597</v>
      </c>
      <c r="N31" s="159" t="s">
        <v>596</v>
      </c>
      <c r="O31" s="165"/>
      <c r="P31" s="165"/>
      <c r="Q31" s="165"/>
      <c r="R31" s="165"/>
      <c r="S31" s="165"/>
      <c r="T31" s="165"/>
      <c r="U31" s="158">
        <f t="shared" si="5"/>
        <v>0</v>
      </c>
      <c r="V31" s="177" t="s">
        <v>819</v>
      </c>
    </row>
    <row r="32" spans="1:22" s="160" customFormat="1" hidden="1" x14ac:dyDescent="0.3">
      <c r="A32" s="153">
        <v>31</v>
      </c>
      <c r="B32" s="153" t="s">
        <v>832</v>
      </c>
      <c r="C32" s="153" t="s">
        <v>1690</v>
      </c>
      <c r="D32" s="154">
        <v>1031</v>
      </c>
      <c r="E32" s="154" t="s">
        <v>1718</v>
      </c>
      <c r="F32" s="158" t="s">
        <v>787</v>
      </c>
      <c r="G32" s="158" t="s">
        <v>1243</v>
      </c>
      <c r="H32" s="158" t="s">
        <v>504</v>
      </c>
      <c r="I32" s="158" t="s">
        <v>1157</v>
      </c>
      <c r="J32" s="155" t="str">
        <f t="shared" si="4"/>
        <v>U10 HT Dragons</v>
      </c>
      <c r="K32" s="159" t="s">
        <v>594</v>
      </c>
      <c r="L32" s="159" t="s">
        <v>593</v>
      </c>
      <c r="M32" s="159" t="s">
        <v>592</v>
      </c>
      <c r="N32" s="159" t="s">
        <v>591</v>
      </c>
      <c r="O32" s="165"/>
      <c r="P32" s="165"/>
      <c r="Q32" s="165"/>
      <c r="R32" s="165"/>
      <c r="S32" s="165"/>
      <c r="T32" s="165"/>
      <c r="U32" s="158">
        <f t="shared" si="5"/>
        <v>0</v>
      </c>
      <c r="V32" s="177" t="s">
        <v>818</v>
      </c>
    </row>
    <row r="33" spans="1:22" hidden="1" x14ac:dyDescent="0.3">
      <c r="A33" s="153">
        <v>32</v>
      </c>
      <c r="B33" s="153" t="s">
        <v>832</v>
      </c>
      <c r="C33" s="153" t="s">
        <v>1690</v>
      </c>
      <c r="D33" s="154">
        <v>1032</v>
      </c>
      <c r="E33" s="154" t="s">
        <v>1719</v>
      </c>
      <c r="F33" s="153" t="s">
        <v>787</v>
      </c>
      <c r="G33" s="153" t="s">
        <v>1243</v>
      </c>
      <c r="H33" s="153" t="s">
        <v>504</v>
      </c>
      <c r="I33" s="153" t="s">
        <v>1157</v>
      </c>
      <c r="J33" s="155" t="str">
        <f t="shared" si="4"/>
        <v>U10 HT Firehawks</v>
      </c>
      <c r="K33" s="156" t="s">
        <v>589</v>
      </c>
      <c r="L33" s="156" t="s">
        <v>588</v>
      </c>
      <c r="M33" s="156" t="s">
        <v>1281</v>
      </c>
      <c r="N33" s="157" t="s">
        <v>586</v>
      </c>
      <c r="O33" s="165" t="s">
        <v>1638</v>
      </c>
      <c r="P33" s="165"/>
      <c r="Q33" s="165"/>
      <c r="R33" s="165"/>
      <c r="S33" s="165"/>
      <c r="T33" s="165"/>
      <c r="U33" s="158">
        <f t="shared" si="5"/>
        <v>0</v>
      </c>
      <c r="V33" s="231" t="s">
        <v>1420</v>
      </c>
    </row>
    <row r="34" spans="1:22" s="160" customFormat="1" hidden="1" x14ac:dyDescent="0.3">
      <c r="A34" s="153">
        <v>33</v>
      </c>
      <c r="B34" s="153" t="s">
        <v>832</v>
      </c>
      <c r="C34" s="153" t="s">
        <v>1690</v>
      </c>
      <c r="D34" s="154">
        <v>1033</v>
      </c>
      <c r="E34" s="154" t="s">
        <v>1720</v>
      </c>
      <c r="F34" s="158" t="s">
        <v>781</v>
      </c>
      <c r="G34" s="158" t="s">
        <v>1243</v>
      </c>
      <c r="H34" s="158" t="s">
        <v>504</v>
      </c>
      <c r="I34" s="158" t="s">
        <v>1157</v>
      </c>
      <c r="J34" s="155" t="str">
        <f t="shared" si="4"/>
        <v>U12 HT SC Hartford</v>
      </c>
      <c r="K34" s="159" t="s">
        <v>561</v>
      </c>
      <c r="L34" s="159" t="s">
        <v>560</v>
      </c>
      <c r="M34" s="159" t="s">
        <v>559</v>
      </c>
      <c r="N34" s="159" t="s">
        <v>558</v>
      </c>
      <c r="O34" s="165" t="s">
        <v>1638</v>
      </c>
      <c r="P34" s="165"/>
      <c r="Q34" s="165"/>
      <c r="R34" s="165"/>
      <c r="S34" s="165"/>
      <c r="T34" s="165"/>
      <c r="U34" s="158">
        <f t="shared" si="5"/>
        <v>0</v>
      </c>
      <c r="V34" s="177" t="s">
        <v>815</v>
      </c>
    </row>
    <row r="35" spans="1:22" ht="28.8" hidden="1" x14ac:dyDescent="0.3">
      <c r="A35" s="153">
        <v>34</v>
      </c>
      <c r="B35" s="153" t="s">
        <v>832</v>
      </c>
      <c r="C35" s="153" t="s">
        <v>1688</v>
      </c>
      <c r="D35" s="154">
        <v>1034</v>
      </c>
      <c r="E35" s="154" t="s">
        <v>1721</v>
      </c>
      <c r="F35" s="153" t="s">
        <v>781</v>
      </c>
      <c r="G35" s="153" t="s">
        <v>1243</v>
      </c>
      <c r="H35" s="153" t="s">
        <v>504</v>
      </c>
      <c r="I35" s="153" t="s">
        <v>1157</v>
      </c>
      <c r="J35" s="155" t="str">
        <f t="shared" si="4"/>
        <v>U12 HT Cobra Crush</v>
      </c>
      <c r="K35" s="156" t="s">
        <v>1989</v>
      </c>
      <c r="L35" s="156" t="s">
        <v>1282</v>
      </c>
      <c r="M35" s="156" t="s">
        <v>573</v>
      </c>
      <c r="N35" s="156" t="s">
        <v>572</v>
      </c>
      <c r="O35" s="240" t="s">
        <v>1639</v>
      </c>
      <c r="P35" s="165"/>
      <c r="Q35" s="165"/>
      <c r="R35" s="165"/>
      <c r="S35" s="165"/>
      <c r="T35" s="165"/>
      <c r="U35" s="158">
        <f t="shared" si="5"/>
        <v>0</v>
      </c>
      <c r="V35" s="177" t="s">
        <v>760</v>
      </c>
    </row>
    <row r="36" spans="1:22" hidden="1" x14ac:dyDescent="0.3">
      <c r="A36" s="153">
        <v>35</v>
      </c>
      <c r="B36" s="153" t="s">
        <v>832</v>
      </c>
      <c r="C36" s="153" t="s">
        <v>1690</v>
      </c>
      <c r="D36" s="154">
        <v>1035</v>
      </c>
      <c r="E36" s="154" t="s">
        <v>1722</v>
      </c>
      <c r="F36" s="153" t="s">
        <v>781</v>
      </c>
      <c r="G36" s="153" t="s">
        <v>1243</v>
      </c>
      <c r="H36" s="153" t="s">
        <v>504</v>
      </c>
      <c r="I36" s="153" t="s">
        <v>1157</v>
      </c>
      <c r="J36" s="155" t="str">
        <f t="shared" si="4"/>
        <v>U12 HT Hornets</v>
      </c>
      <c r="K36" s="156" t="s">
        <v>556</v>
      </c>
      <c r="L36" s="156" t="s">
        <v>555</v>
      </c>
      <c r="M36" s="156" t="s">
        <v>554</v>
      </c>
      <c r="N36" s="156" t="s">
        <v>553</v>
      </c>
      <c r="O36" s="165" t="s">
        <v>1638</v>
      </c>
      <c r="P36" s="165"/>
      <c r="Q36" s="165"/>
      <c r="R36" s="165"/>
      <c r="S36" s="165"/>
      <c r="T36" s="165"/>
      <c r="U36" s="158">
        <f t="shared" si="5"/>
        <v>0</v>
      </c>
      <c r="V36" s="177" t="s">
        <v>763</v>
      </c>
    </row>
    <row r="37" spans="1:22" hidden="1" x14ac:dyDescent="0.3">
      <c r="A37" s="153">
        <v>36</v>
      </c>
      <c r="B37" s="153" t="s">
        <v>832</v>
      </c>
      <c r="C37" s="153"/>
      <c r="D37" s="154">
        <v>1036</v>
      </c>
      <c r="E37" s="154" t="s">
        <v>1679</v>
      </c>
      <c r="F37" s="153" t="s">
        <v>776</v>
      </c>
      <c r="G37" s="153" t="s">
        <v>1258</v>
      </c>
      <c r="H37" s="153" t="s">
        <v>504</v>
      </c>
      <c r="I37" s="153" t="s">
        <v>1157</v>
      </c>
      <c r="J37" s="155" t="str">
        <f t="shared" si="4"/>
        <v>U12G HT Pumas</v>
      </c>
      <c r="K37" s="156" t="s">
        <v>1283</v>
      </c>
      <c r="L37" s="156" t="s">
        <v>1284</v>
      </c>
      <c r="M37" s="156" t="s">
        <v>1407</v>
      </c>
      <c r="N37" s="156" t="s">
        <v>1490</v>
      </c>
      <c r="O37" s="165" t="s">
        <v>1638</v>
      </c>
      <c r="P37" s="165"/>
      <c r="Q37" s="165"/>
      <c r="R37" s="165"/>
      <c r="S37" s="165"/>
      <c r="T37" s="165"/>
      <c r="U37" s="158">
        <f t="shared" si="5"/>
        <v>0</v>
      </c>
      <c r="V37" s="177" t="s">
        <v>1423</v>
      </c>
    </row>
    <row r="38" spans="1:22" ht="57.6" hidden="1" x14ac:dyDescent="0.3">
      <c r="A38" s="153">
        <v>37</v>
      </c>
      <c r="B38" s="153" t="s">
        <v>832</v>
      </c>
      <c r="C38" s="153"/>
      <c r="D38" s="154">
        <v>1037</v>
      </c>
      <c r="E38" s="154" t="s">
        <v>1676</v>
      </c>
      <c r="F38" s="153" t="s">
        <v>776</v>
      </c>
      <c r="G38" s="153" t="s">
        <v>1258</v>
      </c>
      <c r="H38" s="153" t="s">
        <v>504</v>
      </c>
      <c r="I38" s="153" t="s">
        <v>1157</v>
      </c>
      <c r="J38" s="155" t="str">
        <f t="shared" si="4"/>
        <v>U12G HT Crazy Lady Lightning Leopards</v>
      </c>
      <c r="K38" s="156" t="s">
        <v>1454</v>
      </c>
      <c r="L38" s="156" t="s">
        <v>570</v>
      </c>
      <c r="M38" s="156" t="s">
        <v>1491</v>
      </c>
      <c r="N38" s="156" t="s">
        <v>568</v>
      </c>
      <c r="O38" s="240" t="s">
        <v>1822</v>
      </c>
      <c r="P38" s="165"/>
      <c r="Q38" s="165"/>
      <c r="R38" s="165"/>
      <c r="S38" s="165"/>
      <c r="T38" s="165"/>
      <c r="U38" s="158">
        <f t="shared" si="5"/>
        <v>0</v>
      </c>
      <c r="V38" s="177" t="s">
        <v>824</v>
      </c>
    </row>
    <row r="39" spans="1:22" hidden="1" x14ac:dyDescent="0.3">
      <c r="A39" s="153">
        <v>38</v>
      </c>
      <c r="B39" s="153" t="s">
        <v>832</v>
      </c>
      <c r="C39" s="153"/>
      <c r="D39" s="154">
        <v>1038</v>
      </c>
      <c r="E39" s="154" t="s">
        <v>1675</v>
      </c>
      <c r="F39" s="153" t="s">
        <v>776</v>
      </c>
      <c r="G39" s="153" t="s">
        <v>1258</v>
      </c>
      <c r="H39" s="153" t="s">
        <v>504</v>
      </c>
      <c r="I39" s="153" t="s">
        <v>1157</v>
      </c>
      <c r="J39" s="155" t="str">
        <f t="shared" si="4"/>
        <v>U12G HT Phoenix</v>
      </c>
      <c r="K39" s="156" t="s">
        <v>312</v>
      </c>
      <c r="L39" s="156" t="s">
        <v>541</v>
      </c>
      <c r="M39" s="156" t="s">
        <v>540</v>
      </c>
      <c r="N39" s="156" t="s">
        <v>539</v>
      </c>
      <c r="O39" s="165" t="s">
        <v>1638</v>
      </c>
      <c r="P39" s="165"/>
      <c r="Q39" s="165"/>
      <c r="R39" s="165"/>
      <c r="S39" s="165"/>
      <c r="T39" s="165"/>
      <c r="U39" s="158">
        <f t="shared" si="5"/>
        <v>0</v>
      </c>
      <c r="V39" s="177" t="s">
        <v>820</v>
      </c>
    </row>
    <row r="40" spans="1:22" hidden="1" x14ac:dyDescent="0.3">
      <c r="A40" s="153">
        <v>39</v>
      </c>
      <c r="B40" s="153" t="s">
        <v>832</v>
      </c>
      <c r="C40" s="153"/>
      <c r="D40" s="154">
        <v>1039</v>
      </c>
      <c r="E40" s="154" t="s">
        <v>1723</v>
      </c>
      <c r="F40" s="153" t="s">
        <v>773</v>
      </c>
      <c r="G40" s="153" t="s">
        <v>1243</v>
      </c>
      <c r="H40" s="153" t="s">
        <v>504</v>
      </c>
      <c r="I40" s="153" t="s">
        <v>1157</v>
      </c>
      <c r="J40" s="155" t="str">
        <f t="shared" si="4"/>
        <v>U14 HT Lightning</v>
      </c>
      <c r="K40" s="156" t="s">
        <v>76</v>
      </c>
      <c r="L40" s="156" t="s">
        <v>503</v>
      </c>
      <c r="M40" s="156" t="s">
        <v>502</v>
      </c>
      <c r="N40" s="156" t="s">
        <v>501</v>
      </c>
      <c r="O40" s="165" t="s">
        <v>1640</v>
      </c>
      <c r="P40" s="165"/>
      <c r="Q40" s="165"/>
      <c r="R40" s="165"/>
      <c r="S40" s="165"/>
      <c r="T40" s="165"/>
      <c r="U40" s="158">
        <f t="shared" si="5"/>
        <v>0</v>
      </c>
      <c r="V40" s="177" t="s">
        <v>759</v>
      </c>
    </row>
    <row r="41" spans="1:22" hidden="1" x14ac:dyDescent="0.3">
      <c r="A41" s="153">
        <v>40</v>
      </c>
      <c r="B41" s="153" t="s">
        <v>832</v>
      </c>
      <c r="C41" s="153"/>
      <c r="D41" s="154">
        <v>1040</v>
      </c>
      <c r="E41" s="154" t="s">
        <v>1659</v>
      </c>
      <c r="F41" s="153" t="s">
        <v>770</v>
      </c>
      <c r="G41" s="153" t="s">
        <v>1258</v>
      </c>
      <c r="H41" s="153" t="s">
        <v>504</v>
      </c>
      <c r="I41" s="153" t="s">
        <v>1157</v>
      </c>
      <c r="J41" s="155" t="str">
        <f t="shared" si="4"/>
        <v>U14G HT Orioles</v>
      </c>
      <c r="K41" s="156" t="s">
        <v>518</v>
      </c>
      <c r="L41" s="156" t="s">
        <v>1492</v>
      </c>
      <c r="M41" s="156" t="s">
        <v>1493</v>
      </c>
      <c r="N41" s="156" t="s">
        <v>1494</v>
      </c>
      <c r="O41" s="165"/>
      <c r="P41" s="165"/>
      <c r="Q41" s="165"/>
      <c r="R41" s="165"/>
      <c r="S41" s="165"/>
      <c r="T41" s="165"/>
      <c r="U41" s="158">
        <f t="shared" si="5"/>
        <v>0</v>
      </c>
      <c r="V41" s="177" t="s">
        <v>760</v>
      </c>
    </row>
    <row r="42" spans="1:22" hidden="1" x14ac:dyDescent="0.3">
      <c r="A42" s="153">
        <v>41</v>
      </c>
      <c r="B42" s="153" t="s">
        <v>832</v>
      </c>
      <c r="C42" s="153" t="s">
        <v>1688</v>
      </c>
      <c r="D42" s="154">
        <v>1041</v>
      </c>
      <c r="E42" s="154" t="s">
        <v>1724</v>
      </c>
      <c r="F42" s="153" t="s">
        <v>107</v>
      </c>
      <c r="G42" s="153" t="s">
        <v>1243</v>
      </c>
      <c r="H42" s="153" t="s">
        <v>465</v>
      </c>
      <c r="I42" s="153" t="s">
        <v>1158</v>
      </c>
      <c r="J42" s="155" t="str">
        <f t="shared" si="4"/>
        <v>U-7 HU Cobras</v>
      </c>
      <c r="K42" s="156" t="s">
        <v>482</v>
      </c>
      <c r="L42" s="156" t="s">
        <v>1958</v>
      </c>
      <c r="M42" s="156" t="s">
        <v>1959</v>
      </c>
      <c r="N42" s="156" t="s">
        <v>1960</v>
      </c>
      <c r="O42" s="165"/>
      <c r="P42" s="165"/>
      <c r="Q42" s="165"/>
      <c r="R42" s="165"/>
      <c r="S42" s="165"/>
      <c r="T42" s="165"/>
      <c r="U42" s="158">
        <f t="shared" si="5"/>
        <v>0</v>
      </c>
      <c r="V42" s="177" t="s">
        <v>759</v>
      </c>
    </row>
    <row r="43" spans="1:22" hidden="1" x14ac:dyDescent="0.3">
      <c r="A43" s="153">
        <v>42</v>
      </c>
      <c r="B43" s="153" t="s">
        <v>832</v>
      </c>
      <c r="C43" s="153" t="s">
        <v>1690</v>
      </c>
      <c r="D43" s="154">
        <v>1042</v>
      </c>
      <c r="E43" s="154" t="s">
        <v>1725</v>
      </c>
      <c r="F43" s="153" t="s">
        <v>107</v>
      </c>
      <c r="G43" s="153" t="s">
        <v>1243</v>
      </c>
      <c r="H43" s="153" t="s">
        <v>465</v>
      </c>
      <c r="I43" s="153" t="s">
        <v>1158</v>
      </c>
      <c r="J43" s="155" t="str">
        <f t="shared" si="4"/>
        <v>U-7 HU Hurricanes</v>
      </c>
      <c r="K43" s="156" t="s">
        <v>366</v>
      </c>
      <c r="L43" s="156" t="s">
        <v>1495</v>
      </c>
      <c r="M43" s="156" t="s">
        <v>1496</v>
      </c>
      <c r="N43" s="156" t="s">
        <v>1497</v>
      </c>
      <c r="O43" s="165"/>
      <c r="P43" s="165"/>
      <c r="Q43" s="165"/>
      <c r="R43" s="165"/>
      <c r="S43" s="165"/>
      <c r="T43" s="165"/>
      <c r="U43" s="158">
        <f t="shared" si="5"/>
        <v>0</v>
      </c>
      <c r="V43" s="177" t="s">
        <v>761</v>
      </c>
    </row>
    <row r="44" spans="1:22" ht="28.8" hidden="1" x14ac:dyDescent="0.3">
      <c r="A44" s="153">
        <v>43</v>
      </c>
      <c r="B44" s="153" t="s">
        <v>832</v>
      </c>
      <c r="C44" s="153" t="s">
        <v>1688</v>
      </c>
      <c r="D44" s="154">
        <v>1043</v>
      </c>
      <c r="E44" s="154" t="s">
        <v>1726</v>
      </c>
      <c r="F44" s="153" t="s">
        <v>142</v>
      </c>
      <c r="G44" s="153" t="s">
        <v>1243</v>
      </c>
      <c r="H44" s="153" t="s">
        <v>465</v>
      </c>
      <c r="I44" s="153" t="s">
        <v>1158</v>
      </c>
      <c r="J44" s="155" t="str">
        <f t="shared" ref="J44:J75" si="6">F44&amp;" "&amp;H44&amp;" "&amp;K44</f>
        <v>U-8 HU Vipers</v>
      </c>
      <c r="K44" s="156" t="s">
        <v>53</v>
      </c>
      <c r="L44" s="156" t="s">
        <v>477</v>
      </c>
      <c r="M44" s="156" t="s">
        <v>476</v>
      </c>
      <c r="N44" s="156" t="s">
        <v>475</v>
      </c>
      <c r="O44" s="165" t="s">
        <v>1821</v>
      </c>
      <c r="P44" s="165"/>
      <c r="Q44" s="165"/>
      <c r="R44" s="165"/>
      <c r="S44" s="165"/>
      <c r="T44" s="165"/>
      <c r="U44" s="158">
        <f t="shared" si="5"/>
        <v>0</v>
      </c>
      <c r="V44" s="177" t="s">
        <v>762</v>
      </c>
    </row>
    <row r="45" spans="1:22" hidden="1" x14ac:dyDescent="0.3">
      <c r="A45" s="153">
        <v>44</v>
      </c>
      <c r="B45" s="153" t="s">
        <v>832</v>
      </c>
      <c r="C45" s="153" t="s">
        <v>1690</v>
      </c>
      <c r="D45" s="154">
        <v>1044</v>
      </c>
      <c r="E45" s="154" t="s">
        <v>1727</v>
      </c>
      <c r="F45" s="153" t="s">
        <v>142</v>
      </c>
      <c r="G45" s="153" t="s">
        <v>1243</v>
      </c>
      <c r="H45" s="153" t="s">
        <v>465</v>
      </c>
      <c r="I45" s="153" t="s">
        <v>1158</v>
      </c>
      <c r="J45" s="155" t="str">
        <f t="shared" si="6"/>
        <v>U-8 HU Stingers</v>
      </c>
      <c r="K45" s="156" t="s">
        <v>1259</v>
      </c>
      <c r="L45" s="156" t="s">
        <v>1498</v>
      </c>
      <c r="M45" s="156" t="s">
        <v>1499</v>
      </c>
      <c r="N45" s="156" t="s">
        <v>1500</v>
      </c>
      <c r="O45" s="165"/>
      <c r="P45" s="165"/>
      <c r="Q45" s="165"/>
      <c r="R45" s="165"/>
      <c r="S45" s="165"/>
      <c r="T45" s="165"/>
      <c r="U45" s="158">
        <f t="shared" si="5"/>
        <v>0</v>
      </c>
      <c r="V45" s="177" t="s">
        <v>764</v>
      </c>
    </row>
    <row r="46" spans="1:22" ht="28.8" hidden="1" x14ac:dyDescent="0.3">
      <c r="A46" s="153">
        <v>45</v>
      </c>
      <c r="B46" s="153" t="s">
        <v>832</v>
      </c>
      <c r="C46" s="153" t="s">
        <v>1691</v>
      </c>
      <c r="D46" s="154">
        <v>1045</v>
      </c>
      <c r="E46" s="154" t="s">
        <v>1728</v>
      </c>
      <c r="F46" s="153" t="s">
        <v>142</v>
      </c>
      <c r="G46" s="153" t="s">
        <v>1243</v>
      </c>
      <c r="H46" s="153" t="s">
        <v>465</v>
      </c>
      <c r="I46" s="153" t="s">
        <v>1158</v>
      </c>
      <c r="J46" s="155" t="str">
        <f t="shared" si="6"/>
        <v>U-8 HU Lightning</v>
      </c>
      <c r="K46" s="156" t="s">
        <v>76</v>
      </c>
      <c r="L46" s="156" t="s">
        <v>1260</v>
      </c>
      <c r="M46" s="156" t="s">
        <v>1261</v>
      </c>
      <c r="N46" s="156" t="s">
        <v>1262</v>
      </c>
      <c r="O46" s="240" t="s">
        <v>1643</v>
      </c>
      <c r="P46" s="165"/>
      <c r="Q46" s="165"/>
      <c r="R46" s="165"/>
      <c r="S46" s="165"/>
      <c r="T46" s="165"/>
      <c r="U46" s="158">
        <f t="shared" si="5"/>
        <v>0</v>
      </c>
      <c r="V46" s="177" t="s">
        <v>763</v>
      </c>
    </row>
    <row r="47" spans="1:22" hidden="1" x14ac:dyDescent="0.3">
      <c r="A47" s="153">
        <v>46</v>
      </c>
      <c r="B47" s="153" t="s">
        <v>832</v>
      </c>
      <c r="C47" s="153" t="s">
        <v>1688</v>
      </c>
      <c r="D47" s="154">
        <v>1046</v>
      </c>
      <c r="E47" s="154" t="s">
        <v>1729</v>
      </c>
      <c r="F47" s="153" t="s">
        <v>19</v>
      </c>
      <c r="G47" s="153" t="s">
        <v>1243</v>
      </c>
      <c r="H47" s="153" t="s">
        <v>465</v>
      </c>
      <c r="I47" s="153" t="s">
        <v>1158</v>
      </c>
      <c r="J47" s="155" t="str">
        <f t="shared" si="6"/>
        <v>U-9 HU Cyclones</v>
      </c>
      <c r="K47" s="156" t="s">
        <v>212</v>
      </c>
      <c r="L47" s="156" t="s">
        <v>1501</v>
      </c>
      <c r="M47" s="156" t="s">
        <v>1502</v>
      </c>
      <c r="N47" s="156" t="s">
        <v>1503</v>
      </c>
      <c r="O47" s="165"/>
      <c r="P47" s="165"/>
      <c r="Q47" s="165"/>
      <c r="R47" s="165"/>
      <c r="S47" s="165"/>
      <c r="T47" s="165"/>
      <c r="U47" s="158">
        <f t="shared" si="5"/>
        <v>0</v>
      </c>
      <c r="V47" s="177" t="s">
        <v>1424</v>
      </c>
    </row>
    <row r="48" spans="1:22" hidden="1" x14ac:dyDescent="0.3">
      <c r="A48" s="153">
        <v>47</v>
      </c>
      <c r="B48" s="153" t="s">
        <v>832</v>
      </c>
      <c r="C48" s="153" t="s">
        <v>1688</v>
      </c>
      <c r="D48" s="154">
        <v>1047</v>
      </c>
      <c r="E48" s="154" t="s">
        <v>1730</v>
      </c>
      <c r="F48" s="153" t="s">
        <v>787</v>
      </c>
      <c r="G48" s="153" t="s">
        <v>1243</v>
      </c>
      <c r="H48" s="153" t="s">
        <v>465</v>
      </c>
      <c r="I48" s="153" t="s">
        <v>1158</v>
      </c>
      <c r="J48" s="155" t="str">
        <f t="shared" si="6"/>
        <v>U10 HU Panthers</v>
      </c>
      <c r="K48" s="156" t="s">
        <v>128</v>
      </c>
      <c r="L48" s="156" t="s">
        <v>1263</v>
      </c>
      <c r="M48" s="156" t="s">
        <v>1264</v>
      </c>
      <c r="N48" s="156" t="s">
        <v>1265</v>
      </c>
      <c r="O48" s="165"/>
      <c r="P48" s="165"/>
      <c r="Q48" s="165"/>
      <c r="R48" s="165"/>
      <c r="S48" s="165"/>
      <c r="T48" s="165"/>
      <c r="U48" s="158">
        <f t="shared" si="5"/>
        <v>0</v>
      </c>
      <c r="V48" s="177" t="s">
        <v>762</v>
      </c>
    </row>
    <row r="49" spans="1:22" ht="28.8" hidden="1" x14ac:dyDescent="0.3">
      <c r="A49" s="153">
        <v>48</v>
      </c>
      <c r="B49" s="153" t="s">
        <v>832</v>
      </c>
      <c r="C49" s="153"/>
      <c r="D49" s="154">
        <v>1048</v>
      </c>
      <c r="E49" s="154" t="s">
        <v>1667</v>
      </c>
      <c r="F49" s="153" t="s">
        <v>786</v>
      </c>
      <c r="G49" s="153" t="s">
        <v>1258</v>
      </c>
      <c r="H49" s="153" t="s">
        <v>465</v>
      </c>
      <c r="I49" s="153" t="s">
        <v>1158</v>
      </c>
      <c r="J49" s="155" t="str">
        <f t="shared" si="6"/>
        <v>U10G HU Thunder</v>
      </c>
      <c r="K49" s="156" t="s">
        <v>202</v>
      </c>
      <c r="L49" s="156" t="s">
        <v>491</v>
      </c>
      <c r="M49" s="156" t="s">
        <v>490</v>
      </c>
      <c r="N49" s="156" t="s">
        <v>489</v>
      </c>
      <c r="O49" s="165" t="s">
        <v>1645</v>
      </c>
      <c r="P49" s="165"/>
      <c r="Q49" s="165"/>
      <c r="R49" s="165"/>
      <c r="S49" s="165"/>
      <c r="T49" s="165"/>
      <c r="U49" s="158">
        <f t="shared" si="5"/>
        <v>0</v>
      </c>
      <c r="V49" s="177" t="s">
        <v>826</v>
      </c>
    </row>
    <row r="50" spans="1:22" ht="28.8" hidden="1" x14ac:dyDescent="0.3">
      <c r="A50" s="153">
        <v>49</v>
      </c>
      <c r="B50" s="153" t="s">
        <v>832</v>
      </c>
      <c r="C50" s="153" t="s">
        <v>1690</v>
      </c>
      <c r="D50" s="154">
        <v>1049</v>
      </c>
      <c r="E50" s="154" t="s">
        <v>1731</v>
      </c>
      <c r="F50" s="153" t="s">
        <v>781</v>
      </c>
      <c r="G50" s="153" t="s">
        <v>1243</v>
      </c>
      <c r="H50" s="153" t="s">
        <v>465</v>
      </c>
      <c r="I50" s="153" t="s">
        <v>1158</v>
      </c>
      <c r="J50" s="155" t="str">
        <f t="shared" si="6"/>
        <v>U12 HU Cougars</v>
      </c>
      <c r="K50" s="156" t="s">
        <v>487</v>
      </c>
      <c r="L50" s="156" t="s">
        <v>486</v>
      </c>
      <c r="M50" s="156" t="s">
        <v>485</v>
      </c>
      <c r="N50" s="156" t="s">
        <v>484</v>
      </c>
      <c r="O50" s="240" t="s">
        <v>1642</v>
      </c>
      <c r="P50" s="165"/>
      <c r="Q50" s="165"/>
      <c r="R50" s="165"/>
      <c r="S50" s="165"/>
      <c r="T50" s="165"/>
      <c r="U50" s="158">
        <f t="shared" si="5"/>
        <v>0</v>
      </c>
      <c r="V50" s="177" t="s">
        <v>825</v>
      </c>
    </row>
    <row r="51" spans="1:22" ht="28.8" hidden="1" x14ac:dyDescent="0.3">
      <c r="A51" s="153">
        <v>50</v>
      </c>
      <c r="B51" s="153" t="s">
        <v>832</v>
      </c>
      <c r="C51" s="153"/>
      <c r="D51" s="154">
        <v>1050</v>
      </c>
      <c r="E51" s="154" t="s">
        <v>1678</v>
      </c>
      <c r="F51" s="153" t="s">
        <v>776</v>
      </c>
      <c r="G51" s="153" t="s">
        <v>1258</v>
      </c>
      <c r="H51" s="153" t="s">
        <v>465</v>
      </c>
      <c r="I51" s="153" t="s">
        <v>1158</v>
      </c>
      <c r="J51" s="155" t="str">
        <f t="shared" si="6"/>
        <v>U12G HU Avengers</v>
      </c>
      <c r="K51" s="156" t="s">
        <v>148</v>
      </c>
      <c r="L51" s="156" t="s">
        <v>469</v>
      </c>
      <c r="M51" s="156" t="s">
        <v>468</v>
      </c>
      <c r="N51" s="156" t="s">
        <v>467</v>
      </c>
      <c r="O51" s="165" t="s">
        <v>1645</v>
      </c>
      <c r="P51" s="165"/>
      <c r="Q51" s="165"/>
      <c r="R51" s="165"/>
      <c r="S51" s="165"/>
      <c r="T51" s="165"/>
      <c r="U51" s="158">
        <f t="shared" si="5"/>
        <v>0</v>
      </c>
      <c r="V51" s="177" t="s">
        <v>826</v>
      </c>
    </row>
    <row r="52" spans="1:22" ht="43.2" hidden="1" x14ac:dyDescent="0.3">
      <c r="A52" s="153">
        <v>51</v>
      </c>
      <c r="B52" s="153" t="s">
        <v>832</v>
      </c>
      <c r="C52" s="153"/>
      <c r="D52" s="154">
        <v>1051</v>
      </c>
      <c r="E52" s="154" t="s">
        <v>1732</v>
      </c>
      <c r="F52" s="153" t="s">
        <v>773</v>
      </c>
      <c r="G52" s="153" t="s">
        <v>1243</v>
      </c>
      <c r="H52" s="153" t="s">
        <v>465</v>
      </c>
      <c r="I52" s="153" t="s">
        <v>1158</v>
      </c>
      <c r="J52" s="155" t="str">
        <f t="shared" si="6"/>
        <v>U14 HU Renegades</v>
      </c>
      <c r="K52" s="156" t="s">
        <v>464</v>
      </c>
      <c r="L52" s="156" t="s">
        <v>1260</v>
      </c>
      <c r="M52" s="156" t="s">
        <v>1261</v>
      </c>
      <c r="N52" s="156" t="s">
        <v>1262</v>
      </c>
      <c r="O52" s="240" t="s">
        <v>1644</v>
      </c>
      <c r="P52" s="165"/>
      <c r="Q52" s="165"/>
      <c r="R52" s="165"/>
      <c r="S52" s="165"/>
      <c r="T52" s="165"/>
      <c r="U52" s="158">
        <f t="shared" si="5"/>
        <v>0</v>
      </c>
      <c r="V52" s="177" t="s">
        <v>824</v>
      </c>
    </row>
    <row r="53" spans="1:22" ht="28.8" hidden="1" x14ac:dyDescent="0.3">
      <c r="A53" s="153">
        <v>52</v>
      </c>
      <c r="B53" s="153" t="s">
        <v>832</v>
      </c>
      <c r="C53" s="153" t="s">
        <v>1688</v>
      </c>
      <c r="D53" s="154">
        <v>1052</v>
      </c>
      <c r="E53" s="154" t="s">
        <v>1385</v>
      </c>
      <c r="F53" s="153" t="s">
        <v>107</v>
      </c>
      <c r="G53" s="153" t="s">
        <v>1243</v>
      </c>
      <c r="H53" s="153" t="s">
        <v>394</v>
      </c>
      <c r="I53" s="153" t="s">
        <v>1159</v>
      </c>
      <c r="J53" s="155" t="str">
        <f t="shared" si="6"/>
        <v>U-7 JK Cheetahs</v>
      </c>
      <c r="K53" s="156" t="s">
        <v>279</v>
      </c>
      <c r="L53" s="156" t="s">
        <v>443</v>
      </c>
      <c r="M53" s="156" t="s">
        <v>1504</v>
      </c>
      <c r="N53" s="156" t="s">
        <v>442</v>
      </c>
      <c r="O53" s="240" t="s">
        <v>1624</v>
      </c>
      <c r="P53" s="165"/>
      <c r="Q53" s="165"/>
      <c r="R53" s="165"/>
      <c r="S53" s="165"/>
      <c r="T53" s="165"/>
      <c r="U53" s="158">
        <f t="shared" si="5"/>
        <v>0</v>
      </c>
      <c r="V53" s="177" t="s">
        <v>820</v>
      </c>
    </row>
    <row r="54" spans="1:22" hidden="1" x14ac:dyDescent="0.3">
      <c r="A54" s="153">
        <v>53</v>
      </c>
      <c r="B54" s="153" t="s">
        <v>832</v>
      </c>
      <c r="C54" s="153" t="s">
        <v>1688</v>
      </c>
      <c r="D54" s="154">
        <v>1053</v>
      </c>
      <c r="E54" s="154" t="s">
        <v>1386</v>
      </c>
      <c r="F54" s="153" t="s">
        <v>107</v>
      </c>
      <c r="G54" s="153" t="s">
        <v>1243</v>
      </c>
      <c r="H54" s="153" t="s">
        <v>394</v>
      </c>
      <c r="I54" s="153" t="s">
        <v>1159</v>
      </c>
      <c r="J54" s="155" t="str">
        <f t="shared" si="6"/>
        <v>U-7 JK Pumas</v>
      </c>
      <c r="K54" s="156" t="s">
        <v>1283</v>
      </c>
      <c r="L54" s="156" t="s">
        <v>1505</v>
      </c>
      <c r="M54" s="156" t="s">
        <v>1506</v>
      </c>
      <c r="N54" s="156" t="s">
        <v>1507</v>
      </c>
      <c r="O54" s="165"/>
      <c r="P54" s="165"/>
      <c r="Q54" s="165"/>
      <c r="R54" s="165"/>
      <c r="S54" s="165"/>
      <c r="T54" s="165"/>
      <c r="U54" s="158">
        <f t="shared" si="5"/>
        <v>0</v>
      </c>
      <c r="V54" s="177" t="s">
        <v>1422</v>
      </c>
    </row>
    <row r="55" spans="1:22" hidden="1" x14ac:dyDescent="0.3">
      <c r="A55" s="153">
        <v>54</v>
      </c>
      <c r="B55" s="153" t="s">
        <v>832</v>
      </c>
      <c r="C55" s="153" t="s">
        <v>1690</v>
      </c>
      <c r="D55" s="154">
        <v>1054</v>
      </c>
      <c r="E55" s="154" t="s">
        <v>1376</v>
      </c>
      <c r="F55" s="153" t="s">
        <v>107</v>
      </c>
      <c r="G55" s="153" t="s">
        <v>1243</v>
      </c>
      <c r="H55" s="153" t="s">
        <v>394</v>
      </c>
      <c r="I55" s="153" t="s">
        <v>1159</v>
      </c>
      <c r="J55" s="155" t="str">
        <f t="shared" si="6"/>
        <v>U-7 JK Tigers</v>
      </c>
      <c r="K55" s="156" t="s">
        <v>185</v>
      </c>
      <c r="L55" s="156" t="s">
        <v>1508</v>
      </c>
      <c r="M55" s="156" t="s">
        <v>1509</v>
      </c>
      <c r="N55" s="156" t="s">
        <v>1510</v>
      </c>
      <c r="O55" s="165"/>
      <c r="P55" s="165"/>
      <c r="Q55" s="165"/>
      <c r="R55" s="165"/>
      <c r="S55" s="165"/>
      <c r="T55" s="165"/>
      <c r="U55" s="158">
        <f t="shared" si="5"/>
        <v>0</v>
      </c>
      <c r="V55" s="177" t="s">
        <v>1422</v>
      </c>
    </row>
    <row r="56" spans="1:22" s="160" customFormat="1" hidden="1" x14ac:dyDescent="0.3">
      <c r="A56" s="153">
        <v>55</v>
      </c>
      <c r="B56" s="153" t="s">
        <v>832</v>
      </c>
      <c r="C56" s="153" t="s">
        <v>1690</v>
      </c>
      <c r="D56" s="154">
        <v>1055</v>
      </c>
      <c r="E56" s="154" t="s">
        <v>1733</v>
      </c>
      <c r="F56" s="158" t="s">
        <v>107</v>
      </c>
      <c r="G56" s="158" t="s">
        <v>1243</v>
      </c>
      <c r="H56" s="158" t="s">
        <v>394</v>
      </c>
      <c r="I56" s="158" t="s">
        <v>1159</v>
      </c>
      <c r="J56" s="155" t="str">
        <f t="shared" si="6"/>
        <v>U-7 JK Cougars</v>
      </c>
      <c r="K56" s="156" t="s">
        <v>487</v>
      </c>
      <c r="L56" s="159" t="s">
        <v>1511</v>
      </c>
      <c r="M56" s="159" t="s">
        <v>1512</v>
      </c>
      <c r="N56" s="159" t="s">
        <v>1513</v>
      </c>
      <c r="O56" s="165"/>
      <c r="P56" s="165"/>
      <c r="Q56" s="165"/>
      <c r="R56" s="165"/>
      <c r="S56" s="165"/>
      <c r="T56" s="165"/>
      <c r="U56" s="158">
        <f t="shared" si="5"/>
        <v>0</v>
      </c>
      <c r="V56" s="177" t="s">
        <v>818</v>
      </c>
    </row>
    <row r="57" spans="1:22" hidden="1" x14ac:dyDescent="0.3">
      <c r="A57" s="153">
        <v>56</v>
      </c>
      <c r="B57" s="153" t="s">
        <v>832</v>
      </c>
      <c r="C57" s="153" t="s">
        <v>1690</v>
      </c>
      <c r="D57" s="154">
        <v>1056</v>
      </c>
      <c r="E57" s="154" t="s">
        <v>1734</v>
      </c>
      <c r="F57" s="153" t="s">
        <v>107</v>
      </c>
      <c r="G57" s="153" t="s">
        <v>1243</v>
      </c>
      <c r="H57" s="153" t="s">
        <v>394</v>
      </c>
      <c r="I57" s="153" t="s">
        <v>1159</v>
      </c>
      <c r="J57" s="155" t="str">
        <f t="shared" si="6"/>
        <v>U-7 JK Bobcats</v>
      </c>
      <c r="K57" s="156" t="s">
        <v>25</v>
      </c>
      <c r="L57" s="156" t="s">
        <v>1514</v>
      </c>
      <c r="M57" s="156" t="s">
        <v>1515</v>
      </c>
      <c r="N57" s="156" t="s">
        <v>1516</v>
      </c>
      <c r="O57" s="165"/>
      <c r="P57" s="165"/>
      <c r="Q57" s="165"/>
      <c r="R57" s="165"/>
      <c r="S57" s="165"/>
      <c r="T57" s="165"/>
      <c r="U57" s="158">
        <f t="shared" si="5"/>
        <v>0</v>
      </c>
      <c r="V57" s="231" t="s">
        <v>1420</v>
      </c>
    </row>
    <row r="58" spans="1:22" ht="28.8" hidden="1" x14ac:dyDescent="0.3">
      <c r="A58" s="153">
        <v>57</v>
      </c>
      <c r="B58" s="153" t="s">
        <v>832</v>
      </c>
      <c r="C58" s="153" t="s">
        <v>1690</v>
      </c>
      <c r="D58" s="154">
        <v>1057</v>
      </c>
      <c r="E58" s="154" t="s">
        <v>1735</v>
      </c>
      <c r="F58" s="153" t="s">
        <v>107</v>
      </c>
      <c r="G58" s="153" t="s">
        <v>1243</v>
      </c>
      <c r="H58" s="153" t="s">
        <v>394</v>
      </c>
      <c r="I58" s="153" t="s">
        <v>1159</v>
      </c>
      <c r="J58" s="155" t="str">
        <f t="shared" si="6"/>
        <v>U-7 JK Panthers</v>
      </c>
      <c r="K58" s="156" t="s">
        <v>128</v>
      </c>
      <c r="L58" s="156" t="s">
        <v>1517</v>
      </c>
      <c r="M58" s="156" t="s">
        <v>1518</v>
      </c>
      <c r="N58" s="156" t="s">
        <v>1519</v>
      </c>
      <c r="O58" s="240" t="s">
        <v>1623</v>
      </c>
      <c r="P58" s="165"/>
      <c r="Q58" s="165"/>
      <c r="R58" s="165"/>
      <c r="S58" s="165"/>
      <c r="T58" s="165"/>
      <c r="U58" s="158">
        <f t="shared" ref="U58:U89" si="7">S58+T58</f>
        <v>0</v>
      </c>
      <c r="V58" s="231" t="s">
        <v>1420</v>
      </c>
    </row>
    <row r="59" spans="1:22" s="160" customFormat="1" hidden="1" x14ac:dyDescent="0.3">
      <c r="A59" s="153">
        <v>58</v>
      </c>
      <c r="B59" s="153" t="s">
        <v>832</v>
      </c>
      <c r="C59" s="153" t="s">
        <v>1688</v>
      </c>
      <c r="D59" s="154">
        <v>1058</v>
      </c>
      <c r="E59" s="154" t="s">
        <v>1736</v>
      </c>
      <c r="F59" s="158" t="s">
        <v>142</v>
      </c>
      <c r="G59" s="158" t="s">
        <v>1243</v>
      </c>
      <c r="H59" s="158" t="s">
        <v>394</v>
      </c>
      <c r="I59" s="158" t="s">
        <v>1159</v>
      </c>
      <c r="J59" s="155" t="str">
        <f t="shared" si="6"/>
        <v>U-8 JK Gunners</v>
      </c>
      <c r="K59" s="159" t="s">
        <v>1322</v>
      </c>
      <c r="L59" s="159" t="s">
        <v>1520</v>
      </c>
      <c r="M59" s="159" t="s">
        <v>1521</v>
      </c>
      <c r="N59" s="159" t="s">
        <v>1522</v>
      </c>
      <c r="O59" s="165"/>
      <c r="P59" s="165"/>
      <c r="Q59" s="165"/>
      <c r="R59" s="165"/>
      <c r="S59" s="165"/>
      <c r="T59" s="165"/>
      <c r="U59" s="158">
        <f t="shared" si="7"/>
        <v>0</v>
      </c>
      <c r="V59" s="177" t="s">
        <v>815</v>
      </c>
    </row>
    <row r="60" spans="1:22" hidden="1" x14ac:dyDescent="0.3">
      <c r="A60" s="153">
        <v>59</v>
      </c>
      <c r="B60" s="153" t="s">
        <v>832</v>
      </c>
      <c r="C60" s="153" t="s">
        <v>1690</v>
      </c>
      <c r="D60" s="154">
        <v>1059</v>
      </c>
      <c r="E60" s="154" t="s">
        <v>1737</v>
      </c>
      <c r="F60" s="153" t="s">
        <v>142</v>
      </c>
      <c r="G60" s="153" t="s">
        <v>1243</v>
      </c>
      <c r="H60" s="153" t="s">
        <v>394</v>
      </c>
      <c r="I60" s="153" t="s">
        <v>1159</v>
      </c>
      <c r="J60" s="155" t="str">
        <f t="shared" si="6"/>
        <v>U-8 JK Spurs</v>
      </c>
      <c r="K60" s="156" t="s">
        <v>513</v>
      </c>
      <c r="L60" s="156" t="s">
        <v>1523</v>
      </c>
      <c r="M60" s="156" t="s">
        <v>1524</v>
      </c>
      <c r="N60" s="156" t="s">
        <v>1525</v>
      </c>
      <c r="O60" s="165"/>
      <c r="P60" s="165"/>
      <c r="Q60" s="165"/>
      <c r="R60" s="165"/>
      <c r="S60" s="165"/>
      <c r="T60" s="165"/>
      <c r="U60" s="158">
        <f t="shared" si="7"/>
        <v>0</v>
      </c>
      <c r="V60" s="177" t="s">
        <v>1425</v>
      </c>
    </row>
    <row r="61" spans="1:22" hidden="1" x14ac:dyDescent="0.3">
      <c r="A61" s="153">
        <v>60</v>
      </c>
      <c r="B61" s="153" t="s">
        <v>832</v>
      </c>
      <c r="C61" s="153" t="s">
        <v>1689</v>
      </c>
      <c r="D61" s="154">
        <v>1060</v>
      </c>
      <c r="E61" s="154" t="s">
        <v>1738</v>
      </c>
      <c r="F61" s="153" t="s">
        <v>142</v>
      </c>
      <c r="G61" s="153" t="s">
        <v>1243</v>
      </c>
      <c r="H61" s="153" t="s">
        <v>394</v>
      </c>
      <c r="I61" s="153" t="s">
        <v>1159</v>
      </c>
      <c r="J61" s="155" t="str">
        <f t="shared" si="6"/>
        <v>U-8 JK The Reds</v>
      </c>
      <c r="K61" s="156" t="s">
        <v>1323</v>
      </c>
      <c r="L61" s="156" t="s">
        <v>1526</v>
      </c>
      <c r="M61" s="156" t="s">
        <v>1527</v>
      </c>
      <c r="N61" s="156" t="s">
        <v>1324</v>
      </c>
      <c r="O61" s="165"/>
      <c r="P61" s="165"/>
      <c r="Q61" s="165"/>
      <c r="R61" s="165"/>
      <c r="S61" s="165"/>
      <c r="T61" s="165"/>
      <c r="U61" s="158">
        <f t="shared" si="7"/>
        <v>0</v>
      </c>
      <c r="V61" s="177" t="s">
        <v>1425</v>
      </c>
    </row>
    <row r="62" spans="1:22" hidden="1" x14ac:dyDescent="0.3">
      <c r="A62" s="153">
        <v>61</v>
      </c>
      <c r="B62" s="153" t="s">
        <v>832</v>
      </c>
      <c r="C62" s="153" t="s">
        <v>1689</v>
      </c>
      <c r="D62" s="154">
        <v>1061</v>
      </c>
      <c r="E62" s="154" t="s">
        <v>1739</v>
      </c>
      <c r="F62" s="153" t="s">
        <v>142</v>
      </c>
      <c r="G62" s="153" t="s">
        <v>1243</v>
      </c>
      <c r="H62" s="153" t="s">
        <v>394</v>
      </c>
      <c r="I62" s="153" t="s">
        <v>1159</v>
      </c>
      <c r="J62" s="155" t="str">
        <f t="shared" si="6"/>
        <v>U-8 JK The Sky Blues</v>
      </c>
      <c r="K62" s="156" t="s">
        <v>1325</v>
      </c>
      <c r="L62" s="156" t="s">
        <v>1326</v>
      </c>
      <c r="M62" s="156" t="s">
        <v>1528</v>
      </c>
      <c r="N62" s="156" t="s">
        <v>1327</v>
      </c>
      <c r="O62" s="165"/>
      <c r="P62" s="165"/>
      <c r="Q62" s="165"/>
      <c r="R62" s="165"/>
      <c r="S62" s="165"/>
      <c r="T62" s="165"/>
      <c r="U62" s="158">
        <f t="shared" si="7"/>
        <v>0</v>
      </c>
      <c r="V62" s="177" t="s">
        <v>761</v>
      </c>
    </row>
    <row r="63" spans="1:22" ht="28.8" hidden="1" x14ac:dyDescent="0.3">
      <c r="A63" s="153">
        <v>62</v>
      </c>
      <c r="B63" s="153" t="s">
        <v>832</v>
      </c>
      <c r="C63" s="153" t="s">
        <v>1691</v>
      </c>
      <c r="D63" s="154">
        <v>1062</v>
      </c>
      <c r="E63" s="154" t="s">
        <v>1740</v>
      </c>
      <c r="F63" s="153" t="s">
        <v>19</v>
      </c>
      <c r="G63" s="153" t="s">
        <v>1243</v>
      </c>
      <c r="H63" s="153" t="s">
        <v>394</v>
      </c>
      <c r="I63" s="153" t="s">
        <v>1159</v>
      </c>
      <c r="J63" s="265" t="str">
        <f t="shared" si="6"/>
        <v>U-9 JK Adrenaline</v>
      </c>
      <c r="K63" s="156" t="s">
        <v>459</v>
      </c>
      <c r="L63" s="156" t="s">
        <v>458</v>
      </c>
      <c r="M63" s="156" t="s">
        <v>1529</v>
      </c>
      <c r="N63" s="156" t="s">
        <v>457</v>
      </c>
      <c r="O63" s="240" t="s">
        <v>1624</v>
      </c>
      <c r="P63" s="165"/>
      <c r="Q63" s="165"/>
      <c r="R63" s="165"/>
      <c r="S63" s="165"/>
      <c r="T63" s="165"/>
      <c r="U63" s="158">
        <f t="shared" si="7"/>
        <v>0</v>
      </c>
      <c r="V63" s="177" t="s">
        <v>827</v>
      </c>
    </row>
    <row r="64" spans="1:22" hidden="1" x14ac:dyDescent="0.3">
      <c r="A64" s="153">
        <v>63</v>
      </c>
      <c r="B64" s="153" t="s">
        <v>832</v>
      </c>
      <c r="C64" s="153" t="s">
        <v>1688</v>
      </c>
      <c r="D64" s="154">
        <v>1063</v>
      </c>
      <c r="E64" s="154" t="s">
        <v>1741</v>
      </c>
      <c r="F64" s="153" t="s">
        <v>19</v>
      </c>
      <c r="G64" s="153" t="s">
        <v>1243</v>
      </c>
      <c r="H64" s="153" t="s">
        <v>394</v>
      </c>
      <c r="I64" s="153" t="s">
        <v>1159</v>
      </c>
      <c r="J64" s="155" t="str">
        <f t="shared" si="6"/>
        <v>U-9 JK Avalanche</v>
      </c>
      <c r="K64" s="156" t="s">
        <v>1286</v>
      </c>
      <c r="L64" s="156" t="s">
        <v>447</v>
      </c>
      <c r="M64" s="156" t="s">
        <v>1530</v>
      </c>
      <c r="N64" s="156" t="s">
        <v>446</v>
      </c>
      <c r="O64" s="165"/>
      <c r="P64" s="165"/>
      <c r="Q64" s="165"/>
      <c r="R64" s="165"/>
      <c r="S64" s="165"/>
      <c r="T64" s="165"/>
      <c r="U64" s="158">
        <f t="shared" si="7"/>
        <v>0</v>
      </c>
      <c r="V64" s="177" t="s">
        <v>825</v>
      </c>
    </row>
    <row r="65" spans="1:22" hidden="1" x14ac:dyDescent="0.3">
      <c r="A65" s="153">
        <v>64</v>
      </c>
      <c r="B65" s="153" t="s">
        <v>832</v>
      </c>
      <c r="C65" s="153" t="s">
        <v>1690</v>
      </c>
      <c r="D65" s="154">
        <v>1064</v>
      </c>
      <c r="E65" s="154" t="s">
        <v>1742</v>
      </c>
      <c r="F65" s="153" t="s">
        <v>19</v>
      </c>
      <c r="G65" s="153" t="s">
        <v>1243</v>
      </c>
      <c r="H65" s="153" t="s">
        <v>394</v>
      </c>
      <c r="I65" s="153" t="s">
        <v>1159</v>
      </c>
      <c r="J65" s="155" t="str">
        <f t="shared" si="6"/>
        <v>U-9 JK Rattlesnakes</v>
      </c>
      <c r="K65" s="156" t="s">
        <v>448</v>
      </c>
      <c r="L65" s="156" t="s">
        <v>1531</v>
      </c>
      <c r="M65" s="156" t="s">
        <v>1455</v>
      </c>
      <c r="N65" s="156" t="s">
        <v>1532</v>
      </c>
      <c r="O65" s="165"/>
      <c r="P65" s="165"/>
      <c r="Q65" s="165"/>
      <c r="R65" s="165"/>
      <c r="S65" s="165"/>
      <c r="T65" s="165"/>
      <c r="U65" s="158">
        <f t="shared" si="7"/>
        <v>0</v>
      </c>
      <c r="V65" s="177" t="s">
        <v>823</v>
      </c>
    </row>
    <row r="66" spans="1:22" s="160" customFormat="1" hidden="1" x14ac:dyDescent="0.3">
      <c r="A66" s="153">
        <v>65</v>
      </c>
      <c r="B66" s="153" t="s">
        <v>832</v>
      </c>
      <c r="C66" s="153"/>
      <c r="D66" s="154">
        <v>1065</v>
      </c>
      <c r="E66" s="154" t="s">
        <v>1671</v>
      </c>
      <c r="F66" s="158" t="s">
        <v>786</v>
      </c>
      <c r="G66" s="158" t="s">
        <v>1258</v>
      </c>
      <c r="H66" s="158" t="s">
        <v>394</v>
      </c>
      <c r="I66" s="158" t="s">
        <v>1159</v>
      </c>
      <c r="J66" s="155" t="str">
        <f t="shared" si="6"/>
        <v>U10G JK Power</v>
      </c>
      <c r="K66" s="159" t="s">
        <v>452</v>
      </c>
      <c r="L66" s="159" t="s">
        <v>1294</v>
      </c>
      <c r="M66" s="159" t="s">
        <v>1295</v>
      </c>
      <c r="N66" s="159" t="s">
        <v>1296</v>
      </c>
      <c r="O66" s="166"/>
      <c r="P66" s="166"/>
      <c r="Q66" s="166"/>
      <c r="R66" s="166"/>
      <c r="S66" s="165"/>
      <c r="T66" s="165"/>
      <c r="U66" s="158">
        <f t="shared" si="7"/>
        <v>0</v>
      </c>
      <c r="V66" s="177" t="s">
        <v>822</v>
      </c>
    </row>
    <row r="67" spans="1:22" hidden="1" x14ac:dyDescent="0.3">
      <c r="A67" s="153">
        <v>66</v>
      </c>
      <c r="B67" s="153" t="s">
        <v>832</v>
      </c>
      <c r="C67" s="153"/>
      <c r="D67" s="154">
        <v>1066</v>
      </c>
      <c r="E67" s="154" t="s">
        <v>1673</v>
      </c>
      <c r="F67" s="153" t="s">
        <v>786</v>
      </c>
      <c r="G67" s="153" t="s">
        <v>1258</v>
      </c>
      <c r="H67" s="153" t="s">
        <v>394</v>
      </c>
      <c r="I67" s="153" t="s">
        <v>1159</v>
      </c>
      <c r="J67" s="155" t="str">
        <f t="shared" si="6"/>
        <v>U10G JK Magic</v>
      </c>
      <c r="K67" s="156" t="s">
        <v>1336</v>
      </c>
      <c r="L67" s="156" t="s">
        <v>1533</v>
      </c>
      <c r="M67" s="156" t="s">
        <v>1534</v>
      </c>
      <c r="N67" s="156" t="s">
        <v>1535</v>
      </c>
      <c r="O67" s="165"/>
      <c r="P67" s="165"/>
      <c r="Q67" s="165"/>
      <c r="R67" s="165"/>
      <c r="S67" s="165"/>
      <c r="T67" s="165"/>
      <c r="U67" s="158">
        <f t="shared" si="7"/>
        <v>0</v>
      </c>
      <c r="V67" s="177" t="s">
        <v>821</v>
      </c>
    </row>
    <row r="68" spans="1:22" s="160" customFormat="1" hidden="1" x14ac:dyDescent="0.3">
      <c r="A68" s="153">
        <v>67</v>
      </c>
      <c r="B68" s="153" t="s">
        <v>832</v>
      </c>
      <c r="C68" s="153" t="s">
        <v>1688</v>
      </c>
      <c r="D68" s="154">
        <v>1067</v>
      </c>
      <c r="E68" s="154" t="s">
        <v>1743</v>
      </c>
      <c r="F68" s="158" t="s">
        <v>787</v>
      </c>
      <c r="G68" s="158" t="s">
        <v>1243</v>
      </c>
      <c r="H68" s="158" t="s">
        <v>394</v>
      </c>
      <c r="I68" s="158" t="s">
        <v>1159</v>
      </c>
      <c r="J68" s="155" t="str">
        <f t="shared" si="6"/>
        <v>U10 JK Black Widows</v>
      </c>
      <c r="K68" s="159" t="s">
        <v>1328</v>
      </c>
      <c r="L68" s="159" t="s">
        <v>2162</v>
      </c>
      <c r="M68" s="159" t="s">
        <v>2163</v>
      </c>
      <c r="N68" s="159" t="s">
        <v>2156</v>
      </c>
      <c r="O68" s="165"/>
      <c r="P68" s="165"/>
      <c r="Q68" s="165"/>
      <c r="R68" s="165"/>
      <c r="S68" s="165"/>
      <c r="T68" s="165"/>
      <c r="U68" s="158">
        <f t="shared" si="7"/>
        <v>0</v>
      </c>
      <c r="V68" s="177" t="s">
        <v>819</v>
      </c>
    </row>
    <row r="69" spans="1:22" hidden="1" x14ac:dyDescent="0.3">
      <c r="A69" s="153">
        <v>68</v>
      </c>
      <c r="B69" s="153" t="s">
        <v>832</v>
      </c>
      <c r="C69" s="153" t="s">
        <v>1690</v>
      </c>
      <c r="D69" s="154">
        <v>1068</v>
      </c>
      <c r="E69" s="154" t="s">
        <v>1744</v>
      </c>
      <c r="F69" s="153" t="s">
        <v>787</v>
      </c>
      <c r="G69" s="153" t="s">
        <v>1243</v>
      </c>
      <c r="H69" s="153" t="s">
        <v>394</v>
      </c>
      <c r="I69" s="153" t="s">
        <v>1159</v>
      </c>
      <c r="J69" s="155" t="str">
        <f t="shared" si="6"/>
        <v>U10 JK Galaxy</v>
      </c>
      <c r="K69" s="156" t="s">
        <v>352</v>
      </c>
      <c r="L69" s="156" t="s">
        <v>1329</v>
      </c>
      <c r="M69" s="156" t="s">
        <v>1536</v>
      </c>
      <c r="N69" s="156" t="s">
        <v>435</v>
      </c>
      <c r="O69" s="165"/>
      <c r="P69" s="165"/>
      <c r="Q69" s="165"/>
      <c r="R69" s="165"/>
      <c r="S69" s="165"/>
      <c r="T69" s="165"/>
      <c r="U69" s="158">
        <f t="shared" si="7"/>
        <v>0</v>
      </c>
      <c r="V69" s="231" t="s">
        <v>1420</v>
      </c>
    </row>
    <row r="70" spans="1:22" hidden="1" x14ac:dyDescent="0.3">
      <c r="A70" s="153">
        <v>69</v>
      </c>
      <c r="B70" s="153" t="s">
        <v>832</v>
      </c>
      <c r="C70" s="153" t="s">
        <v>1690</v>
      </c>
      <c r="D70" s="154">
        <v>1069</v>
      </c>
      <c r="E70" s="154" t="s">
        <v>1745</v>
      </c>
      <c r="F70" s="153" t="s">
        <v>787</v>
      </c>
      <c r="G70" s="153" t="s">
        <v>1243</v>
      </c>
      <c r="H70" s="153" t="s">
        <v>394</v>
      </c>
      <c r="I70" s="153" t="s">
        <v>1159</v>
      </c>
      <c r="J70" s="155" t="str">
        <f t="shared" si="6"/>
        <v>U10 JK Tarantulas</v>
      </c>
      <c r="K70" s="156" t="s">
        <v>429</v>
      </c>
      <c r="L70" s="156" t="s">
        <v>1330</v>
      </c>
      <c r="M70" s="156" t="s">
        <v>1537</v>
      </c>
      <c r="N70" s="156" t="s">
        <v>1331</v>
      </c>
      <c r="O70" s="165"/>
      <c r="P70" s="165"/>
      <c r="Q70" s="165"/>
      <c r="R70" s="165"/>
      <c r="S70" s="165"/>
      <c r="T70" s="165"/>
      <c r="U70" s="158">
        <f t="shared" si="7"/>
        <v>0</v>
      </c>
      <c r="V70" s="231" t="s">
        <v>1420</v>
      </c>
    </row>
    <row r="71" spans="1:22" s="160" customFormat="1" hidden="1" x14ac:dyDescent="0.3">
      <c r="A71" s="153">
        <v>70</v>
      </c>
      <c r="B71" s="153" t="s">
        <v>832</v>
      </c>
      <c r="C71" s="153" t="s">
        <v>1688</v>
      </c>
      <c r="D71" s="154">
        <v>1070</v>
      </c>
      <c r="E71" s="154" t="s">
        <v>1746</v>
      </c>
      <c r="F71" s="158" t="s">
        <v>781</v>
      </c>
      <c r="G71" s="158" t="s">
        <v>1243</v>
      </c>
      <c r="H71" s="158" t="s">
        <v>394</v>
      </c>
      <c r="I71" s="158" t="s">
        <v>1159</v>
      </c>
      <c r="J71" s="155" t="str">
        <f t="shared" si="6"/>
        <v>U12 JK Eliminators</v>
      </c>
      <c r="K71" s="159" t="s">
        <v>425</v>
      </c>
      <c r="L71" s="159" t="s">
        <v>1332</v>
      </c>
      <c r="M71" s="159" t="s">
        <v>1538</v>
      </c>
      <c r="N71" s="159" t="s">
        <v>423</v>
      </c>
      <c r="O71" s="165"/>
      <c r="P71" s="165"/>
      <c r="Q71" s="165"/>
      <c r="R71" s="165"/>
      <c r="S71" s="165"/>
      <c r="T71" s="165"/>
      <c r="U71" s="158">
        <f t="shared" si="7"/>
        <v>0</v>
      </c>
      <c r="V71" s="177" t="s">
        <v>815</v>
      </c>
    </row>
    <row r="72" spans="1:22" hidden="1" x14ac:dyDescent="0.3">
      <c r="A72" s="153">
        <v>71</v>
      </c>
      <c r="B72" s="153" t="s">
        <v>832</v>
      </c>
      <c r="C72" s="153" t="s">
        <v>1690</v>
      </c>
      <c r="D72" s="154">
        <v>1071</v>
      </c>
      <c r="E72" s="154" t="s">
        <v>1747</v>
      </c>
      <c r="F72" s="153" t="s">
        <v>781</v>
      </c>
      <c r="G72" s="153" t="s">
        <v>1243</v>
      </c>
      <c r="H72" s="153" t="s">
        <v>394</v>
      </c>
      <c r="I72" s="153" t="s">
        <v>1159</v>
      </c>
      <c r="J72" s="155" t="str">
        <f t="shared" si="6"/>
        <v>U12 JK Fusion</v>
      </c>
      <c r="K72" s="156" t="s">
        <v>1539</v>
      </c>
      <c r="L72" s="156" t="s">
        <v>1540</v>
      </c>
      <c r="M72" s="156" t="s">
        <v>1541</v>
      </c>
      <c r="N72" s="156" t="s">
        <v>1542</v>
      </c>
      <c r="O72" s="165"/>
      <c r="P72" s="165"/>
      <c r="Q72" s="165"/>
      <c r="R72" s="165"/>
      <c r="S72" s="165"/>
      <c r="T72" s="165"/>
      <c r="U72" s="158">
        <f t="shared" si="7"/>
        <v>0</v>
      </c>
      <c r="V72" s="177" t="s">
        <v>759</v>
      </c>
    </row>
    <row r="73" spans="1:22" hidden="1" x14ac:dyDescent="0.3">
      <c r="A73" s="153">
        <v>72</v>
      </c>
      <c r="B73" s="153" t="s">
        <v>832</v>
      </c>
      <c r="C73" s="153" t="s">
        <v>1690</v>
      </c>
      <c r="D73" s="154">
        <v>1072</v>
      </c>
      <c r="E73" s="154" t="s">
        <v>1748</v>
      </c>
      <c r="F73" s="153" t="s">
        <v>781</v>
      </c>
      <c r="G73" s="153" t="s">
        <v>1243</v>
      </c>
      <c r="H73" s="153" t="s">
        <v>394</v>
      </c>
      <c r="I73" s="153" t="s">
        <v>1159</v>
      </c>
      <c r="J73" s="155" t="str">
        <f t="shared" si="6"/>
        <v>U12 JK Stars</v>
      </c>
      <c r="K73" s="156" t="s">
        <v>342</v>
      </c>
      <c r="L73" s="156" t="s">
        <v>1333</v>
      </c>
      <c r="M73" s="156" t="s">
        <v>1543</v>
      </c>
      <c r="N73" s="156" t="s">
        <v>1334</v>
      </c>
      <c r="O73" s="165"/>
      <c r="P73" s="165"/>
      <c r="Q73" s="165"/>
      <c r="R73" s="165"/>
      <c r="S73" s="165"/>
      <c r="T73" s="165"/>
      <c r="U73" s="158">
        <f t="shared" si="7"/>
        <v>0</v>
      </c>
      <c r="V73" s="177" t="s">
        <v>1426</v>
      </c>
    </row>
    <row r="74" spans="1:22" hidden="1" x14ac:dyDescent="0.3">
      <c r="A74" s="153">
        <v>73</v>
      </c>
      <c r="B74" s="153" t="s">
        <v>832</v>
      </c>
      <c r="C74" s="153"/>
      <c r="D74" s="154">
        <v>1073</v>
      </c>
      <c r="E74" s="154" t="s">
        <v>1685</v>
      </c>
      <c r="F74" s="153" t="s">
        <v>776</v>
      </c>
      <c r="G74" s="153" t="s">
        <v>1258</v>
      </c>
      <c r="H74" s="153" t="s">
        <v>394</v>
      </c>
      <c r="I74" s="153" t="s">
        <v>1159</v>
      </c>
      <c r="J74" s="155" t="str">
        <f t="shared" si="6"/>
        <v>U12G JK Majestics</v>
      </c>
      <c r="K74" s="156" t="s">
        <v>1544</v>
      </c>
      <c r="L74" s="156" t="s">
        <v>2160</v>
      </c>
      <c r="M74" s="156" t="s">
        <v>2161</v>
      </c>
      <c r="N74" s="156" t="s">
        <v>2157</v>
      </c>
      <c r="O74" s="165"/>
      <c r="P74" s="165"/>
      <c r="Q74" s="165"/>
      <c r="R74" s="165"/>
      <c r="S74" s="165"/>
      <c r="T74" s="165"/>
      <c r="U74" s="158">
        <f t="shared" si="7"/>
        <v>0</v>
      </c>
      <c r="V74" s="177" t="s">
        <v>1426</v>
      </c>
    </row>
    <row r="75" spans="1:22" ht="28.8" hidden="1" x14ac:dyDescent="0.3">
      <c r="A75" s="153">
        <v>74</v>
      </c>
      <c r="B75" s="153" t="s">
        <v>832</v>
      </c>
      <c r="C75" s="153"/>
      <c r="D75" s="154">
        <v>1074</v>
      </c>
      <c r="E75" s="154" t="s">
        <v>1749</v>
      </c>
      <c r="F75" s="153" t="s">
        <v>773</v>
      </c>
      <c r="G75" s="153" t="s">
        <v>1243</v>
      </c>
      <c r="H75" s="153" t="s">
        <v>394</v>
      </c>
      <c r="I75" s="153" t="s">
        <v>1159</v>
      </c>
      <c r="J75" s="155" t="str">
        <f t="shared" si="6"/>
        <v>U14 JK Panthers</v>
      </c>
      <c r="K75" s="156" t="s">
        <v>128</v>
      </c>
      <c r="L75" s="156" t="s">
        <v>1517</v>
      </c>
      <c r="M75" s="156" t="s">
        <v>1518</v>
      </c>
      <c r="N75" s="156" t="s">
        <v>1519</v>
      </c>
      <c r="O75" s="240" t="s">
        <v>1623</v>
      </c>
      <c r="P75" s="165"/>
      <c r="Q75" s="165"/>
      <c r="R75" s="165"/>
      <c r="S75" s="165"/>
      <c r="T75" s="165"/>
      <c r="U75" s="158">
        <f t="shared" si="7"/>
        <v>0</v>
      </c>
      <c r="V75" s="177" t="s">
        <v>1426</v>
      </c>
    </row>
    <row r="76" spans="1:22" hidden="1" x14ac:dyDescent="0.3">
      <c r="A76" s="153">
        <v>75</v>
      </c>
      <c r="B76" s="153" t="s">
        <v>832</v>
      </c>
      <c r="C76" s="153"/>
      <c r="D76" s="154">
        <v>1075</v>
      </c>
      <c r="E76" s="154" t="s">
        <v>1750</v>
      </c>
      <c r="F76" s="153" t="s">
        <v>773</v>
      </c>
      <c r="G76" s="153" t="s">
        <v>1243</v>
      </c>
      <c r="H76" s="153" t="s">
        <v>394</v>
      </c>
      <c r="I76" s="153" t="s">
        <v>1159</v>
      </c>
      <c r="J76" s="155" t="str">
        <f t="shared" ref="J76:J107" si="8">F76&amp;" "&amp;H76&amp;" "&amp;K76</f>
        <v>U14 JK Leopards</v>
      </c>
      <c r="K76" s="156" t="s">
        <v>414</v>
      </c>
      <c r="L76" s="156" t="s">
        <v>413</v>
      </c>
      <c r="M76" s="156" t="s">
        <v>1545</v>
      </c>
      <c r="N76" s="156" t="s">
        <v>1546</v>
      </c>
      <c r="O76" s="165"/>
      <c r="P76" s="165"/>
      <c r="Q76" s="165"/>
      <c r="R76" s="165"/>
      <c r="S76" s="165"/>
      <c r="T76" s="165"/>
      <c r="U76" s="158">
        <f t="shared" si="7"/>
        <v>0</v>
      </c>
      <c r="V76" s="177" t="s">
        <v>762</v>
      </c>
    </row>
    <row r="77" spans="1:22" hidden="1" x14ac:dyDescent="0.3">
      <c r="A77" s="153">
        <v>77</v>
      </c>
      <c r="B77" s="153" t="s">
        <v>832</v>
      </c>
      <c r="C77" s="153"/>
      <c r="D77" s="154">
        <v>1077</v>
      </c>
      <c r="E77" s="154" t="s">
        <v>1652</v>
      </c>
      <c r="F77" s="153" t="s">
        <v>770</v>
      </c>
      <c r="G77" s="153" t="s">
        <v>1258</v>
      </c>
      <c r="H77" s="153" t="s">
        <v>394</v>
      </c>
      <c r="I77" s="153" t="s">
        <v>1159</v>
      </c>
      <c r="J77" s="155" t="str">
        <f t="shared" si="8"/>
        <v>U14G JK Phoenix</v>
      </c>
      <c r="K77" s="156" t="s">
        <v>312</v>
      </c>
      <c r="L77" s="156" t="s">
        <v>392</v>
      </c>
      <c r="M77" s="156" t="s">
        <v>2159</v>
      </c>
      <c r="N77" s="156" t="s">
        <v>2158</v>
      </c>
      <c r="O77" s="165"/>
      <c r="P77" s="165"/>
      <c r="Q77" s="165"/>
      <c r="R77" s="165"/>
      <c r="S77" s="165"/>
      <c r="T77" s="165"/>
      <c r="U77" s="158">
        <f t="shared" si="7"/>
        <v>0</v>
      </c>
      <c r="V77" s="177" t="s">
        <v>764</v>
      </c>
    </row>
    <row r="78" spans="1:22" hidden="1" x14ac:dyDescent="0.3">
      <c r="A78" s="153">
        <v>78</v>
      </c>
      <c r="B78" s="153" t="s">
        <v>832</v>
      </c>
      <c r="C78" s="153" t="s">
        <v>1688</v>
      </c>
      <c r="D78" s="154">
        <v>1078</v>
      </c>
      <c r="E78" s="154" t="s">
        <v>1751</v>
      </c>
      <c r="F78" s="153" t="s">
        <v>142</v>
      </c>
      <c r="G78" s="153" t="s">
        <v>1243</v>
      </c>
      <c r="H78" s="153" t="s">
        <v>376</v>
      </c>
      <c r="I78" s="153" t="s">
        <v>757</v>
      </c>
      <c r="J78" s="155" t="str">
        <f t="shared" si="8"/>
        <v>U-8 JU Juneau Rage U8</v>
      </c>
      <c r="K78" s="156" t="s">
        <v>1547</v>
      </c>
      <c r="L78" s="156" t="s">
        <v>2180</v>
      </c>
      <c r="M78" s="156" t="s">
        <v>2184</v>
      </c>
      <c r="N78" s="156" t="s">
        <v>2192</v>
      </c>
      <c r="O78" s="165"/>
      <c r="P78" s="165"/>
      <c r="Q78" s="165"/>
      <c r="R78" s="165"/>
      <c r="S78" s="165"/>
      <c r="T78" s="165"/>
      <c r="U78" s="158">
        <f t="shared" si="7"/>
        <v>0</v>
      </c>
      <c r="V78" s="177" t="s">
        <v>827</v>
      </c>
    </row>
    <row r="79" spans="1:22" ht="58.95" hidden="1" customHeight="1" x14ac:dyDescent="0.3">
      <c r="A79" s="153">
        <v>79</v>
      </c>
      <c r="B79" s="153" t="s">
        <v>832</v>
      </c>
      <c r="C79" s="153" t="s">
        <v>1690</v>
      </c>
      <c r="D79" s="154">
        <v>1079</v>
      </c>
      <c r="E79" s="154" t="s">
        <v>1752</v>
      </c>
      <c r="F79" s="153" t="s">
        <v>142</v>
      </c>
      <c r="G79" s="153" t="s">
        <v>1243</v>
      </c>
      <c r="H79" s="153" t="s">
        <v>376</v>
      </c>
      <c r="I79" s="153" t="s">
        <v>757</v>
      </c>
      <c r="J79" s="155" t="str">
        <f t="shared" si="8"/>
        <v>U-8 JU Juneau Rage U8 Purple</v>
      </c>
      <c r="K79" s="156" t="s">
        <v>1548</v>
      </c>
      <c r="L79" s="156" t="s">
        <v>374</v>
      </c>
      <c r="M79" s="156" t="s">
        <v>373</v>
      </c>
      <c r="N79" s="156" t="s">
        <v>2193</v>
      </c>
      <c r="O79" s="165" t="s">
        <v>2198</v>
      </c>
      <c r="P79" s="165"/>
      <c r="Q79" s="165"/>
      <c r="R79" s="165"/>
      <c r="S79" s="165"/>
      <c r="T79" s="165"/>
      <c r="U79" s="158">
        <f t="shared" si="7"/>
        <v>0</v>
      </c>
      <c r="V79" s="177" t="s">
        <v>1424</v>
      </c>
    </row>
    <row r="80" spans="1:22" ht="28.8" hidden="1" x14ac:dyDescent="0.3">
      <c r="A80" s="153">
        <v>80</v>
      </c>
      <c r="B80" s="153" t="s">
        <v>832</v>
      </c>
      <c r="C80" s="153" t="s">
        <v>1690</v>
      </c>
      <c r="D80" s="154">
        <v>1080</v>
      </c>
      <c r="E80" s="154" t="s">
        <v>1753</v>
      </c>
      <c r="F80" s="153" t="s">
        <v>19</v>
      </c>
      <c r="G80" s="153" t="s">
        <v>1243</v>
      </c>
      <c r="H80" s="153" t="s">
        <v>376</v>
      </c>
      <c r="I80" s="153" t="s">
        <v>757</v>
      </c>
      <c r="J80" s="155" t="str">
        <f t="shared" si="8"/>
        <v>U-9 JU Juneau Rage U9</v>
      </c>
      <c r="K80" s="156" t="s">
        <v>1549</v>
      </c>
      <c r="L80" s="156" t="s">
        <v>2181</v>
      </c>
      <c r="M80" s="156" t="s">
        <v>2185</v>
      </c>
      <c r="N80" s="156" t="s">
        <v>2194</v>
      </c>
      <c r="O80" s="165" t="s">
        <v>2197</v>
      </c>
      <c r="P80" s="165"/>
      <c r="Q80" s="165"/>
      <c r="R80" s="165"/>
      <c r="S80" s="165"/>
      <c r="T80" s="165"/>
      <c r="U80" s="158">
        <f t="shared" si="7"/>
        <v>0</v>
      </c>
      <c r="V80" s="177" t="s">
        <v>827</v>
      </c>
    </row>
    <row r="81" spans="1:22" hidden="1" x14ac:dyDescent="0.3">
      <c r="A81" s="153">
        <v>81</v>
      </c>
      <c r="B81" s="153" t="s">
        <v>832</v>
      </c>
      <c r="C81" s="153" t="s">
        <v>1688</v>
      </c>
      <c r="D81" s="154">
        <v>1081</v>
      </c>
      <c r="E81" s="154" t="s">
        <v>1754</v>
      </c>
      <c r="F81" s="153" t="s">
        <v>787</v>
      </c>
      <c r="G81" s="153" t="s">
        <v>1243</v>
      </c>
      <c r="H81" s="153" t="s">
        <v>376</v>
      </c>
      <c r="I81" s="153" t="s">
        <v>757</v>
      </c>
      <c r="J81" s="155" t="str">
        <f t="shared" si="8"/>
        <v>U10 JU Juneau Rage U10</v>
      </c>
      <c r="K81" s="156" t="s">
        <v>1550</v>
      </c>
      <c r="L81" s="156" t="s">
        <v>2182</v>
      </c>
      <c r="M81" s="156" t="s">
        <v>2186</v>
      </c>
      <c r="N81" s="156" t="s">
        <v>2195</v>
      </c>
      <c r="O81" s="165"/>
      <c r="P81" s="165"/>
      <c r="Q81" s="165"/>
      <c r="R81" s="165"/>
      <c r="S81" s="165"/>
      <c r="T81" s="165"/>
      <c r="U81" s="158">
        <f t="shared" si="7"/>
        <v>0</v>
      </c>
      <c r="V81" s="177" t="s">
        <v>825</v>
      </c>
    </row>
    <row r="82" spans="1:22" hidden="1" x14ac:dyDescent="0.3">
      <c r="A82" s="153">
        <v>82</v>
      </c>
      <c r="B82" s="153" t="s">
        <v>832</v>
      </c>
      <c r="C82" s="153" t="s">
        <v>1688</v>
      </c>
      <c r="D82" s="154">
        <v>1082</v>
      </c>
      <c r="E82" s="154" t="s">
        <v>1755</v>
      </c>
      <c r="F82" s="153" t="s">
        <v>781</v>
      </c>
      <c r="G82" s="153" t="s">
        <v>1243</v>
      </c>
      <c r="H82" s="153" t="s">
        <v>376</v>
      </c>
      <c r="I82" s="153" t="s">
        <v>757</v>
      </c>
      <c r="J82" s="155" t="str">
        <f t="shared" si="8"/>
        <v>U12 JU Juneau Rage U12</v>
      </c>
      <c r="K82" s="156" t="s">
        <v>1551</v>
      </c>
      <c r="L82" s="156" t="s">
        <v>2183</v>
      </c>
      <c r="M82" s="156" t="s">
        <v>2187</v>
      </c>
      <c r="N82" s="156" t="s">
        <v>2196</v>
      </c>
      <c r="O82" s="165"/>
      <c r="P82" s="165"/>
      <c r="Q82" s="165"/>
      <c r="R82" s="165"/>
      <c r="S82" s="165"/>
      <c r="T82" s="165"/>
      <c r="U82" s="158">
        <f t="shared" si="7"/>
        <v>0</v>
      </c>
      <c r="V82" s="177" t="s">
        <v>825</v>
      </c>
    </row>
    <row r="83" spans="1:22" ht="28.8" hidden="1" x14ac:dyDescent="0.3">
      <c r="A83" s="153">
        <v>83</v>
      </c>
      <c r="B83" s="153" t="s">
        <v>832</v>
      </c>
      <c r="C83" s="153"/>
      <c r="D83" s="154">
        <v>1083</v>
      </c>
      <c r="E83" s="154" t="s">
        <v>1756</v>
      </c>
      <c r="F83" s="153" t="s">
        <v>773</v>
      </c>
      <c r="G83" s="153" t="s">
        <v>1243</v>
      </c>
      <c r="H83" s="153" t="s">
        <v>376</v>
      </c>
      <c r="I83" s="153" t="s">
        <v>757</v>
      </c>
      <c r="J83" s="155" t="str">
        <f t="shared" si="8"/>
        <v>U14 JU Juneau Rage U14</v>
      </c>
      <c r="K83" s="156" t="s">
        <v>1552</v>
      </c>
      <c r="L83" s="156" t="s">
        <v>374</v>
      </c>
      <c r="M83" s="156" t="s">
        <v>2184</v>
      </c>
      <c r="N83" s="156" t="s">
        <v>2193</v>
      </c>
      <c r="O83" s="165" t="s">
        <v>1622</v>
      </c>
      <c r="P83" s="165"/>
      <c r="Q83" s="165"/>
      <c r="R83" s="165"/>
      <c r="S83" s="165"/>
      <c r="T83" s="165"/>
      <c r="U83" s="158">
        <f t="shared" si="7"/>
        <v>0</v>
      </c>
      <c r="V83" s="177" t="s">
        <v>1423</v>
      </c>
    </row>
    <row r="84" spans="1:22" hidden="1" x14ac:dyDescent="0.3">
      <c r="A84" s="153">
        <v>84</v>
      </c>
      <c r="B84" s="153" t="s">
        <v>832</v>
      </c>
      <c r="C84" s="153" t="s">
        <v>1688</v>
      </c>
      <c r="D84" s="154">
        <v>1084</v>
      </c>
      <c r="E84" s="154" t="s">
        <v>1757</v>
      </c>
      <c r="F84" s="153" t="s">
        <v>787</v>
      </c>
      <c r="G84" s="153" t="s">
        <v>1243</v>
      </c>
      <c r="H84" s="153" t="s">
        <v>284</v>
      </c>
      <c r="I84" s="153" t="s">
        <v>1160</v>
      </c>
      <c r="J84" s="155" t="str">
        <f t="shared" si="8"/>
        <v>U10 KW Galaxy</v>
      </c>
      <c r="K84" s="156" t="s">
        <v>352</v>
      </c>
      <c r="L84" s="156" t="s">
        <v>1553</v>
      </c>
      <c r="M84" s="156" t="s">
        <v>1554</v>
      </c>
      <c r="N84" s="156" t="s">
        <v>1555</v>
      </c>
      <c r="O84" s="165"/>
      <c r="P84" s="165"/>
      <c r="Q84" s="165"/>
      <c r="R84" s="165"/>
      <c r="S84" s="165"/>
      <c r="T84" s="165"/>
      <c r="U84" s="158">
        <f t="shared" si="7"/>
        <v>0</v>
      </c>
      <c r="V84" s="177" t="s">
        <v>1423</v>
      </c>
    </row>
    <row r="85" spans="1:22" hidden="1" x14ac:dyDescent="0.3">
      <c r="A85" s="153">
        <v>85</v>
      </c>
      <c r="B85" s="153" t="s">
        <v>832</v>
      </c>
      <c r="C85" s="153" t="s">
        <v>1688</v>
      </c>
      <c r="D85" s="154">
        <v>1085</v>
      </c>
      <c r="E85" s="154" t="s">
        <v>1758</v>
      </c>
      <c r="F85" s="153" t="s">
        <v>787</v>
      </c>
      <c r="G85" s="153" t="s">
        <v>1243</v>
      </c>
      <c r="H85" s="153" t="s">
        <v>284</v>
      </c>
      <c r="I85" s="153" t="s">
        <v>1160</v>
      </c>
      <c r="J85" s="155" t="str">
        <f t="shared" si="8"/>
        <v>U10 KW Rays</v>
      </c>
      <c r="K85" s="156" t="s">
        <v>347</v>
      </c>
      <c r="L85" s="156" t="s">
        <v>1556</v>
      </c>
      <c r="M85" s="156" t="s">
        <v>810</v>
      </c>
      <c r="N85" s="156" t="s">
        <v>809</v>
      </c>
      <c r="O85" s="240" t="s">
        <v>1634</v>
      </c>
      <c r="P85" s="165"/>
      <c r="Q85" s="165"/>
      <c r="R85" s="165"/>
      <c r="S85" s="165"/>
      <c r="T85" s="165"/>
      <c r="U85" s="158">
        <f t="shared" si="7"/>
        <v>0</v>
      </c>
      <c r="V85" s="177" t="s">
        <v>824</v>
      </c>
    </row>
    <row r="86" spans="1:22" hidden="1" x14ac:dyDescent="0.3">
      <c r="A86" s="153">
        <v>86</v>
      </c>
      <c r="B86" s="153" t="s">
        <v>832</v>
      </c>
      <c r="C86" s="153" t="s">
        <v>1690</v>
      </c>
      <c r="D86" s="154">
        <v>1086</v>
      </c>
      <c r="E86" s="154" t="s">
        <v>1759</v>
      </c>
      <c r="F86" s="153" t="s">
        <v>787</v>
      </c>
      <c r="G86" s="153" t="s">
        <v>1243</v>
      </c>
      <c r="H86" s="153" t="s">
        <v>284</v>
      </c>
      <c r="I86" s="153" t="s">
        <v>1160</v>
      </c>
      <c r="J86" s="155" t="str">
        <f t="shared" si="8"/>
        <v>U10 KW Stars</v>
      </c>
      <c r="K86" s="156" t="s">
        <v>342</v>
      </c>
      <c r="L86" s="156" t="s">
        <v>296</v>
      </c>
      <c r="M86" s="156" t="s">
        <v>295</v>
      </c>
      <c r="N86" s="156" t="s">
        <v>294</v>
      </c>
      <c r="O86" s="240" t="s">
        <v>1635</v>
      </c>
      <c r="P86" s="165"/>
      <c r="Q86" s="165"/>
      <c r="R86" s="165"/>
      <c r="S86" s="165"/>
      <c r="T86" s="165"/>
      <c r="U86" s="158">
        <f t="shared" si="7"/>
        <v>0</v>
      </c>
      <c r="V86" s="177" t="s">
        <v>824</v>
      </c>
    </row>
    <row r="87" spans="1:22" hidden="1" x14ac:dyDescent="0.3">
      <c r="A87" s="153">
        <v>87</v>
      </c>
      <c r="B87" s="153" t="s">
        <v>832</v>
      </c>
      <c r="C87" s="153"/>
      <c r="D87" s="154">
        <v>1087</v>
      </c>
      <c r="E87" s="154" t="s">
        <v>1670</v>
      </c>
      <c r="F87" s="153" t="s">
        <v>786</v>
      </c>
      <c r="G87" s="153" t="s">
        <v>1258</v>
      </c>
      <c r="H87" s="153" t="s">
        <v>284</v>
      </c>
      <c r="I87" s="153" t="s">
        <v>1160</v>
      </c>
      <c r="J87" s="155" t="str">
        <f t="shared" si="8"/>
        <v>U10G KW Sparks</v>
      </c>
      <c r="K87" s="156" t="s">
        <v>1557</v>
      </c>
      <c r="L87" s="156" t="s">
        <v>351</v>
      </c>
      <c r="M87" s="156" t="s">
        <v>350</v>
      </c>
      <c r="N87" s="156" t="s">
        <v>349</v>
      </c>
      <c r="O87" s="165"/>
      <c r="P87" s="165"/>
      <c r="Q87" s="165"/>
      <c r="R87" s="165"/>
      <c r="S87" s="165"/>
      <c r="T87" s="165"/>
      <c r="U87" s="158">
        <f t="shared" si="7"/>
        <v>0</v>
      </c>
      <c r="V87" s="177" t="s">
        <v>823</v>
      </c>
    </row>
    <row r="88" spans="1:22" hidden="1" x14ac:dyDescent="0.3">
      <c r="A88" s="153">
        <v>88</v>
      </c>
      <c r="B88" s="153" t="s">
        <v>832</v>
      </c>
      <c r="C88" s="153" t="s">
        <v>1688</v>
      </c>
      <c r="D88" s="154">
        <v>1088</v>
      </c>
      <c r="E88" s="154" t="s">
        <v>1760</v>
      </c>
      <c r="F88" s="153" t="s">
        <v>781</v>
      </c>
      <c r="G88" s="153" t="s">
        <v>1243</v>
      </c>
      <c r="H88" s="153" t="s">
        <v>284</v>
      </c>
      <c r="I88" s="153" t="s">
        <v>1160</v>
      </c>
      <c r="J88" s="155" t="str">
        <f t="shared" si="8"/>
        <v>U12 KW Jaguars</v>
      </c>
      <c r="K88" s="156" t="s">
        <v>318</v>
      </c>
      <c r="L88" s="156" t="s">
        <v>1303</v>
      </c>
      <c r="M88" s="156" t="s">
        <v>1304</v>
      </c>
      <c r="N88" s="156" t="s">
        <v>1305</v>
      </c>
      <c r="O88" s="165"/>
      <c r="P88" s="165"/>
      <c r="Q88" s="165"/>
      <c r="R88" s="165"/>
      <c r="S88" s="165"/>
      <c r="T88" s="165"/>
      <c r="U88" s="158">
        <f t="shared" si="7"/>
        <v>0</v>
      </c>
      <c r="V88" s="177" t="s">
        <v>820</v>
      </c>
    </row>
    <row r="89" spans="1:22" hidden="1" x14ac:dyDescent="0.3">
      <c r="A89" s="153">
        <v>89</v>
      </c>
      <c r="B89" s="153" t="s">
        <v>832</v>
      </c>
      <c r="C89" s="153" t="s">
        <v>1690</v>
      </c>
      <c r="D89" s="154">
        <v>1089</v>
      </c>
      <c r="E89" s="154" t="s">
        <v>1761</v>
      </c>
      <c r="F89" s="153" t="s">
        <v>781</v>
      </c>
      <c r="G89" s="153" t="s">
        <v>1243</v>
      </c>
      <c r="H89" s="153" t="s">
        <v>284</v>
      </c>
      <c r="I89" s="153" t="s">
        <v>1160</v>
      </c>
      <c r="J89" s="155" t="str">
        <f t="shared" si="8"/>
        <v>U12 KW Stingrays</v>
      </c>
      <c r="K89" s="156" t="s">
        <v>323</v>
      </c>
      <c r="L89" s="156" t="s">
        <v>1558</v>
      </c>
      <c r="M89" s="156" t="s">
        <v>1559</v>
      </c>
      <c r="N89" s="156" t="s">
        <v>1560</v>
      </c>
      <c r="O89" s="165"/>
      <c r="P89" s="165"/>
      <c r="Q89" s="165"/>
      <c r="R89" s="165"/>
      <c r="S89" s="165"/>
      <c r="T89" s="165"/>
      <c r="U89" s="158">
        <f t="shared" si="7"/>
        <v>0</v>
      </c>
      <c r="V89" s="177" t="s">
        <v>820</v>
      </c>
    </row>
    <row r="90" spans="1:22" ht="28.8" hidden="1" x14ac:dyDescent="0.3">
      <c r="A90" s="153">
        <v>90</v>
      </c>
      <c r="B90" s="153" t="s">
        <v>832</v>
      </c>
      <c r="C90" s="153"/>
      <c r="D90" s="154">
        <v>1090</v>
      </c>
      <c r="E90" s="154" t="s">
        <v>1687</v>
      </c>
      <c r="F90" s="153" t="s">
        <v>776</v>
      </c>
      <c r="G90" s="153" t="s">
        <v>1258</v>
      </c>
      <c r="H90" s="153" t="s">
        <v>284</v>
      </c>
      <c r="I90" s="153" t="s">
        <v>1160</v>
      </c>
      <c r="J90" s="155" t="str">
        <f t="shared" si="8"/>
        <v>U12G KW Phoenix</v>
      </c>
      <c r="K90" s="156" t="s">
        <v>312</v>
      </c>
      <c r="L90" s="156" t="s">
        <v>288</v>
      </c>
      <c r="M90" s="156" t="s">
        <v>287</v>
      </c>
      <c r="N90" s="156" t="s">
        <v>286</v>
      </c>
      <c r="O90" s="240" t="s">
        <v>1633</v>
      </c>
      <c r="P90" s="165"/>
      <c r="Q90" s="165"/>
      <c r="R90" s="165"/>
      <c r="S90" s="165"/>
      <c r="T90" s="165"/>
      <c r="U90" s="158">
        <f t="shared" ref="U90:U121" si="9">S90+T90</f>
        <v>0</v>
      </c>
      <c r="V90" s="177" t="s">
        <v>821</v>
      </c>
    </row>
    <row r="91" spans="1:22" hidden="1" x14ac:dyDescent="0.3">
      <c r="A91" s="153">
        <v>91</v>
      </c>
      <c r="B91" s="153" t="s">
        <v>832</v>
      </c>
      <c r="C91" s="153"/>
      <c r="D91" s="154">
        <v>1091</v>
      </c>
      <c r="E91" s="154" t="s">
        <v>1686</v>
      </c>
      <c r="F91" s="153" t="s">
        <v>776</v>
      </c>
      <c r="G91" s="153" t="s">
        <v>1258</v>
      </c>
      <c r="H91" s="153" t="s">
        <v>284</v>
      </c>
      <c r="I91" s="153" t="s">
        <v>1160</v>
      </c>
      <c r="J91" s="155" t="str">
        <f t="shared" si="8"/>
        <v>U12G KW Fury</v>
      </c>
      <c r="K91" s="156" t="s">
        <v>1561</v>
      </c>
      <c r="L91" s="156" t="s">
        <v>1562</v>
      </c>
      <c r="M91" s="156" t="s">
        <v>1563</v>
      </c>
      <c r="N91" s="156" t="s">
        <v>1564</v>
      </c>
      <c r="O91" s="165"/>
      <c r="P91" s="165"/>
      <c r="Q91" s="165"/>
      <c r="R91" s="165"/>
      <c r="S91" s="165"/>
      <c r="T91" s="165"/>
      <c r="U91" s="158">
        <f t="shared" si="9"/>
        <v>0</v>
      </c>
      <c r="V91" s="231" t="s">
        <v>1420</v>
      </c>
    </row>
    <row r="92" spans="1:22" ht="28.8" hidden="1" x14ac:dyDescent="0.3">
      <c r="A92" s="153">
        <v>92</v>
      </c>
      <c r="B92" s="153" t="s">
        <v>832</v>
      </c>
      <c r="C92" s="153"/>
      <c r="D92" s="154">
        <v>1092</v>
      </c>
      <c r="E92" s="154" t="s">
        <v>1762</v>
      </c>
      <c r="F92" s="153" t="s">
        <v>773</v>
      </c>
      <c r="G92" s="153" t="s">
        <v>1243</v>
      </c>
      <c r="H92" s="153" t="s">
        <v>284</v>
      </c>
      <c r="I92" s="153" t="s">
        <v>1160</v>
      </c>
      <c r="J92" s="155" t="str">
        <f t="shared" si="8"/>
        <v>U14 KW Comets</v>
      </c>
      <c r="K92" s="156" t="s">
        <v>168</v>
      </c>
      <c r="L92" s="156" t="s">
        <v>288</v>
      </c>
      <c r="M92" s="156" t="s">
        <v>287</v>
      </c>
      <c r="N92" s="157" t="s">
        <v>286</v>
      </c>
      <c r="O92" s="240" t="s">
        <v>1633</v>
      </c>
      <c r="P92" s="165"/>
      <c r="Q92" s="165"/>
      <c r="R92" s="165"/>
      <c r="S92" s="165"/>
      <c r="T92" s="165"/>
      <c r="U92" s="158">
        <f t="shared" si="9"/>
        <v>0</v>
      </c>
      <c r="V92" s="177" t="s">
        <v>1426</v>
      </c>
    </row>
    <row r="93" spans="1:22" hidden="1" x14ac:dyDescent="0.3">
      <c r="A93" s="153">
        <v>93</v>
      </c>
      <c r="B93" s="153" t="s">
        <v>832</v>
      </c>
      <c r="C93" s="153"/>
      <c r="D93" s="154">
        <v>1093</v>
      </c>
      <c r="E93" s="154" t="s">
        <v>1662</v>
      </c>
      <c r="F93" s="153" t="s">
        <v>770</v>
      </c>
      <c r="G93" s="153" t="s">
        <v>1258</v>
      </c>
      <c r="H93" s="153" t="s">
        <v>284</v>
      </c>
      <c r="I93" s="153" t="s">
        <v>1160</v>
      </c>
      <c r="J93" s="155" t="str">
        <f t="shared" si="8"/>
        <v>U14G KW Rebels</v>
      </c>
      <c r="K93" s="156" t="s">
        <v>297</v>
      </c>
      <c r="L93" s="156" t="s">
        <v>296</v>
      </c>
      <c r="M93" s="156" t="s">
        <v>295</v>
      </c>
      <c r="N93" s="157" t="s">
        <v>294</v>
      </c>
      <c r="O93" s="240" t="s">
        <v>1635</v>
      </c>
      <c r="P93" s="165"/>
      <c r="Q93" s="165"/>
      <c r="R93" s="165"/>
      <c r="S93" s="165"/>
      <c r="T93" s="165"/>
      <c r="U93" s="158">
        <f t="shared" si="9"/>
        <v>0</v>
      </c>
      <c r="V93" s="177" t="s">
        <v>1424</v>
      </c>
    </row>
    <row r="94" spans="1:22" hidden="1" x14ac:dyDescent="0.3">
      <c r="A94" s="153">
        <v>94</v>
      </c>
      <c r="B94" s="153" t="s">
        <v>832</v>
      </c>
      <c r="C94" s="153"/>
      <c r="D94" s="154">
        <v>1094</v>
      </c>
      <c r="E94" s="154" t="s">
        <v>1664</v>
      </c>
      <c r="F94" s="153" t="s">
        <v>770</v>
      </c>
      <c r="G94" s="153" t="s">
        <v>1258</v>
      </c>
      <c r="H94" s="153" t="s">
        <v>284</v>
      </c>
      <c r="I94" s="153" t="s">
        <v>1160</v>
      </c>
      <c r="J94" s="155" t="str">
        <f t="shared" si="8"/>
        <v>U14G KW Storm</v>
      </c>
      <c r="K94" s="156" t="s">
        <v>240</v>
      </c>
      <c r="L94" s="156" t="s">
        <v>292</v>
      </c>
      <c r="M94" s="156" t="s">
        <v>291</v>
      </c>
      <c r="N94" s="157" t="s">
        <v>290</v>
      </c>
      <c r="O94" s="165"/>
      <c r="P94" s="165"/>
      <c r="Q94" s="165"/>
      <c r="R94" s="165"/>
      <c r="S94" s="165"/>
      <c r="T94" s="165"/>
      <c r="U94" s="158">
        <f t="shared" si="9"/>
        <v>0</v>
      </c>
      <c r="V94" s="177" t="s">
        <v>763</v>
      </c>
    </row>
    <row r="95" spans="1:22" hidden="1" x14ac:dyDescent="0.3">
      <c r="A95" s="153">
        <v>95</v>
      </c>
      <c r="B95" s="153" t="s">
        <v>832</v>
      </c>
      <c r="C95" s="153" t="s">
        <v>1688</v>
      </c>
      <c r="D95" s="154">
        <v>1095</v>
      </c>
      <c r="E95" s="154" t="s">
        <v>1763</v>
      </c>
      <c r="F95" s="153" t="s">
        <v>107</v>
      </c>
      <c r="G95" s="153" t="s">
        <v>1243</v>
      </c>
      <c r="H95" s="153" t="s">
        <v>284</v>
      </c>
      <c r="I95" s="153" t="s">
        <v>1160</v>
      </c>
      <c r="J95" s="155" t="str">
        <f t="shared" si="8"/>
        <v>U-7 KW Astros</v>
      </c>
      <c r="K95" s="156" t="s">
        <v>1565</v>
      </c>
      <c r="L95" s="156" t="s">
        <v>2051</v>
      </c>
      <c r="M95" s="156" t="s">
        <v>2052</v>
      </c>
      <c r="N95" s="156" t="s">
        <v>2053</v>
      </c>
      <c r="O95" s="165"/>
      <c r="P95" s="165"/>
      <c r="Q95" s="165"/>
      <c r="R95" s="165"/>
      <c r="S95" s="165"/>
      <c r="T95" s="165"/>
      <c r="U95" s="158">
        <f t="shared" si="9"/>
        <v>0</v>
      </c>
      <c r="V95" s="177" t="s">
        <v>1423</v>
      </c>
    </row>
    <row r="96" spans="1:22" hidden="1" x14ac:dyDescent="0.3">
      <c r="A96" s="153">
        <v>96</v>
      </c>
      <c r="B96" s="153" t="s">
        <v>832</v>
      </c>
      <c r="C96" s="153" t="s">
        <v>1688</v>
      </c>
      <c r="D96" s="154">
        <v>1096</v>
      </c>
      <c r="E96" s="154" t="s">
        <v>1764</v>
      </c>
      <c r="F96" s="153" t="s">
        <v>107</v>
      </c>
      <c r="G96" s="153" t="s">
        <v>1243</v>
      </c>
      <c r="H96" s="153" t="s">
        <v>284</v>
      </c>
      <c r="I96" s="153" t="s">
        <v>1160</v>
      </c>
      <c r="J96" s="155" t="str">
        <f t="shared" si="8"/>
        <v>U-7 KW Blazers</v>
      </c>
      <c r="K96" s="156" t="s">
        <v>1566</v>
      </c>
      <c r="L96" s="156" t="s">
        <v>1556</v>
      </c>
      <c r="M96" s="156" t="s">
        <v>810</v>
      </c>
      <c r="N96" s="156" t="s">
        <v>809</v>
      </c>
      <c r="O96" s="240" t="s">
        <v>1634</v>
      </c>
      <c r="P96" s="165"/>
      <c r="Q96" s="165"/>
      <c r="R96" s="165"/>
      <c r="S96" s="165"/>
      <c r="T96" s="165"/>
      <c r="U96" s="158">
        <f t="shared" si="9"/>
        <v>0</v>
      </c>
      <c r="V96" s="177" t="s">
        <v>1422</v>
      </c>
    </row>
    <row r="97" spans="1:22" s="160" customFormat="1" hidden="1" x14ac:dyDescent="0.3">
      <c r="A97" s="153">
        <v>97</v>
      </c>
      <c r="B97" s="153" t="s">
        <v>832</v>
      </c>
      <c r="C97" s="153" t="s">
        <v>1690</v>
      </c>
      <c r="D97" s="154">
        <v>1097</v>
      </c>
      <c r="E97" s="154" t="s">
        <v>1765</v>
      </c>
      <c r="F97" s="158" t="s">
        <v>107</v>
      </c>
      <c r="G97" s="158" t="s">
        <v>1243</v>
      </c>
      <c r="H97" s="158" t="s">
        <v>284</v>
      </c>
      <c r="I97" s="158" t="s">
        <v>1160</v>
      </c>
      <c r="J97" s="155" t="str">
        <f t="shared" si="8"/>
        <v>U-7 KW Pioneers</v>
      </c>
      <c r="K97" s="159" t="s">
        <v>1567</v>
      </c>
      <c r="L97" s="159" t="s">
        <v>1568</v>
      </c>
      <c r="M97" s="159" t="s">
        <v>1289</v>
      </c>
      <c r="N97" s="159" t="s">
        <v>1290</v>
      </c>
      <c r="O97" s="165"/>
      <c r="P97" s="165"/>
      <c r="Q97" s="165"/>
      <c r="R97" s="165"/>
      <c r="S97" s="165"/>
      <c r="T97" s="165"/>
      <c r="U97" s="158">
        <f t="shared" si="9"/>
        <v>0</v>
      </c>
      <c r="V97" s="177" t="s">
        <v>818</v>
      </c>
    </row>
    <row r="98" spans="1:22" hidden="1" x14ac:dyDescent="0.3">
      <c r="A98" s="153">
        <v>98</v>
      </c>
      <c r="B98" s="153" t="s">
        <v>832</v>
      </c>
      <c r="C98" s="153" t="s">
        <v>1690</v>
      </c>
      <c r="D98" s="154">
        <v>1098</v>
      </c>
      <c r="E98" s="154" t="s">
        <v>1766</v>
      </c>
      <c r="F98" s="153" t="s">
        <v>107</v>
      </c>
      <c r="G98" s="153" t="s">
        <v>1243</v>
      </c>
      <c r="H98" s="153" t="s">
        <v>284</v>
      </c>
      <c r="I98" s="153" t="s">
        <v>1160</v>
      </c>
      <c r="J98" s="155" t="str">
        <f t="shared" si="8"/>
        <v>U-7 KW Rockets</v>
      </c>
      <c r="K98" s="156" t="s">
        <v>102</v>
      </c>
      <c r="L98" s="156" t="s">
        <v>1569</v>
      </c>
      <c r="M98" s="156" t="s">
        <v>1570</v>
      </c>
      <c r="N98" s="156" t="s">
        <v>1571</v>
      </c>
      <c r="O98" s="165"/>
      <c r="P98" s="165"/>
      <c r="Q98" s="165"/>
      <c r="R98" s="165"/>
      <c r="S98" s="165"/>
      <c r="T98" s="165"/>
      <c r="U98" s="158">
        <f t="shared" si="9"/>
        <v>0</v>
      </c>
      <c r="V98" s="232" t="s">
        <v>1421</v>
      </c>
    </row>
    <row r="99" spans="1:22" hidden="1" x14ac:dyDescent="0.3">
      <c r="A99" s="153">
        <v>99</v>
      </c>
      <c r="B99" s="153" t="s">
        <v>832</v>
      </c>
      <c r="C99" s="153" t="s">
        <v>1690</v>
      </c>
      <c r="D99" s="154">
        <v>1099</v>
      </c>
      <c r="E99" s="154" t="s">
        <v>1767</v>
      </c>
      <c r="F99" s="153" t="s">
        <v>107</v>
      </c>
      <c r="G99" s="153" t="s">
        <v>1243</v>
      </c>
      <c r="H99" s="153" t="s">
        <v>284</v>
      </c>
      <c r="I99" s="153" t="s">
        <v>1160</v>
      </c>
      <c r="J99" s="155" t="str">
        <f t="shared" si="8"/>
        <v>U-7 KW Starbursts</v>
      </c>
      <c r="K99" s="156" t="s">
        <v>1572</v>
      </c>
      <c r="L99" s="156" t="s">
        <v>2054</v>
      </c>
      <c r="M99" s="156" t="s">
        <v>2055</v>
      </c>
      <c r="N99" s="156" t="s">
        <v>2056</v>
      </c>
      <c r="O99" s="165"/>
      <c r="P99" s="165"/>
      <c r="Q99" s="165"/>
      <c r="R99" s="165"/>
      <c r="S99" s="165"/>
      <c r="T99" s="165"/>
      <c r="U99" s="158">
        <f t="shared" si="9"/>
        <v>0</v>
      </c>
      <c r="V99" s="177" t="s">
        <v>760</v>
      </c>
    </row>
    <row r="100" spans="1:22" hidden="1" x14ac:dyDescent="0.3">
      <c r="A100" s="153">
        <v>100</v>
      </c>
      <c r="B100" s="153" t="s">
        <v>832</v>
      </c>
      <c r="C100" s="153" t="s">
        <v>1688</v>
      </c>
      <c r="D100" s="154">
        <v>1100</v>
      </c>
      <c r="E100" s="154" t="s">
        <v>1768</v>
      </c>
      <c r="F100" s="153" t="s">
        <v>142</v>
      </c>
      <c r="G100" s="153" t="s">
        <v>1243</v>
      </c>
      <c r="H100" s="153" t="s">
        <v>284</v>
      </c>
      <c r="I100" s="153" t="s">
        <v>1160</v>
      </c>
      <c r="J100" s="155" t="str">
        <f t="shared" si="8"/>
        <v>U-8 KW Avalanche</v>
      </c>
      <c r="K100" s="156" t="s">
        <v>1286</v>
      </c>
      <c r="L100" s="156" t="s">
        <v>1300</v>
      </c>
      <c r="M100" s="156" t="s">
        <v>1301</v>
      </c>
      <c r="N100" s="156" t="s">
        <v>1302</v>
      </c>
      <c r="O100" s="165"/>
      <c r="P100" s="165"/>
      <c r="Q100" s="165"/>
      <c r="R100" s="165"/>
      <c r="S100" s="165"/>
      <c r="T100" s="165"/>
      <c r="U100" s="158">
        <f t="shared" si="9"/>
        <v>0</v>
      </c>
      <c r="V100" s="177" t="s">
        <v>761</v>
      </c>
    </row>
    <row r="101" spans="1:22" hidden="1" x14ac:dyDescent="0.3">
      <c r="A101" s="153">
        <v>101</v>
      </c>
      <c r="B101" s="153" t="s">
        <v>832</v>
      </c>
      <c r="C101" s="153" t="s">
        <v>1690</v>
      </c>
      <c r="D101" s="154">
        <v>1101</v>
      </c>
      <c r="E101" s="154" t="s">
        <v>1769</v>
      </c>
      <c r="F101" s="153" t="s">
        <v>142</v>
      </c>
      <c r="G101" s="153" t="s">
        <v>1243</v>
      </c>
      <c r="H101" s="153" t="s">
        <v>284</v>
      </c>
      <c r="I101" s="153" t="s">
        <v>1160</v>
      </c>
      <c r="J101" s="155" t="str">
        <f t="shared" si="8"/>
        <v>U-8 KW Inferno</v>
      </c>
      <c r="K101" s="156" t="s">
        <v>1288</v>
      </c>
      <c r="L101" s="156" t="s">
        <v>1573</v>
      </c>
      <c r="M101" s="156" t="s">
        <v>1574</v>
      </c>
      <c r="N101" s="156" t="s">
        <v>1575</v>
      </c>
      <c r="O101" s="165"/>
      <c r="P101" s="165"/>
      <c r="Q101" s="165"/>
      <c r="R101" s="165"/>
      <c r="S101" s="165"/>
      <c r="T101" s="165"/>
      <c r="U101" s="158">
        <f t="shared" si="9"/>
        <v>0</v>
      </c>
      <c r="V101" s="177" t="s">
        <v>1425</v>
      </c>
    </row>
    <row r="102" spans="1:22" hidden="1" x14ac:dyDescent="0.3">
      <c r="A102" s="153">
        <v>102</v>
      </c>
      <c r="B102" s="153" t="s">
        <v>832</v>
      </c>
      <c r="C102" s="153" t="s">
        <v>1689</v>
      </c>
      <c r="D102" s="154">
        <v>1102</v>
      </c>
      <c r="E102" s="154" t="s">
        <v>1770</v>
      </c>
      <c r="F102" s="153" t="s">
        <v>142</v>
      </c>
      <c r="G102" s="153" t="s">
        <v>1243</v>
      </c>
      <c r="H102" s="153" t="s">
        <v>284</v>
      </c>
      <c r="I102" s="153" t="s">
        <v>1160</v>
      </c>
      <c r="J102" s="155" t="str">
        <f t="shared" si="8"/>
        <v>U-8 KW Skyhawks</v>
      </c>
      <c r="K102" s="156" t="s">
        <v>1576</v>
      </c>
      <c r="L102" s="156" t="s">
        <v>1577</v>
      </c>
      <c r="M102" s="156" t="s">
        <v>1578</v>
      </c>
      <c r="N102" s="156" t="s">
        <v>1579</v>
      </c>
      <c r="O102" s="165"/>
      <c r="P102" s="165"/>
      <c r="Q102" s="165"/>
      <c r="R102" s="165"/>
      <c r="S102" s="165"/>
      <c r="T102" s="165"/>
      <c r="U102" s="158">
        <f t="shared" si="9"/>
        <v>0</v>
      </c>
      <c r="V102" s="177" t="s">
        <v>1426</v>
      </c>
    </row>
    <row r="103" spans="1:22" hidden="1" x14ac:dyDescent="0.3">
      <c r="A103" s="153">
        <v>103</v>
      </c>
      <c r="B103" s="153" t="s">
        <v>832</v>
      </c>
      <c r="C103" s="153" t="s">
        <v>1689</v>
      </c>
      <c r="D103" s="154">
        <v>1103</v>
      </c>
      <c r="E103" s="154" t="s">
        <v>1771</v>
      </c>
      <c r="F103" s="153" t="s">
        <v>142</v>
      </c>
      <c r="G103" s="153" t="s">
        <v>1243</v>
      </c>
      <c r="H103" s="153" t="s">
        <v>284</v>
      </c>
      <c r="I103" s="153" t="s">
        <v>1160</v>
      </c>
      <c r="J103" s="155" t="str">
        <f t="shared" si="8"/>
        <v>U-8 KW Thunderhawks</v>
      </c>
      <c r="K103" s="156" t="s">
        <v>1287</v>
      </c>
      <c r="L103" s="156" t="s">
        <v>1580</v>
      </c>
      <c r="M103" s="156" t="s">
        <v>1581</v>
      </c>
      <c r="N103" s="156" t="s">
        <v>1582</v>
      </c>
      <c r="O103" s="165"/>
      <c r="P103" s="165"/>
      <c r="Q103" s="165"/>
      <c r="R103" s="165"/>
      <c r="S103" s="165"/>
      <c r="T103" s="165"/>
      <c r="U103" s="158">
        <f t="shared" si="9"/>
        <v>0</v>
      </c>
      <c r="V103" s="177" t="s">
        <v>761</v>
      </c>
    </row>
    <row r="104" spans="1:22" hidden="1" x14ac:dyDescent="0.3">
      <c r="A104" s="153">
        <v>104</v>
      </c>
      <c r="B104" s="153" t="s">
        <v>832</v>
      </c>
      <c r="C104" s="153" t="s">
        <v>1691</v>
      </c>
      <c r="D104" s="154">
        <v>1104</v>
      </c>
      <c r="E104" s="154" t="s">
        <v>1772</v>
      </c>
      <c r="F104" s="153" t="s">
        <v>142</v>
      </c>
      <c r="G104" s="153" t="s">
        <v>1243</v>
      </c>
      <c r="H104" s="153" t="s">
        <v>284</v>
      </c>
      <c r="I104" s="153" t="s">
        <v>1160</v>
      </c>
      <c r="J104" s="155" t="str">
        <f t="shared" si="8"/>
        <v>U-8 KW Vortex</v>
      </c>
      <c r="K104" s="156" t="s">
        <v>1285</v>
      </c>
      <c r="L104" s="156" t="s">
        <v>1583</v>
      </c>
      <c r="M104" s="156" t="s">
        <v>1584</v>
      </c>
      <c r="N104" s="156" t="s">
        <v>1585</v>
      </c>
      <c r="O104" s="165"/>
      <c r="P104" s="165"/>
      <c r="Q104" s="165"/>
      <c r="R104" s="165"/>
      <c r="S104" s="165"/>
      <c r="T104" s="165"/>
      <c r="U104" s="158">
        <f t="shared" si="9"/>
        <v>0</v>
      </c>
      <c r="V104" s="177" t="s">
        <v>1425</v>
      </c>
    </row>
    <row r="105" spans="1:22" hidden="1" x14ac:dyDescent="0.3">
      <c r="A105" s="153">
        <v>105</v>
      </c>
      <c r="B105" s="153" t="s">
        <v>832</v>
      </c>
      <c r="C105" s="153" t="s">
        <v>1688</v>
      </c>
      <c r="D105" s="154">
        <v>1105</v>
      </c>
      <c r="E105" s="154" t="s">
        <v>1773</v>
      </c>
      <c r="F105" s="153" t="s">
        <v>19</v>
      </c>
      <c r="G105" s="153" t="s">
        <v>1243</v>
      </c>
      <c r="H105" s="153" t="s">
        <v>284</v>
      </c>
      <c r="I105" s="153" t="s">
        <v>1160</v>
      </c>
      <c r="J105" s="155" t="str">
        <f t="shared" si="8"/>
        <v>U-9 KW Cyclones</v>
      </c>
      <c r="K105" s="156" t="s">
        <v>212</v>
      </c>
      <c r="L105" s="156" t="s">
        <v>370</v>
      </c>
      <c r="M105" s="156" t="s">
        <v>369</v>
      </c>
      <c r="N105" s="156" t="s">
        <v>368</v>
      </c>
      <c r="O105" s="165"/>
      <c r="P105" s="165"/>
      <c r="Q105" s="165"/>
      <c r="R105" s="165"/>
      <c r="S105" s="165"/>
      <c r="T105" s="165"/>
      <c r="U105" s="158">
        <f t="shared" si="9"/>
        <v>0</v>
      </c>
      <c r="V105" s="177" t="s">
        <v>762</v>
      </c>
    </row>
    <row r="106" spans="1:22" hidden="1" x14ac:dyDescent="0.3">
      <c r="A106" s="153">
        <v>106</v>
      </c>
      <c r="B106" s="153" t="s">
        <v>832</v>
      </c>
      <c r="C106" s="153" t="s">
        <v>1688</v>
      </c>
      <c r="D106" s="154">
        <v>1106</v>
      </c>
      <c r="E106" s="154" t="s">
        <v>1774</v>
      </c>
      <c r="F106" s="153" t="s">
        <v>19</v>
      </c>
      <c r="G106" s="153" t="s">
        <v>1243</v>
      </c>
      <c r="H106" s="153" t="s">
        <v>284</v>
      </c>
      <c r="I106" s="153" t="s">
        <v>1160</v>
      </c>
      <c r="J106" s="155" t="str">
        <f t="shared" si="8"/>
        <v>U-9 KW Lightning</v>
      </c>
      <c r="K106" s="156" t="s">
        <v>76</v>
      </c>
      <c r="L106" s="156" t="s">
        <v>1297</v>
      </c>
      <c r="M106" s="156" t="s">
        <v>1298</v>
      </c>
      <c r="N106" s="156" t="s">
        <v>1299</v>
      </c>
      <c r="O106" s="165"/>
      <c r="P106" s="165"/>
      <c r="Q106" s="165"/>
      <c r="R106" s="165"/>
      <c r="S106" s="165"/>
      <c r="T106" s="165"/>
      <c r="U106" s="158">
        <f t="shared" si="9"/>
        <v>0</v>
      </c>
      <c r="V106" s="177" t="s">
        <v>763</v>
      </c>
    </row>
    <row r="107" spans="1:22" ht="21.6" hidden="1" customHeight="1" x14ac:dyDescent="0.3">
      <c r="A107" s="153">
        <v>107</v>
      </c>
      <c r="B107" s="153" t="s">
        <v>832</v>
      </c>
      <c r="C107" s="153" t="s">
        <v>1690</v>
      </c>
      <c r="D107" s="154">
        <v>1107</v>
      </c>
      <c r="E107" s="154" t="s">
        <v>1775</v>
      </c>
      <c r="F107" s="153" t="s">
        <v>19</v>
      </c>
      <c r="G107" s="153" t="s">
        <v>1243</v>
      </c>
      <c r="H107" s="153" t="s">
        <v>284</v>
      </c>
      <c r="I107" s="153" t="s">
        <v>1160</v>
      </c>
      <c r="J107" s="155" t="str">
        <f t="shared" si="8"/>
        <v>U-9 KW Thunder</v>
      </c>
      <c r="K107" s="156" t="s">
        <v>202</v>
      </c>
      <c r="L107" s="156" t="s">
        <v>1291</v>
      </c>
      <c r="M107" s="156" t="s">
        <v>1292</v>
      </c>
      <c r="N107" s="156" t="s">
        <v>1293</v>
      </c>
      <c r="O107" s="165"/>
      <c r="P107" s="165"/>
      <c r="Q107" s="165"/>
      <c r="R107" s="165"/>
      <c r="S107" s="165"/>
      <c r="T107" s="165"/>
      <c r="U107" s="158">
        <f t="shared" si="9"/>
        <v>0</v>
      </c>
      <c r="V107" s="177" t="s">
        <v>1424</v>
      </c>
    </row>
    <row r="108" spans="1:22" hidden="1" x14ac:dyDescent="0.3">
      <c r="A108" s="153">
        <v>108</v>
      </c>
      <c r="B108" s="153" t="s">
        <v>832</v>
      </c>
      <c r="C108" s="153" t="s">
        <v>1690</v>
      </c>
      <c r="D108" s="154">
        <v>1108</v>
      </c>
      <c r="E108" s="154" t="s">
        <v>1776</v>
      </c>
      <c r="F108" s="153" t="s">
        <v>19</v>
      </c>
      <c r="G108" s="153" t="s">
        <v>1243</v>
      </c>
      <c r="H108" s="153" t="s">
        <v>284</v>
      </c>
      <c r="I108" s="153" t="s">
        <v>1160</v>
      </c>
      <c r="J108" s="155" t="str">
        <f t="shared" ref="J108:J139" si="10">F108&amp;" "&amp;H108&amp;" "&amp;K108</f>
        <v>U-9 KW Twisters</v>
      </c>
      <c r="K108" s="156" t="s">
        <v>357</v>
      </c>
      <c r="L108" s="156" t="s">
        <v>1586</v>
      </c>
      <c r="M108" s="156" t="s">
        <v>1587</v>
      </c>
      <c r="N108" s="156" t="s">
        <v>1588</v>
      </c>
      <c r="O108" s="165"/>
      <c r="P108" s="165"/>
      <c r="Q108" s="165"/>
      <c r="R108" s="165"/>
      <c r="S108" s="165"/>
      <c r="T108" s="165"/>
      <c r="U108" s="158">
        <f t="shared" si="9"/>
        <v>0</v>
      </c>
      <c r="V108" s="177" t="s">
        <v>763</v>
      </c>
    </row>
    <row r="109" spans="1:22" ht="57.6" hidden="1" x14ac:dyDescent="0.3">
      <c r="A109" s="153">
        <v>109</v>
      </c>
      <c r="B109" s="153" t="s">
        <v>832</v>
      </c>
      <c r="C109" s="153"/>
      <c r="D109" s="154">
        <v>1109</v>
      </c>
      <c r="E109" s="154" t="s">
        <v>1663</v>
      </c>
      <c r="F109" s="153" t="s">
        <v>770</v>
      </c>
      <c r="G109" s="153" t="s">
        <v>1258</v>
      </c>
      <c r="H109" s="153" t="s">
        <v>1306</v>
      </c>
      <c r="I109" s="153" t="s">
        <v>1307</v>
      </c>
      <c r="J109" s="155" t="str">
        <f t="shared" si="10"/>
        <v>U14G RL Random Lake U14 Girls</v>
      </c>
      <c r="K109" s="156" t="s">
        <v>1589</v>
      </c>
      <c r="L109" s="156" t="s">
        <v>2043</v>
      </c>
      <c r="M109" s="156" t="s">
        <v>2044</v>
      </c>
      <c r="N109" s="156" t="s">
        <v>651</v>
      </c>
      <c r="O109" s="165" t="s">
        <v>1630</v>
      </c>
      <c r="P109" s="165"/>
      <c r="Q109" s="165"/>
      <c r="R109" s="165"/>
      <c r="S109" s="165"/>
      <c r="T109" s="165"/>
      <c r="U109" s="158">
        <f t="shared" si="9"/>
        <v>0</v>
      </c>
      <c r="V109" s="177" t="s">
        <v>764</v>
      </c>
    </row>
    <row r="110" spans="1:22" ht="28.8" hidden="1" x14ac:dyDescent="0.3">
      <c r="A110" s="153">
        <v>110</v>
      </c>
      <c r="B110" s="153" t="s">
        <v>832</v>
      </c>
      <c r="C110" s="153" t="s">
        <v>1688</v>
      </c>
      <c r="D110" s="154">
        <v>1110</v>
      </c>
      <c r="E110" s="154" t="s">
        <v>1777</v>
      </c>
      <c r="F110" s="153" t="s">
        <v>107</v>
      </c>
      <c r="G110" s="153" t="s">
        <v>1243</v>
      </c>
      <c r="H110" s="153" t="s">
        <v>189</v>
      </c>
      <c r="I110" s="153" t="s">
        <v>1161</v>
      </c>
      <c r="J110" s="155" t="str">
        <f t="shared" si="10"/>
        <v>U-7 RF Hawks</v>
      </c>
      <c r="K110" s="156" t="s">
        <v>1590</v>
      </c>
      <c r="L110" s="156" t="s">
        <v>1353</v>
      </c>
      <c r="M110" s="156" t="s">
        <v>1354</v>
      </c>
      <c r="N110" s="156" t="s">
        <v>1355</v>
      </c>
      <c r="O110" s="240" t="s">
        <v>1651</v>
      </c>
      <c r="P110" s="165"/>
      <c r="Q110" s="165"/>
      <c r="R110" s="165"/>
      <c r="S110" s="165"/>
      <c r="T110" s="165"/>
      <c r="U110" s="158">
        <f t="shared" si="9"/>
        <v>0</v>
      </c>
      <c r="V110" s="177" t="s">
        <v>825</v>
      </c>
    </row>
    <row r="111" spans="1:22" hidden="1" x14ac:dyDescent="0.3">
      <c r="A111" s="153">
        <v>111</v>
      </c>
      <c r="B111" s="153" t="s">
        <v>832</v>
      </c>
      <c r="C111" s="153" t="s">
        <v>1688</v>
      </c>
      <c r="D111" s="154">
        <v>1111</v>
      </c>
      <c r="E111" s="154" t="s">
        <v>1778</v>
      </c>
      <c r="F111" s="153" t="s">
        <v>107</v>
      </c>
      <c r="G111" s="153" t="s">
        <v>1243</v>
      </c>
      <c r="H111" s="153" t="s">
        <v>189</v>
      </c>
      <c r="I111" s="153" t="s">
        <v>1161</v>
      </c>
      <c r="J111" s="155" t="str">
        <f t="shared" si="10"/>
        <v>U-7 RF Lightning U7</v>
      </c>
      <c r="K111" s="156" t="s">
        <v>1591</v>
      </c>
      <c r="L111" s="156" t="s">
        <v>1360</v>
      </c>
      <c r="M111" s="156" t="s">
        <v>238</v>
      </c>
      <c r="N111" s="156" t="s">
        <v>237</v>
      </c>
      <c r="O111" s="240" t="s">
        <v>1649</v>
      </c>
      <c r="P111" s="165"/>
      <c r="Q111" s="165"/>
      <c r="R111" s="165"/>
      <c r="S111" s="165"/>
      <c r="T111" s="165"/>
      <c r="U111" s="158">
        <f t="shared" si="9"/>
        <v>0</v>
      </c>
      <c r="V111" s="177" t="s">
        <v>1423</v>
      </c>
    </row>
    <row r="112" spans="1:22" hidden="1" x14ac:dyDescent="0.3">
      <c r="A112" s="153">
        <v>112</v>
      </c>
      <c r="B112" s="153" t="s">
        <v>832</v>
      </c>
      <c r="C112" s="153" t="s">
        <v>1688</v>
      </c>
      <c r="D112" s="154">
        <v>1112</v>
      </c>
      <c r="E112" s="154" t="s">
        <v>1779</v>
      </c>
      <c r="F112" s="153" t="s">
        <v>107</v>
      </c>
      <c r="G112" s="153" t="s">
        <v>1243</v>
      </c>
      <c r="H112" s="153" t="s">
        <v>189</v>
      </c>
      <c r="I112" s="153" t="s">
        <v>1161</v>
      </c>
      <c r="J112" s="155" t="str">
        <f t="shared" si="10"/>
        <v>U-7 RF Kickers</v>
      </c>
      <c r="K112" s="156" t="s">
        <v>193</v>
      </c>
      <c r="L112" s="156" t="s">
        <v>1592</v>
      </c>
      <c r="M112" s="156" t="s">
        <v>1593</v>
      </c>
      <c r="N112" s="156" t="s">
        <v>1594</v>
      </c>
      <c r="O112" s="165"/>
      <c r="P112" s="165"/>
      <c r="Q112" s="165"/>
      <c r="R112" s="165"/>
      <c r="S112" s="165"/>
      <c r="T112" s="165"/>
      <c r="U112" s="158">
        <f t="shared" si="9"/>
        <v>0</v>
      </c>
      <c r="V112" s="177" t="s">
        <v>825</v>
      </c>
    </row>
    <row r="113" spans="1:22" hidden="1" x14ac:dyDescent="0.3">
      <c r="A113" s="153">
        <v>113</v>
      </c>
      <c r="B113" s="153" t="s">
        <v>832</v>
      </c>
      <c r="C113" s="153" t="s">
        <v>1690</v>
      </c>
      <c r="D113" s="154">
        <v>1113</v>
      </c>
      <c r="E113" s="154" t="s">
        <v>1780</v>
      </c>
      <c r="F113" s="153" t="s">
        <v>107</v>
      </c>
      <c r="G113" s="153" t="s">
        <v>1243</v>
      </c>
      <c r="H113" s="153" t="s">
        <v>189</v>
      </c>
      <c r="I113" s="153" t="s">
        <v>1161</v>
      </c>
      <c r="J113" s="155" t="str">
        <f t="shared" si="10"/>
        <v>U-7 RF Rebels</v>
      </c>
      <c r="K113" s="156" t="s">
        <v>297</v>
      </c>
      <c r="L113" s="156" t="s">
        <v>1595</v>
      </c>
      <c r="M113" s="156" t="s">
        <v>1596</v>
      </c>
      <c r="N113" s="156" t="s">
        <v>1597</v>
      </c>
      <c r="O113" s="165"/>
      <c r="P113" s="165"/>
      <c r="Q113" s="165"/>
      <c r="R113" s="165"/>
      <c r="S113" s="165"/>
      <c r="T113" s="165"/>
      <c r="U113" s="158">
        <f t="shared" si="9"/>
        <v>0</v>
      </c>
      <c r="V113" s="177" t="s">
        <v>1423</v>
      </c>
    </row>
    <row r="114" spans="1:22" hidden="1" x14ac:dyDescent="0.3">
      <c r="A114" s="153">
        <v>114</v>
      </c>
      <c r="B114" s="153" t="s">
        <v>832</v>
      </c>
      <c r="C114" s="153" t="s">
        <v>1690</v>
      </c>
      <c r="D114" s="154">
        <v>1114</v>
      </c>
      <c r="E114" s="154" t="s">
        <v>1781</v>
      </c>
      <c r="F114" s="153" t="s">
        <v>107</v>
      </c>
      <c r="G114" s="153" t="s">
        <v>1243</v>
      </c>
      <c r="H114" s="153" t="s">
        <v>189</v>
      </c>
      <c r="I114" s="153" t="s">
        <v>1161</v>
      </c>
      <c r="J114" s="155" t="str">
        <f t="shared" si="10"/>
        <v>U-7 RF Power</v>
      </c>
      <c r="K114" s="156" t="s">
        <v>452</v>
      </c>
      <c r="L114" s="156" t="s">
        <v>2131</v>
      </c>
      <c r="M114" s="156" t="s">
        <v>2132</v>
      </c>
      <c r="N114" s="156" t="s">
        <v>2133</v>
      </c>
      <c r="O114" s="165"/>
      <c r="P114" s="165"/>
      <c r="Q114" s="165"/>
      <c r="R114" s="165"/>
      <c r="S114" s="165"/>
      <c r="T114" s="165"/>
      <c r="U114" s="158">
        <f t="shared" si="9"/>
        <v>0</v>
      </c>
      <c r="V114" s="177" t="s">
        <v>823</v>
      </c>
    </row>
    <row r="115" spans="1:22" hidden="1" x14ac:dyDescent="0.3">
      <c r="A115" s="153">
        <v>115</v>
      </c>
      <c r="B115" s="153" t="s">
        <v>832</v>
      </c>
      <c r="C115" s="153" t="s">
        <v>1688</v>
      </c>
      <c r="D115" s="154">
        <v>1115</v>
      </c>
      <c r="E115" s="154" t="s">
        <v>1782</v>
      </c>
      <c r="F115" s="153" t="s">
        <v>142</v>
      </c>
      <c r="G115" s="153" t="s">
        <v>1243</v>
      </c>
      <c r="H115" s="153" t="s">
        <v>189</v>
      </c>
      <c r="I115" s="153" t="s">
        <v>1161</v>
      </c>
      <c r="J115" s="155" t="str">
        <f t="shared" si="10"/>
        <v>U-8 RF Bullseyes</v>
      </c>
      <c r="K115" s="156" t="s">
        <v>1341</v>
      </c>
      <c r="L115" s="156" t="s">
        <v>1598</v>
      </c>
      <c r="M115" s="156" t="s">
        <v>233</v>
      </c>
      <c r="N115" s="156" t="s">
        <v>1349</v>
      </c>
      <c r="O115" s="165"/>
      <c r="P115" s="165"/>
      <c r="Q115" s="165"/>
      <c r="R115" s="165"/>
      <c r="S115" s="165"/>
      <c r="T115" s="165"/>
      <c r="U115" s="158">
        <f t="shared" si="9"/>
        <v>0</v>
      </c>
      <c r="V115" s="177" t="s">
        <v>821</v>
      </c>
    </row>
    <row r="116" spans="1:22" hidden="1" x14ac:dyDescent="0.3">
      <c r="A116" s="153">
        <v>116</v>
      </c>
      <c r="B116" s="153" t="s">
        <v>832</v>
      </c>
      <c r="C116" s="153" t="s">
        <v>1690</v>
      </c>
      <c r="D116" s="154">
        <v>1116</v>
      </c>
      <c r="E116" s="154" t="s">
        <v>1783</v>
      </c>
      <c r="F116" s="153" t="s">
        <v>142</v>
      </c>
      <c r="G116" s="153" t="s">
        <v>1243</v>
      </c>
      <c r="H116" s="153" t="s">
        <v>189</v>
      </c>
      <c r="I116" s="153" t="s">
        <v>1161</v>
      </c>
      <c r="J116" s="155" t="str">
        <f t="shared" si="10"/>
        <v>U-8 RF Challengers</v>
      </c>
      <c r="K116" s="156" t="s">
        <v>1340</v>
      </c>
      <c r="L116" s="156" t="s">
        <v>1346</v>
      </c>
      <c r="M116" s="156" t="s">
        <v>1347</v>
      </c>
      <c r="N116" s="156" t="s">
        <v>1348</v>
      </c>
      <c r="O116" s="165"/>
      <c r="P116" s="165"/>
      <c r="Q116" s="165"/>
      <c r="R116" s="165"/>
      <c r="S116" s="165"/>
      <c r="T116" s="165"/>
      <c r="U116" s="158">
        <f t="shared" si="9"/>
        <v>0</v>
      </c>
      <c r="V116" s="177" t="s">
        <v>823</v>
      </c>
    </row>
    <row r="117" spans="1:22" s="160" customFormat="1" hidden="1" x14ac:dyDescent="0.3">
      <c r="A117" s="153">
        <v>117</v>
      </c>
      <c r="B117" s="153" t="s">
        <v>832</v>
      </c>
      <c r="C117" s="153" t="s">
        <v>1689</v>
      </c>
      <c r="D117" s="154">
        <v>1117</v>
      </c>
      <c r="E117" s="154" t="s">
        <v>1784</v>
      </c>
      <c r="F117" s="158" t="s">
        <v>142</v>
      </c>
      <c r="G117" s="158" t="s">
        <v>1243</v>
      </c>
      <c r="H117" s="158" t="s">
        <v>189</v>
      </c>
      <c r="I117" s="158" t="s">
        <v>1161</v>
      </c>
      <c r="J117" s="155" t="str">
        <f t="shared" si="10"/>
        <v>U-8 RF Dynamite</v>
      </c>
      <c r="K117" s="159" t="s">
        <v>1338</v>
      </c>
      <c r="L117" s="159" t="s">
        <v>245</v>
      </c>
      <c r="M117" s="159" t="s">
        <v>244</v>
      </c>
      <c r="N117" s="159" t="s">
        <v>243</v>
      </c>
      <c r="O117" s="165"/>
      <c r="P117" s="165"/>
      <c r="Q117" s="165"/>
      <c r="R117" s="165"/>
      <c r="S117" s="165"/>
      <c r="T117" s="165"/>
      <c r="U117" s="158">
        <f t="shared" si="9"/>
        <v>0</v>
      </c>
      <c r="V117" s="177" t="s">
        <v>822</v>
      </c>
    </row>
    <row r="118" spans="1:22" s="160" customFormat="1" hidden="1" x14ac:dyDescent="0.3">
      <c r="A118" s="153">
        <v>118</v>
      </c>
      <c r="B118" s="153" t="s">
        <v>832</v>
      </c>
      <c r="C118" s="153" t="s">
        <v>1691</v>
      </c>
      <c r="D118" s="154">
        <v>1118</v>
      </c>
      <c r="E118" s="154" t="s">
        <v>1785</v>
      </c>
      <c r="F118" s="158" t="s">
        <v>142</v>
      </c>
      <c r="G118" s="158" t="s">
        <v>1243</v>
      </c>
      <c r="H118" s="158" t="s">
        <v>189</v>
      </c>
      <c r="I118" s="158" t="s">
        <v>1161</v>
      </c>
      <c r="J118" s="155" t="str">
        <f t="shared" si="10"/>
        <v>U-8 RF Rich City</v>
      </c>
      <c r="K118" s="159" t="s">
        <v>1339</v>
      </c>
      <c r="L118" s="159" t="s">
        <v>1343</v>
      </c>
      <c r="M118" s="159" t="s">
        <v>1344</v>
      </c>
      <c r="N118" s="159" t="s">
        <v>1345</v>
      </c>
      <c r="O118" s="165"/>
      <c r="P118" s="165"/>
      <c r="Q118" s="165"/>
      <c r="R118" s="165"/>
      <c r="S118" s="165"/>
      <c r="T118" s="165"/>
      <c r="U118" s="158">
        <f t="shared" si="9"/>
        <v>0</v>
      </c>
      <c r="V118" s="177" t="s">
        <v>822</v>
      </c>
    </row>
    <row r="119" spans="1:22" s="160" customFormat="1" hidden="1" x14ac:dyDescent="0.3">
      <c r="A119" s="153">
        <v>119</v>
      </c>
      <c r="B119" s="153" t="s">
        <v>832</v>
      </c>
      <c r="C119" s="153" t="s">
        <v>1691</v>
      </c>
      <c r="D119" s="154">
        <v>1119</v>
      </c>
      <c r="E119" s="154" t="s">
        <v>1786</v>
      </c>
      <c r="F119" s="158" t="s">
        <v>142</v>
      </c>
      <c r="G119" s="158" t="s">
        <v>1243</v>
      </c>
      <c r="H119" s="158" t="s">
        <v>189</v>
      </c>
      <c r="I119" s="158" t="s">
        <v>1161</v>
      </c>
      <c r="J119" s="155" t="str">
        <f t="shared" si="10"/>
        <v>U-8 RF Hornets</v>
      </c>
      <c r="K119" s="159" t="s">
        <v>556</v>
      </c>
      <c r="L119" s="159" t="s">
        <v>2134</v>
      </c>
      <c r="M119" s="159" t="s">
        <v>2135</v>
      </c>
      <c r="N119" s="159" t="s">
        <v>2136</v>
      </c>
      <c r="O119" s="159"/>
      <c r="P119" s="165"/>
      <c r="Q119" s="165"/>
      <c r="R119" s="165"/>
      <c r="S119" s="165"/>
      <c r="T119" s="165"/>
      <c r="U119" s="158">
        <f t="shared" si="9"/>
        <v>0</v>
      </c>
      <c r="V119" s="177" t="s">
        <v>822</v>
      </c>
    </row>
    <row r="120" spans="1:22" hidden="1" x14ac:dyDescent="0.3">
      <c r="A120" s="153">
        <v>120</v>
      </c>
      <c r="B120" s="153" t="s">
        <v>832</v>
      </c>
      <c r="C120" s="153" t="s">
        <v>1688</v>
      </c>
      <c r="D120" s="154">
        <v>1120</v>
      </c>
      <c r="E120" s="154" t="s">
        <v>1787</v>
      </c>
      <c r="F120" s="153" t="s">
        <v>19</v>
      </c>
      <c r="G120" s="153" t="s">
        <v>1243</v>
      </c>
      <c r="H120" s="153" t="s">
        <v>189</v>
      </c>
      <c r="I120" s="153" t="s">
        <v>1161</v>
      </c>
      <c r="J120" s="155" t="str">
        <f t="shared" si="10"/>
        <v>U-9 RF Cheetahs</v>
      </c>
      <c r="K120" s="156" t="s">
        <v>279</v>
      </c>
      <c r="L120" s="156" t="s">
        <v>1350</v>
      </c>
      <c r="M120" s="156" t="s">
        <v>1351</v>
      </c>
      <c r="N120" s="156" t="s">
        <v>1352</v>
      </c>
      <c r="O120" s="166"/>
      <c r="P120" s="166"/>
      <c r="Q120" s="166"/>
      <c r="R120" s="166"/>
      <c r="S120" s="165"/>
      <c r="T120" s="165"/>
      <c r="U120" s="158">
        <f t="shared" si="9"/>
        <v>0</v>
      </c>
      <c r="V120" s="177" t="s">
        <v>1422</v>
      </c>
    </row>
    <row r="121" spans="1:22" hidden="1" x14ac:dyDescent="0.3">
      <c r="A121" s="153">
        <v>121</v>
      </c>
      <c r="B121" s="153" t="s">
        <v>832</v>
      </c>
      <c r="C121" s="153" t="s">
        <v>1688</v>
      </c>
      <c r="D121" s="154">
        <v>1121</v>
      </c>
      <c r="E121" s="154" t="s">
        <v>1788</v>
      </c>
      <c r="F121" s="153" t="s">
        <v>19</v>
      </c>
      <c r="G121" s="153" t="s">
        <v>1243</v>
      </c>
      <c r="H121" s="153" t="s">
        <v>189</v>
      </c>
      <c r="I121" s="153" t="s">
        <v>1161</v>
      </c>
      <c r="J121" s="155" t="str">
        <f t="shared" si="10"/>
        <v>U-9 RF Eagles</v>
      </c>
      <c r="K121" s="156" t="s">
        <v>113</v>
      </c>
      <c r="L121" s="156" t="s">
        <v>1358</v>
      </c>
      <c r="M121" s="156" t="s">
        <v>1359</v>
      </c>
      <c r="N121" s="156" t="s">
        <v>1599</v>
      </c>
      <c r="O121" s="165"/>
      <c r="P121" s="165"/>
      <c r="Q121" s="165"/>
      <c r="R121" s="165"/>
      <c r="S121" s="165"/>
      <c r="T121" s="165"/>
      <c r="U121" s="158">
        <f t="shared" si="9"/>
        <v>0</v>
      </c>
      <c r="V121" s="177" t="s">
        <v>820</v>
      </c>
    </row>
    <row r="122" spans="1:22" ht="28.8" hidden="1" x14ac:dyDescent="0.3">
      <c r="A122" s="153">
        <v>122</v>
      </c>
      <c r="B122" s="153" t="s">
        <v>832</v>
      </c>
      <c r="C122" s="153" t="s">
        <v>1690</v>
      </c>
      <c r="D122" s="154">
        <v>1122</v>
      </c>
      <c r="E122" s="154" t="s">
        <v>1789</v>
      </c>
      <c r="F122" s="153" t="s">
        <v>19</v>
      </c>
      <c r="G122" s="153" t="s">
        <v>1243</v>
      </c>
      <c r="H122" s="153" t="s">
        <v>189</v>
      </c>
      <c r="I122" s="153" t="s">
        <v>1161</v>
      </c>
      <c r="J122" s="155" t="str">
        <f t="shared" si="10"/>
        <v>U-9 RF Gladiators</v>
      </c>
      <c r="K122" s="156" t="s">
        <v>274</v>
      </c>
      <c r="L122" s="156" t="s">
        <v>273</v>
      </c>
      <c r="M122" s="156" t="s">
        <v>272</v>
      </c>
      <c r="N122" s="156" t="s">
        <v>271</v>
      </c>
      <c r="O122" s="165" t="s">
        <v>1650</v>
      </c>
      <c r="P122" s="165"/>
      <c r="Q122" s="165"/>
      <c r="R122" s="165"/>
      <c r="S122" s="165"/>
      <c r="T122" s="165"/>
      <c r="U122" s="158">
        <f t="shared" ref="U122:U152" si="11">S122+T122</f>
        <v>0</v>
      </c>
      <c r="V122" s="177" t="s">
        <v>820</v>
      </c>
    </row>
    <row r="123" spans="1:22" s="160" customFormat="1" ht="28.8" hidden="1" x14ac:dyDescent="0.3">
      <c r="A123" s="153">
        <v>123</v>
      </c>
      <c r="B123" s="153" t="s">
        <v>832</v>
      </c>
      <c r="C123" s="153" t="s">
        <v>1690</v>
      </c>
      <c r="D123" s="154">
        <v>1123</v>
      </c>
      <c r="E123" s="154" t="s">
        <v>1790</v>
      </c>
      <c r="F123" s="158" t="s">
        <v>19</v>
      </c>
      <c r="G123" s="158" t="s">
        <v>1243</v>
      </c>
      <c r="H123" s="158" t="s">
        <v>189</v>
      </c>
      <c r="I123" s="158" t="s">
        <v>1161</v>
      </c>
      <c r="J123" s="155" t="str">
        <f t="shared" si="10"/>
        <v>U-9 RF Timberwolves</v>
      </c>
      <c r="K123" s="159" t="s">
        <v>264</v>
      </c>
      <c r="L123" s="159" t="s">
        <v>1353</v>
      </c>
      <c r="M123" s="159" t="s">
        <v>1600</v>
      </c>
      <c r="N123" s="157" t="s">
        <v>1355</v>
      </c>
      <c r="O123" s="240" t="s">
        <v>1651</v>
      </c>
      <c r="P123" s="165"/>
      <c r="Q123" s="165"/>
      <c r="R123" s="165"/>
      <c r="S123" s="165"/>
      <c r="T123" s="165"/>
      <c r="U123" s="158">
        <f t="shared" si="11"/>
        <v>0</v>
      </c>
      <c r="V123" s="177" t="s">
        <v>819</v>
      </c>
    </row>
    <row r="124" spans="1:22" hidden="1" x14ac:dyDescent="0.3">
      <c r="A124" s="153">
        <v>125</v>
      </c>
      <c r="B124" s="153" t="s">
        <v>832</v>
      </c>
      <c r="C124" s="153" t="s">
        <v>1690</v>
      </c>
      <c r="D124" s="154">
        <v>1125</v>
      </c>
      <c r="E124" s="154" t="s">
        <v>1791</v>
      </c>
      <c r="F124" s="153" t="s">
        <v>787</v>
      </c>
      <c r="G124" s="153" t="s">
        <v>1243</v>
      </c>
      <c r="H124" s="153" t="s">
        <v>189</v>
      </c>
      <c r="I124" s="153" t="s">
        <v>1161</v>
      </c>
      <c r="J124" s="155" t="str">
        <f t="shared" si="10"/>
        <v>U10 RF Storm</v>
      </c>
      <c r="K124" s="156" t="s">
        <v>240</v>
      </c>
      <c r="L124" s="156" t="s">
        <v>1360</v>
      </c>
      <c r="M124" s="156" t="s">
        <v>238</v>
      </c>
      <c r="N124" s="157" t="s">
        <v>237</v>
      </c>
      <c r="O124" s="240" t="s">
        <v>1649</v>
      </c>
      <c r="P124" s="165"/>
      <c r="Q124" s="165"/>
      <c r="R124" s="165"/>
      <c r="S124" s="165"/>
      <c r="T124" s="165"/>
      <c r="U124" s="158">
        <f t="shared" si="11"/>
        <v>0</v>
      </c>
      <c r="V124" s="232" t="s">
        <v>1421</v>
      </c>
    </row>
    <row r="125" spans="1:22" hidden="1" x14ac:dyDescent="0.3">
      <c r="A125" s="153">
        <v>126</v>
      </c>
      <c r="B125" s="153" t="s">
        <v>832</v>
      </c>
      <c r="C125" s="153" t="s">
        <v>1690</v>
      </c>
      <c r="D125" s="154">
        <v>1126</v>
      </c>
      <c r="E125" s="154" t="s">
        <v>1792</v>
      </c>
      <c r="F125" s="153" t="s">
        <v>787</v>
      </c>
      <c r="G125" s="153" t="s">
        <v>1243</v>
      </c>
      <c r="H125" s="153" t="s">
        <v>189</v>
      </c>
      <c r="I125" s="153" t="s">
        <v>1161</v>
      </c>
      <c r="J125" s="155" t="str">
        <f t="shared" si="10"/>
        <v>U10 RF Thunder</v>
      </c>
      <c r="K125" s="156" t="s">
        <v>202</v>
      </c>
      <c r="L125" s="156" t="s">
        <v>1361</v>
      </c>
      <c r="M125" s="156" t="s">
        <v>1362</v>
      </c>
      <c r="N125" s="156" t="s">
        <v>1363</v>
      </c>
      <c r="O125" s="165"/>
      <c r="P125" s="165"/>
      <c r="Q125" s="165"/>
      <c r="R125" s="165"/>
      <c r="S125" s="165"/>
      <c r="T125" s="165"/>
      <c r="U125" s="158">
        <f t="shared" si="11"/>
        <v>0</v>
      </c>
      <c r="V125" s="232" t="s">
        <v>1421</v>
      </c>
    </row>
    <row r="126" spans="1:22" s="160" customFormat="1" hidden="1" x14ac:dyDescent="0.3">
      <c r="A126" s="153">
        <v>127</v>
      </c>
      <c r="B126" s="153" t="s">
        <v>832</v>
      </c>
      <c r="C126" s="153" t="s">
        <v>1690</v>
      </c>
      <c r="D126" s="154">
        <v>1127</v>
      </c>
      <c r="E126" s="154" t="s">
        <v>1793</v>
      </c>
      <c r="F126" s="158" t="s">
        <v>787</v>
      </c>
      <c r="G126" s="158" t="s">
        <v>1243</v>
      </c>
      <c r="H126" s="158" t="s">
        <v>189</v>
      </c>
      <c r="I126" s="158" t="s">
        <v>1161</v>
      </c>
      <c r="J126" s="155" t="str">
        <f t="shared" si="10"/>
        <v>U10 RF Avengers</v>
      </c>
      <c r="K126" s="159" t="s">
        <v>148</v>
      </c>
      <c r="L126" s="159" t="s">
        <v>2137</v>
      </c>
      <c r="M126" s="156" t="s">
        <v>2138</v>
      </c>
      <c r="N126" s="156" t="s">
        <v>2139</v>
      </c>
      <c r="O126" s="156"/>
      <c r="P126" s="166"/>
      <c r="Q126" s="166"/>
      <c r="R126" s="166"/>
      <c r="S126" s="165"/>
      <c r="T126" s="165"/>
      <c r="U126" s="158">
        <f t="shared" si="11"/>
        <v>0</v>
      </c>
      <c r="V126" s="177" t="s">
        <v>815</v>
      </c>
    </row>
    <row r="127" spans="1:22" s="160" customFormat="1" hidden="1" x14ac:dyDescent="0.3">
      <c r="A127" s="153">
        <v>128</v>
      </c>
      <c r="B127" s="153" t="s">
        <v>832</v>
      </c>
      <c r="C127" s="153"/>
      <c r="D127" s="154">
        <v>1128</v>
      </c>
      <c r="E127" s="154" t="s">
        <v>1669</v>
      </c>
      <c r="F127" s="158" t="s">
        <v>786</v>
      </c>
      <c r="G127" s="158" t="s">
        <v>1258</v>
      </c>
      <c r="H127" s="158" t="s">
        <v>189</v>
      </c>
      <c r="I127" s="158" t="s">
        <v>1161</v>
      </c>
      <c r="J127" s="155" t="str">
        <f t="shared" si="10"/>
        <v>U10G RF Wildcats</v>
      </c>
      <c r="K127" s="159" t="s">
        <v>1342</v>
      </c>
      <c r="L127" s="159" t="s">
        <v>621</v>
      </c>
      <c r="M127" s="159" t="s">
        <v>1356</v>
      </c>
      <c r="N127" s="159" t="s">
        <v>1357</v>
      </c>
      <c r="O127" s="166"/>
      <c r="P127" s="166"/>
      <c r="Q127" s="166"/>
      <c r="R127" s="166"/>
      <c r="S127" s="165"/>
      <c r="T127" s="165"/>
      <c r="U127" s="158">
        <f t="shared" si="11"/>
        <v>0</v>
      </c>
      <c r="V127" s="177" t="s">
        <v>815</v>
      </c>
    </row>
    <row r="128" spans="1:22" ht="28.8" hidden="1" x14ac:dyDescent="0.3">
      <c r="A128" s="153">
        <v>129</v>
      </c>
      <c r="B128" s="153" t="s">
        <v>832</v>
      </c>
      <c r="C128" s="153" t="s">
        <v>1688</v>
      </c>
      <c r="D128" s="154">
        <v>1129</v>
      </c>
      <c r="E128" s="154" t="s">
        <v>1794</v>
      </c>
      <c r="F128" s="153" t="s">
        <v>781</v>
      </c>
      <c r="G128" s="153" t="s">
        <v>1243</v>
      </c>
      <c r="H128" s="153" t="s">
        <v>189</v>
      </c>
      <c r="I128" s="153" t="s">
        <v>1161</v>
      </c>
      <c r="J128" s="155" t="str">
        <f t="shared" si="10"/>
        <v>U12 RF Comets</v>
      </c>
      <c r="K128" s="156" t="s">
        <v>168</v>
      </c>
      <c r="L128" s="156" t="s">
        <v>220</v>
      </c>
      <c r="M128" s="156" t="s">
        <v>1369</v>
      </c>
      <c r="N128" s="156" t="s">
        <v>218</v>
      </c>
      <c r="O128" s="165" t="s">
        <v>1648</v>
      </c>
      <c r="P128" s="165"/>
      <c r="Q128" s="165"/>
      <c r="R128" s="165"/>
      <c r="S128" s="165"/>
      <c r="T128" s="165"/>
      <c r="U128" s="158">
        <f t="shared" si="11"/>
        <v>0</v>
      </c>
      <c r="V128" s="177" t="s">
        <v>759</v>
      </c>
    </row>
    <row r="129" spans="1:22" ht="28.8" hidden="1" x14ac:dyDescent="0.3">
      <c r="A129" s="153">
        <v>130</v>
      </c>
      <c r="B129" s="153" t="s">
        <v>832</v>
      </c>
      <c r="C129" s="153" t="s">
        <v>1690</v>
      </c>
      <c r="D129" s="154">
        <v>1130</v>
      </c>
      <c r="E129" s="154" t="s">
        <v>1795</v>
      </c>
      <c r="F129" s="153" t="s">
        <v>781</v>
      </c>
      <c r="G129" s="153" t="s">
        <v>1243</v>
      </c>
      <c r="H129" s="153" t="s">
        <v>189</v>
      </c>
      <c r="I129" s="153" t="s">
        <v>1161</v>
      </c>
      <c r="J129" s="155" t="str">
        <f t="shared" si="10"/>
        <v>U12 RF Lightning</v>
      </c>
      <c r="K129" s="156" t="s">
        <v>76</v>
      </c>
      <c r="L129" s="156" t="s">
        <v>1365</v>
      </c>
      <c r="M129" s="156" t="s">
        <v>187</v>
      </c>
      <c r="N129" s="156" t="s">
        <v>1601</v>
      </c>
      <c r="O129" s="240" t="s">
        <v>1646</v>
      </c>
      <c r="P129" s="165"/>
      <c r="Q129" s="165"/>
      <c r="R129" s="165"/>
      <c r="S129" s="165"/>
      <c r="T129" s="165"/>
      <c r="U129" s="158">
        <f t="shared" si="11"/>
        <v>0</v>
      </c>
      <c r="V129" s="177" t="s">
        <v>760</v>
      </c>
    </row>
    <row r="130" spans="1:22" ht="28.8" hidden="1" x14ac:dyDescent="0.3">
      <c r="A130" s="153">
        <v>131</v>
      </c>
      <c r="B130" s="153" t="s">
        <v>832</v>
      </c>
      <c r="C130" s="153" t="s">
        <v>1690</v>
      </c>
      <c r="D130" s="154">
        <v>1131</v>
      </c>
      <c r="E130" s="154" t="s">
        <v>1796</v>
      </c>
      <c r="F130" s="153" t="s">
        <v>781</v>
      </c>
      <c r="G130" s="153" t="s">
        <v>1243</v>
      </c>
      <c r="H130" s="153" t="s">
        <v>189</v>
      </c>
      <c r="I130" s="153" t="s">
        <v>1161</v>
      </c>
      <c r="J130" s="155" t="str">
        <f t="shared" si="10"/>
        <v>U12 RF Red Foxes</v>
      </c>
      <c r="K130" s="156" t="s">
        <v>225</v>
      </c>
      <c r="L130" s="156" t="s">
        <v>1364</v>
      </c>
      <c r="M130" s="156" t="s">
        <v>223</v>
      </c>
      <c r="N130" s="156" t="s">
        <v>222</v>
      </c>
      <c r="O130" s="165" t="s">
        <v>1650</v>
      </c>
      <c r="P130" s="165"/>
      <c r="Q130" s="165"/>
      <c r="R130" s="165"/>
      <c r="S130" s="165"/>
      <c r="T130" s="165"/>
      <c r="U130" s="158">
        <f t="shared" si="11"/>
        <v>0</v>
      </c>
      <c r="V130" s="177" t="s">
        <v>764</v>
      </c>
    </row>
    <row r="131" spans="1:22" ht="57.6" hidden="1" x14ac:dyDescent="0.3">
      <c r="A131" s="153">
        <v>132</v>
      </c>
      <c r="B131" s="153" t="s">
        <v>832</v>
      </c>
      <c r="C131" s="153"/>
      <c r="D131" s="154">
        <v>1132</v>
      </c>
      <c r="E131" s="154" t="s">
        <v>1681</v>
      </c>
      <c r="F131" s="153" t="s">
        <v>776</v>
      </c>
      <c r="G131" s="153" t="s">
        <v>1258</v>
      </c>
      <c r="H131" s="153" t="s">
        <v>189</v>
      </c>
      <c r="I131" s="153" t="s">
        <v>1161</v>
      </c>
      <c r="J131" s="155" t="str">
        <f t="shared" si="10"/>
        <v>U12G RF Gunners</v>
      </c>
      <c r="K131" s="156" t="s">
        <v>1322</v>
      </c>
      <c r="L131" s="241" t="s">
        <v>1602</v>
      </c>
      <c r="M131" s="156" t="s">
        <v>1603</v>
      </c>
      <c r="N131" s="157" t="s">
        <v>1604</v>
      </c>
      <c r="O131" s="240" t="s">
        <v>1647</v>
      </c>
      <c r="P131" s="165"/>
      <c r="Q131" s="165"/>
      <c r="R131" s="165"/>
      <c r="S131" s="165"/>
      <c r="T131" s="165"/>
      <c r="U131" s="158">
        <f t="shared" si="11"/>
        <v>0</v>
      </c>
      <c r="V131" s="177" t="s">
        <v>1424</v>
      </c>
    </row>
    <row r="132" spans="1:22" hidden="1" x14ac:dyDescent="0.3">
      <c r="A132" s="153">
        <v>133</v>
      </c>
      <c r="B132" s="153" t="s">
        <v>832</v>
      </c>
      <c r="C132" s="153"/>
      <c r="D132" s="154">
        <v>1133</v>
      </c>
      <c r="E132" s="154" t="s">
        <v>1797</v>
      </c>
      <c r="F132" s="153" t="s">
        <v>773</v>
      </c>
      <c r="G132" s="153" t="s">
        <v>1243</v>
      </c>
      <c r="H132" s="153" t="s">
        <v>189</v>
      </c>
      <c r="I132" s="153" t="s">
        <v>1161</v>
      </c>
      <c r="J132" s="155" t="str">
        <f t="shared" si="10"/>
        <v>U14 RF Cyclones</v>
      </c>
      <c r="K132" s="156" t="s">
        <v>212</v>
      </c>
      <c r="L132" s="156" t="s">
        <v>1366</v>
      </c>
      <c r="M132" s="156" t="s">
        <v>1367</v>
      </c>
      <c r="N132" s="156" t="s">
        <v>1368</v>
      </c>
      <c r="O132" s="165"/>
      <c r="P132" s="165"/>
      <c r="Q132" s="165"/>
      <c r="R132" s="165"/>
      <c r="S132" s="165"/>
      <c r="T132" s="165"/>
      <c r="U132" s="158">
        <f t="shared" si="11"/>
        <v>0</v>
      </c>
      <c r="V132" s="177" t="s">
        <v>827</v>
      </c>
    </row>
    <row r="133" spans="1:22" hidden="1" x14ac:dyDescent="0.3">
      <c r="A133" s="153">
        <v>134</v>
      </c>
      <c r="B133" s="153" t="s">
        <v>832</v>
      </c>
      <c r="C133" s="153"/>
      <c r="D133" s="154">
        <v>1134</v>
      </c>
      <c r="E133" s="154" t="s">
        <v>1798</v>
      </c>
      <c r="F133" s="153" t="s">
        <v>773</v>
      </c>
      <c r="G133" s="153" t="s">
        <v>1243</v>
      </c>
      <c r="H133" s="153" t="s">
        <v>189</v>
      </c>
      <c r="I133" s="153" t="s">
        <v>1161</v>
      </c>
      <c r="J133" s="155" t="str">
        <f t="shared" si="10"/>
        <v>U14 RF Raptors</v>
      </c>
      <c r="K133" s="156" t="s">
        <v>133</v>
      </c>
      <c r="L133" s="156" t="s">
        <v>2140</v>
      </c>
      <c r="M133" s="156" t="s">
        <v>2141</v>
      </c>
      <c r="N133" s="156" t="s">
        <v>2142</v>
      </c>
      <c r="O133" s="165"/>
      <c r="P133" s="165"/>
      <c r="Q133" s="165"/>
      <c r="R133" s="165"/>
      <c r="S133" s="165"/>
      <c r="T133" s="165"/>
      <c r="U133" s="158">
        <f t="shared" si="11"/>
        <v>0</v>
      </c>
      <c r="V133" s="177" t="s">
        <v>826</v>
      </c>
    </row>
    <row r="134" spans="1:22" ht="43.2" x14ac:dyDescent="0.3">
      <c r="A134" s="153">
        <v>135</v>
      </c>
      <c r="B134" s="153" t="s">
        <v>832</v>
      </c>
      <c r="C134" s="153" t="s">
        <v>1688</v>
      </c>
      <c r="D134" s="154">
        <v>1135</v>
      </c>
      <c r="E134" s="154" t="s">
        <v>1799</v>
      </c>
      <c r="F134" s="153" t="s">
        <v>142</v>
      </c>
      <c r="G134" s="153" t="s">
        <v>1243</v>
      </c>
      <c r="H134" s="153" t="s">
        <v>13</v>
      </c>
      <c r="I134" s="153" t="s">
        <v>1162</v>
      </c>
      <c r="J134" s="155" t="str">
        <f t="shared" si="10"/>
        <v>U-8 SL Bayern Munich (Asteroids)</v>
      </c>
      <c r="K134" s="156" t="s">
        <v>1961</v>
      </c>
      <c r="L134" s="156" t="s">
        <v>1605</v>
      </c>
      <c r="M134" s="156" t="s">
        <v>1606</v>
      </c>
      <c r="N134" s="156" t="s">
        <v>1607</v>
      </c>
      <c r="O134" s="165" t="s">
        <v>1625</v>
      </c>
      <c r="P134" s="165"/>
      <c r="Q134" s="165"/>
      <c r="R134" s="165"/>
      <c r="S134" s="165"/>
      <c r="T134" s="165"/>
      <c r="U134" s="158">
        <f t="shared" si="11"/>
        <v>0</v>
      </c>
      <c r="V134" s="177"/>
    </row>
    <row r="135" spans="1:22" s="160" customFormat="1" x14ac:dyDescent="0.3">
      <c r="A135" s="153">
        <v>136</v>
      </c>
      <c r="B135" s="153" t="s">
        <v>832</v>
      </c>
      <c r="C135" s="153" t="s">
        <v>1690</v>
      </c>
      <c r="D135" s="154">
        <v>1136</v>
      </c>
      <c r="E135" s="154" t="s">
        <v>1800</v>
      </c>
      <c r="F135" s="153" t="s">
        <v>142</v>
      </c>
      <c r="G135" s="153" t="s">
        <v>1243</v>
      </c>
      <c r="H135" s="153" t="s">
        <v>13</v>
      </c>
      <c r="I135" s="153" t="s">
        <v>1162</v>
      </c>
      <c r="J135" s="155" t="str">
        <f t="shared" si="10"/>
        <v>U-8 SL Wrexham</v>
      </c>
      <c r="K135" s="156" t="s">
        <v>2203</v>
      </c>
      <c r="L135" s="156" t="s">
        <v>2204</v>
      </c>
      <c r="M135" s="156" t="s">
        <v>2205</v>
      </c>
      <c r="N135" s="156" t="s">
        <v>2206</v>
      </c>
      <c r="O135" s="165" t="s">
        <v>1626</v>
      </c>
      <c r="P135" s="165"/>
      <c r="Q135" s="165"/>
      <c r="R135" s="165"/>
      <c r="S135" s="165"/>
      <c r="T135" s="165"/>
      <c r="U135" s="158">
        <f t="shared" si="11"/>
        <v>0</v>
      </c>
      <c r="V135" s="177"/>
    </row>
    <row r="136" spans="1:22" x14ac:dyDescent="0.3">
      <c r="A136" s="153">
        <v>137</v>
      </c>
      <c r="B136" s="153" t="s">
        <v>832</v>
      </c>
      <c r="C136" s="153" t="s">
        <v>1689</v>
      </c>
      <c r="D136" s="154">
        <v>1137</v>
      </c>
      <c r="E136" s="154" t="s">
        <v>1801</v>
      </c>
      <c r="F136" s="158" t="s">
        <v>142</v>
      </c>
      <c r="G136" s="158" t="s">
        <v>1243</v>
      </c>
      <c r="H136" s="158" t="s">
        <v>13</v>
      </c>
      <c r="I136" s="158" t="s">
        <v>1162</v>
      </c>
      <c r="J136" s="155" t="str">
        <f t="shared" si="10"/>
        <v>U-8 SL Valencia (Bolts)</v>
      </c>
      <c r="K136" s="159" t="s">
        <v>1962</v>
      </c>
      <c r="L136" s="159" t="s">
        <v>1251</v>
      </c>
      <c r="M136" s="159" t="s">
        <v>1252</v>
      </c>
      <c r="N136" s="159" t="s">
        <v>1253</v>
      </c>
      <c r="O136" s="165" t="s">
        <v>1626</v>
      </c>
      <c r="P136" s="165"/>
      <c r="Q136" s="165"/>
      <c r="R136" s="165"/>
      <c r="S136" s="165"/>
      <c r="T136" s="165"/>
      <c r="U136" s="158">
        <f t="shared" si="11"/>
        <v>0</v>
      </c>
      <c r="V136" s="177"/>
    </row>
    <row r="137" spans="1:22" x14ac:dyDescent="0.3">
      <c r="A137" s="153">
        <v>138</v>
      </c>
      <c r="B137" s="153" t="s">
        <v>832</v>
      </c>
      <c r="C137" s="153" t="s">
        <v>1691</v>
      </c>
      <c r="D137" s="154">
        <v>1138</v>
      </c>
      <c r="E137" s="154" t="s">
        <v>1802</v>
      </c>
      <c r="F137" s="153" t="s">
        <v>142</v>
      </c>
      <c r="G137" s="153" t="s">
        <v>1243</v>
      </c>
      <c r="H137" s="153" t="s">
        <v>13</v>
      </c>
      <c r="I137" s="153" t="s">
        <v>1162</v>
      </c>
      <c r="J137" s="155" t="str">
        <f t="shared" si="10"/>
        <v>U-8 SL Blizzards</v>
      </c>
      <c r="K137" s="156" t="s">
        <v>1247</v>
      </c>
      <c r="L137" s="156" t="s">
        <v>1248</v>
      </c>
      <c r="M137" s="156" t="s">
        <v>1249</v>
      </c>
      <c r="N137" s="156" t="s">
        <v>1250</v>
      </c>
      <c r="O137" s="165" t="s">
        <v>1626</v>
      </c>
      <c r="P137" s="165"/>
      <c r="Q137" s="165"/>
      <c r="R137" s="165"/>
      <c r="S137" s="165"/>
      <c r="T137" s="165"/>
      <c r="U137" s="158">
        <f t="shared" si="11"/>
        <v>0</v>
      </c>
      <c r="V137" s="232"/>
    </row>
    <row r="138" spans="1:22" x14ac:dyDescent="0.3">
      <c r="A138" s="153">
        <v>139</v>
      </c>
      <c r="B138" s="153" t="s">
        <v>832</v>
      </c>
      <c r="C138" s="153" t="s">
        <v>1691</v>
      </c>
      <c r="D138" s="154">
        <v>1139</v>
      </c>
      <c r="E138" s="154" t="s">
        <v>1803</v>
      </c>
      <c r="F138" s="153" t="s">
        <v>142</v>
      </c>
      <c r="G138" s="153" t="s">
        <v>1243</v>
      </c>
      <c r="H138" s="153" t="s">
        <v>13</v>
      </c>
      <c r="I138" s="153" t="s">
        <v>1162</v>
      </c>
      <c r="J138" s="155" t="str">
        <f t="shared" si="10"/>
        <v>U-8 SL Hurricanes</v>
      </c>
      <c r="K138" s="156" t="s">
        <v>366</v>
      </c>
      <c r="L138" s="156" t="s">
        <v>1254</v>
      </c>
      <c r="M138" s="156" t="s">
        <v>1255</v>
      </c>
      <c r="N138" s="156" t="s">
        <v>1256</v>
      </c>
      <c r="O138" s="165" t="s">
        <v>1626</v>
      </c>
      <c r="P138" s="165"/>
      <c r="Q138" s="165"/>
      <c r="R138" s="165"/>
      <c r="S138" s="165"/>
      <c r="T138" s="165"/>
      <c r="U138" s="158">
        <f t="shared" si="11"/>
        <v>0</v>
      </c>
      <c r="V138" s="177"/>
    </row>
    <row r="139" spans="1:22" x14ac:dyDescent="0.3">
      <c r="A139" s="153">
        <v>140</v>
      </c>
      <c r="B139" s="153" t="s">
        <v>832</v>
      </c>
      <c r="C139" s="153" t="s">
        <v>1690</v>
      </c>
      <c r="D139" s="154">
        <v>1140</v>
      </c>
      <c r="E139" s="154" t="s">
        <v>1804</v>
      </c>
      <c r="F139" s="153" t="s">
        <v>142</v>
      </c>
      <c r="G139" s="153" t="s">
        <v>1243</v>
      </c>
      <c r="H139" s="153" t="s">
        <v>13</v>
      </c>
      <c r="I139" s="153" t="s">
        <v>1162</v>
      </c>
      <c r="J139" s="155" t="str">
        <f t="shared" si="10"/>
        <v>U-8 SL Volcanoes</v>
      </c>
      <c r="K139" s="156" t="s">
        <v>1317</v>
      </c>
      <c r="L139" s="156" t="s">
        <v>1314</v>
      </c>
      <c r="M139" s="156" t="s">
        <v>1315</v>
      </c>
      <c r="N139" s="156" t="s">
        <v>1316</v>
      </c>
      <c r="O139" s="165" t="s">
        <v>1626</v>
      </c>
      <c r="P139" s="165"/>
      <c r="Q139" s="165"/>
      <c r="R139" s="165"/>
      <c r="S139" s="165"/>
      <c r="T139" s="165"/>
      <c r="U139" s="158">
        <f t="shared" si="11"/>
        <v>0</v>
      </c>
      <c r="V139" s="177"/>
    </row>
    <row r="140" spans="1:22" x14ac:dyDescent="0.3">
      <c r="A140" s="153">
        <v>141</v>
      </c>
      <c r="B140" s="153" t="s">
        <v>832</v>
      </c>
      <c r="C140" s="153" t="s">
        <v>1690</v>
      </c>
      <c r="D140" s="154">
        <v>1141</v>
      </c>
      <c r="E140" s="154" t="s">
        <v>1805</v>
      </c>
      <c r="F140" s="153" t="s">
        <v>142</v>
      </c>
      <c r="G140" s="153" t="s">
        <v>1243</v>
      </c>
      <c r="H140" s="153" t="s">
        <v>13</v>
      </c>
      <c r="I140" s="153" t="s">
        <v>1162</v>
      </c>
      <c r="J140" s="155" t="str">
        <f t="shared" ref="J140:J147" si="12">F140&amp;" "&amp;H140&amp;" "&amp;K140</f>
        <v>U-8 SL Cyclones</v>
      </c>
      <c r="K140" s="156" t="s">
        <v>212</v>
      </c>
      <c r="L140" s="156" t="s">
        <v>1608</v>
      </c>
      <c r="M140" s="156" t="s">
        <v>1609</v>
      </c>
      <c r="N140" s="157" t="s">
        <v>1610</v>
      </c>
      <c r="O140" s="165" t="s">
        <v>1626</v>
      </c>
      <c r="P140" s="165"/>
      <c r="Q140" s="165"/>
      <c r="R140" s="165"/>
      <c r="S140" s="165"/>
      <c r="T140" s="165"/>
      <c r="U140" s="158">
        <f t="shared" si="11"/>
        <v>0</v>
      </c>
      <c r="V140" s="177"/>
    </row>
    <row r="141" spans="1:22" x14ac:dyDescent="0.3">
      <c r="A141" s="153">
        <v>142</v>
      </c>
      <c r="B141" s="153" t="s">
        <v>832</v>
      </c>
      <c r="C141" s="153" t="s">
        <v>1688</v>
      </c>
      <c r="D141" s="154">
        <v>1142</v>
      </c>
      <c r="E141" s="154" t="s">
        <v>1806</v>
      </c>
      <c r="F141" s="153" t="s">
        <v>142</v>
      </c>
      <c r="G141" s="153" t="s">
        <v>1243</v>
      </c>
      <c r="H141" s="153" t="s">
        <v>13</v>
      </c>
      <c r="I141" s="153" t="s">
        <v>1162</v>
      </c>
      <c r="J141" s="155" t="str">
        <f t="shared" si="12"/>
        <v>U-8 SL Earthquakes</v>
      </c>
      <c r="K141" s="156" t="s">
        <v>1244</v>
      </c>
      <c r="L141" s="156" t="s">
        <v>1245</v>
      </c>
      <c r="M141" s="156" t="s">
        <v>1611</v>
      </c>
      <c r="N141" s="156" t="s">
        <v>1246</v>
      </c>
      <c r="O141" s="165" t="s">
        <v>1626</v>
      </c>
      <c r="P141" s="165"/>
      <c r="Q141" s="165"/>
      <c r="R141" s="165"/>
      <c r="S141" s="165"/>
      <c r="T141" s="165"/>
      <c r="U141" s="158">
        <f t="shared" si="11"/>
        <v>0</v>
      </c>
      <c r="V141" s="177"/>
    </row>
    <row r="142" spans="1:22" x14ac:dyDescent="0.3">
      <c r="A142" s="153">
        <v>143</v>
      </c>
      <c r="B142" s="153" t="s">
        <v>832</v>
      </c>
      <c r="C142" s="153" t="s">
        <v>1688</v>
      </c>
      <c r="D142" s="154">
        <v>1143</v>
      </c>
      <c r="E142" s="154" t="s">
        <v>1807</v>
      </c>
      <c r="F142" s="153" t="s">
        <v>19</v>
      </c>
      <c r="G142" s="153" t="s">
        <v>1243</v>
      </c>
      <c r="H142" s="153" t="s">
        <v>13</v>
      </c>
      <c r="I142" s="153" t="s">
        <v>1162</v>
      </c>
      <c r="J142" s="155" t="str">
        <f t="shared" si="12"/>
        <v>U-9 SL Cowboys (Bulldogs)</v>
      </c>
      <c r="K142" s="156" t="s">
        <v>1963</v>
      </c>
      <c r="L142" s="156" t="s">
        <v>2207</v>
      </c>
      <c r="M142" s="156" t="s">
        <v>2208</v>
      </c>
      <c r="N142" s="156" t="s">
        <v>2209</v>
      </c>
      <c r="O142" s="165" t="s">
        <v>1626</v>
      </c>
      <c r="P142" s="165"/>
      <c r="Q142" s="165"/>
      <c r="R142" s="165"/>
      <c r="S142" s="165"/>
      <c r="T142" s="165"/>
      <c r="U142" s="158">
        <f t="shared" si="11"/>
        <v>0</v>
      </c>
      <c r="V142" s="177"/>
    </row>
    <row r="143" spans="1:22" x14ac:dyDescent="0.3">
      <c r="A143" s="153">
        <v>144</v>
      </c>
      <c r="B143" s="153" t="s">
        <v>832</v>
      </c>
      <c r="C143" s="153" t="s">
        <v>1688</v>
      </c>
      <c r="D143" s="154">
        <v>1144</v>
      </c>
      <c r="E143" s="154" t="s">
        <v>1808</v>
      </c>
      <c r="F143" s="153" t="s">
        <v>19</v>
      </c>
      <c r="G143" s="153" t="s">
        <v>1243</v>
      </c>
      <c r="H143" s="153" t="s">
        <v>13</v>
      </c>
      <c r="I143" s="153" t="s">
        <v>1162</v>
      </c>
      <c r="J143" s="155" t="str">
        <f t="shared" si="12"/>
        <v>U-9 SL Barcelona (Flames)</v>
      </c>
      <c r="K143" s="156" t="s">
        <v>1964</v>
      </c>
      <c r="L143" s="156" t="s">
        <v>1612</v>
      </c>
      <c r="M143" s="156" t="s">
        <v>120</v>
      </c>
      <c r="N143" s="156" t="s">
        <v>121</v>
      </c>
      <c r="O143" s="165" t="s">
        <v>1626</v>
      </c>
      <c r="P143" s="165"/>
      <c r="Q143" s="165"/>
      <c r="R143" s="165"/>
      <c r="S143" s="165"/>
      <c r="T143" s="165"/>
      <c r="U143" s="158">
        <f t="shared" si="11"/>
        <v>0</v>
      </c>
      <c r="V143" s="177"/>
    </row>
    <row r="144" spans="1:22" x14ac:dyDescent="0.3">
      <c r="A144" s="153">
        <v>145</v>
      </c>
      <c r="B144" s="153" t="s">
        <v>832</v>
      </c>
      <c r="C144" s="153" t="s">
        <v>1690</v>
      </c>
      <c r="D144" s="154">
        <v>1145</v>
      </c>
      <c r="E144" s="154" t="s">
        <v>1809</v>
      </c>
      <c r="F144" s="153" t="s">
        <v>19</v>
      </c>
      <c r="G144" s="153" t="s">
        <v>1243</v>
      </c>
      <c r="H144" s="153" t="s">
        <v>13</v>
      </c>
      <c r="I144" s="153" t="s">
        <v>1162</v>
      </c>
      <c r="J144" s="155" t="str">
        <f t="shared" si="12"/>
        <v>U-9 SL Raptors</v>
      </c>
      <c r="K144" s="156" t="s">
        <v>133</v>
      </c>
      <c r="L144" s="156" t="s">
        <v>134</v>
      </c>
      <c r="M144" s="156" t="s">
        <v>135</v>
      </c>
      <c r="N144" s="156" t="s">
        <v>136</v>
      </c>
      <c r="O144" s="165" t="s">
        <v>1626</v>
      </c>
      <c r="P144" s="165"/>
      <c r="Q144" s="165"/>
      <c r="R144" s="165"/>
      <c r="S144" s="165"/>
      <c r="T144" s="165"/>
      <c r="U144" s="158">
        <f t="shared" si="11"/>
        <v>0</v>
      </c>
      <c r="V144" s="177"/>
    </row>
    <row r="145" spans="1:22" x14ac:dyDescent="0.3">
      <c r="A145" s="153">
        <v>146</v>
      </c>
      <c r="B145" s="153" t="s">
        <v>832</v>
      </c>
      <c r="C145" s="153" t="s">
        <v>1690</v>
      </c>
      <c r="D145" s="154">
        <v>1146</v>
      </c>
      <c r="E145" s="154" t="s">
        <v>1810</v>
      </c>
      <c r="F145" s="153" t="s">
        <v>19</v>
      </c>
      <c r="G145" s="153" t="s">
        <v>1243</v>
      </c>
      <c r="H145" s="153" t="s">
        <v>13</v>
      </c>
      <c r="I145" s="153" t="s">
        <v>1162</v>
      </c>
      <c r="J145" s="155" t="str">
        <f t="shared" si="12"/>
        <v>U-9 SL Chelsea (Anacondas)</v>
      </c>
      <c r="K145" s="156" t="s">
        <v>1965</v>
      </c>
      <c r="L145" s="156" t="s">
        <v>92</v>
      </c>
      <c r="M145" s="156" t="s">
        <v>93</v>
      </c>
      <c r="N145" s="156" t="s">
        <v>94</v>
      </c>
      <c r="O145" s="165" t="s">
        <v>1626</v>
      </c>
      <c r="P145" s="165"/>
      <c r="Q145" s="165"/>
      <c r="R145" s="165"/>
      <c r="S145" s="165"/>
      <c r="T145" s="165"/>
      <c r="U145" s="158">
        <f t="shared" si="11"/>
        <v>0</v>
      </c>
      <c r="V145" s="177"/>
    </row>
    <row r="146" spans="1:22" x14ac:dyDescent="0.3">
      <c r="A146" s="153">
        <v>147</v>
      </c>
      <c r="B146" s="153" t="s">
        <v>832</v>
      </c>
      <c r="C146" s="153" t="s">
        <v>1688</v>
      </c>
      <c r="D146" s="154">
        <v>1147</v>
      </c>
      <c r="E146" s="154" t="s">
        <v>1811</v>
      </c>
      <c r="F146" s="153" t="s">
        <v>787</v>
      </c>
      <c r="G146" s="153" t="s">
        <v>1243</v>
      </c>
      <c r="H146" s="153" t="s">
        <v>13</v>
      </c>
      <c r="I146" s="153" t="s">
        <v>1162</v>
      </c>
      <c r="J146" s="155" t="str">
        <f t="shared" si="12"/>
        <v>U10 SL Aletico Madrid (Rangers)</v>
      </c>
      <c r="K146" s="156" t="s">
        <v>1966</v>
      </c>
      <c r="L146" s="156" t="s">
        <v>159</v>
      </c>
      <c r="M146" s="156" t="s">
        <v>160</v>
      </c>
      <c r="N146" s="156" t="s">
        <v>2210</v>
      </c>
      <c r="O146" s="165" t="s">
        <v>1626</v>
      </c>
      <c r="P146" s="165"/>
      <c r="Q146" s="165"/>
      <c r="R146" s="165"/>
      <c r="S146" s="165"/>
      <c r="T146" s="165"/>
      <c r="U146" s="158">
        <f t="shared" si="11"/>
        <v>0</v>
      </c>
      <c r="V146" s="177"/>
    </row>
    <row r="147" spans="1:22" x14ac:dyDescent="0.3">
      <c r="A147" s="153">
        <v>148</v>
      </c>
      <c r="B147" s="153" t="s">
        <v>832</v>
      </c>
      <c r="C147" s="153" t="s">
        <v>1688</v>
      </c>
      <c r="D147" s="154">
        <v>1148</v>
      </c>
      <c r="E147" s="154" t="s">
        <v>1812</v>
      </c>
      <c r="F147" s="153" t="s">
        <v>787</v>
      </c>
      <c r="G147" s="153" t="s">
        <v>1243</v>
      </c>
      <c r="H147" s="153" t="s">
        <v>13</v>
      </c>
      <c r="I147" s="153" t="s">
        <v>1162</v>
      </c>
      <c r="J147" s="155" t="str">
        <f t="shared" si="12"/>
        <v>U10 SL Manchester City (Chargers)</v>
      </c>
      <c r="K147" s="156" t="s">
        <v>1967</v>
      </c>
      <c r="L147" s="156" t="s">
        <v>1613</v>
      </c>
      <c r="M147" s="156" t="s">
        <v>180</v>
      </c>
      <c r="N147" s="156" t="s">
        <v>2211</v>
      </c>
      <c r="O147" s="165" t="s">
        <v>1626</v>
      </c>
      <c r="P147" s="165"/>
      <c r="Q147" s="165"/>
      <c r="R147" s="165"/>
      <c r="S147" s="165"/>
      <c r="T147" s="165"/>
      <c r="U147" s="158">
        <f t="shared" si="11"/>
        <v>0</v>
      </c>
      <c r="V147" s="177"/>
    </row>
    <row r="148" spans="1:22" x14ac:dyDescent="0.3">
      <c r="A148" s="153">
        <v>149</v>
      </c>
      <c r="B148" s="153" t="s">
        <v>832</v>
      </c>
      <c r="C148" s="153" t="s">
        <v>1690</v>
      </c>
      <c r="D148" s="154">
        <v>1149</v>
      </c>
      <c r="E148" s="154" t="s">
        <v>1813</v>
      </c>
      <c r="F148" s="153" t="s">
        <v>787</v>
      </c>
      <c r="G148" s="153" t="s">
        <v>1243</v>
      </c>
      <c r="H148" s="153" t="s">
        <v>13</v>
      </c>
      <c r="I148" s="153" t="s">
        <v>1162</v>
      </c>
      <c r="J148" s="155" t="str">
        <f t="shared" ref="J148:J161" si="13">F148&amp;" "&amp;H148&amp;" "&amp;K148</f>
        <v>U10 SL Wolves (Bears)</v>
      </c>
      <c r="K148" s="156" t="s">
        <v>1968</v>
      </c>
      <c r="L148" s="156" t="s">
        <v>154</v>
      </c>
      <c r="M148" s="156" t="s">
        <v>155</v>
      </c>
      <c r="N148" s="156" t="s">
        <v>156</v>
      </c>
      <c r="O148" s="165" t="s">
        <v>1626</v>
      </c>
      <c r="P148" s="165"/>
      <c r="Q148" s="165"/>
      <c r="R148" s="165"/>
      <c r="S148" s="165"/>
      <c r="T148" s="165"/>
      <c r="U148" s="158">
        <f t="shared" si="11"/>
        <v>0</v>
      </c>
      <c r="V148" s="177"/>
    </row>
    <row r="149" spans="1:22" ht="57.6" x14ac:dyDescent="0.3">
      <c r="A149" s="153">
        <v>150</v>
      </c>
      <c r="B149" s="153" t="s">
        <v>832</v>
      </c>
      <c r="C149" s="153"/>
      <c r="D149" s="154">
        <v>1150</v>
      </c>
      <c r="E149" s="154" t="s">
        <v>1668</v>
      </c>
      <c r="F149" s="153" t="s">
        <v>786</v>
      </c>
      <c r="G149" s="153" t="s">
        <v>1258</v>
      </c>
      <c r="H149" s="153" t="s">
        <v>13</v>
      </c>
      <c r="I149" s="153" t="s">
        <v>1162</v>
      </c>
      <c r="J149" s="155" t="str">
        <f t="shared" si="13"/>
        <v>U10G SL Lady Owlets (Tigers)</v>
      </c>
      <c r="K149" s="156" t="s">
        <v>1969</v>
      </c>
      <c r="L149" s="156" t="s">
        <v>1614</v>
      </c>
      <c r="M149" s="156" t="s">
        <v>83</v>
      </c>
      <c r="N149" s="156" t="s">
        <v>84</v>
      </c>
      <c r="O149" s="165" t="s">
        <v>1629</v>
      </c>
      <c r="P149" s="165"/>
      <c r="Q149" s="165"/>
      <c r="R149" s="165"/>
      <c r="S149" s="165"/>
      <c r="T149" s="165"/>
      <c r="U149" s="158">
        <f t="shared" si="11"/>
        <v>0</v>
      </c>
      <c r="V149" s="177"/>
    </row>
    <row r="150" spans="1:22" ht="28.8" x14ac:dyDescent="0.3">
      <c r="A150" s="153">
        <v>151</v>
      </c>
      <c r="B150" s="153" t="s">
        <v>832</v>
      </c>
      <c r="C150" s="153"/>
      <c r="D150" s="154">
        <v>1151</v>
      </c>
      <c r="E150" s="154" t="s">
        <v>1672</v>
      </c>
      <c r="F150" s="153" t="s">
        <v>786</v>
      </c>
      <c r="G150" s="153" t="s">
        <v>1258</v>
      </c>
      <c r="H150" s="153" t="s">
        <v>13</v>
      </c>
      <c r="I150" s="153" t="s">
        <v>1162</v>
      </c>
      <c r="J150" s="155" t="str">
        <f t="shared" si="13"/>
        <v>U10G SL Arsenal</v>
      </c>
      <c r="K150" s="156" t="s">
        <v>143</v>
      </c>
      <c r="L150" s="156" t="s">
        <v>37</v>
      </c>
      <c r="M150" s="156" t="s">
        <v>38</v>
      </c>
      <c r="N150" s="156" t="s">
        <v>39</v>
      </c>
      <c r="O150" s="165" t="s">
        <v>1628</v>
      </c>
      <c r="P150" s="165"/>
      <c r="Q150" s="165"/>
      <c r="R150" s="165"/>
      <c r="S150" s="165"/>
      <c r="T150" s="165"/>
      <c r="U150" s="158">
        <f t="shared" si="11"/>
        <v>0</v>
      </c>
      <c r="V150" s="177"/>
    </row>
    <row r="151" spans="1:22" ht="28.8" x14ac:dyDescent="0.3">
      <c r="A151" s="153">
        <v>152</v>
      </c>
      <c r="B151" s="153" t="s">
        <v>832</v>
      </c>
      <c r="C151" s="153" t="s">
        <v>1688</v>
      </c>
      <c r="D151" s="154">
        <v>1152</v>
      </c>
      <c r="E151" s="154" t="s">
        <v>1814</v>
      </c>
      <c r="F151" s="153" t="s">
        <v>781</v>
      </c>
      <c r="G151" s="153" t="s">
        <v>1243</v>
      </c>
      <c r="H151" s="153" t="s">
        <v>13</v>
      </c>
      <c r="I151" s="153" t="s">
        <v>1162</v>
      </c>
      <c r="J151" s="155" t="str">
        <f t="shared" si="13"/>
        <v>U12 SL Union</v>
      </c>
      <c r="K151" s="156" t="s">
        <v>1257</v>
      </c>
      <c r="L151" s="156" t="s">
        <v>37</v>
      </c>
      <c r="M151" s="156" t="s">
        <v>38</v>
      </c>
      <c r="N151" s="156" t="s">
        <v>39</v>
      </c>
      <c r="O151" s="165" t="s">
        <v>1628</v>
      </c>
      <c r="P151" s="165"/>
      <c r="Q151" s="165"/>
      <c r="R151" s="165"/>
      <c r="S151" s="165"/>
      <c r="T151" s="165"/>
      <c r="U151" s="158">
        <f t="shared" si="11"/>
        <v>0</v>
      </c>
      <c r="V151" s="177"/>
    </row>
    <row r="152" spans="1:22" x14ac:dyDescent="0.3">
      <c r="A152" s="153">
        <v>153</v>
      </c>
      <c r="B152" s="153" t="s">
        <v>832</v>
      </c>
      <c r="C152" s="153"/>
      <c r="D152" s="154">
        <v>1153</v>
      </c>
      <c r="E152" s="154" t="s">
        <v>1677</v>
      </c>
      <c r="F152" s="153" t="s">
        <v>776</v>
      </c>
      <c r="G152" s="153" t="s">
        <v>1258</v>
      </c>
      <c r="H152" s="153" t="s">
        <v>13</v>
      </c>
      <c r="I152" s="153" t="s">
        <v>1162</v>
      </c>
      <c r="J152" s="155" t="str">
        <f t="shared" si="13"/>
        <v>U12G SL Red Stars (Royals)</v>
      </c>
      <c r="K152" s="156" t="s">
        <v>1970</v>
      </c>
      <c r="L152" s="156" t="s">
        <v>42</v>
      </c>
      <c r="M152" s="156" t="s">
        <v>43</v>
      </c>
      <c r="N152" s="156" t="s">
        <v>44</v>
      </c>
      <c r="O152" s="165" t="s">
        <v>1626</v>
      </c>
      <c r="P152" s="165"/>
      <c r="Q152" s="165"/>
      <c r="R152" s="165"/>
      <c r="S152" s="165"/>
      <c r="T152" s="165"/>
      <c r="U152" s="158">
        <f t="shared" si="11"/>
        <v>0</v>
      </c>
      <c r="V152" s="177"/>
    </row>
    <row r="153" spans="1:22" x14ac:dyDescent="0.3">
      <c r="A153" s="153">
        <v>154</v>
      </c>
      <c r="B153" s="153" t="s">
        <v>832</v>
      </c>
      <c r="C153" s="153"/>
      <c r="D153" s="154">
        <v>1154</v>
      </c>
      <c r="E153" s="154" t="s">
        <v>1683</v>
      </c>
      <c r="F153" s="153" t="s">
        <v>776</v>
      </c>
      <c r="G153" s="153" t="s">
        <v>1258</v>
      </c>
      <c r="H153" s="153" t="s">
        <v>13</v>
      </c>
      <c r="I153" s="153" t="s">
        <v>1162</v>
      </c>
      <c r="J153" s="155" t="str">
        <f t="shared" si="13"/>
        <v>U12G SL Crush</v>
      </c>
      <c r="K153" s="156" t="s">
        <v>97</v>
      </c>
      <c r="L153" s="156" t="s">
        <v>98</v>
      </c>
      <c r="M153" s="156" t="s">
        <v>99</v>
      </c>
      <c r="N153" s="156" t="s">
        <v>100</v>
      </c>
      <c r="O153" s="165" t="s">
        <v>1626</v>
      </c>
      <c r="P153" s="165"/>
      <c r="Q153" s="165"/>
      <c r="R153" s="165"/>
      <c r="S153" s="165"/>
      <c r="T153" s="165"/>
      <c r="U153" s="158">
        <f t="shared" ref="U153:U159" si="14">S153+T153</f>
        <v>0</v>
      </c>
      <c r="V153" s="177"/>
    </row>
    <row r="154" spans="1:22" ht="28.8" x14ac:dyDescent="0.3">
      <c r="A154" s="153">
        <v>155</v>
      </c>
      <c r="B154" s="153" t="s">
        <v>832</v>
      </c>
      <c r="C154" s="153"/>
      <c r="D154" s="154">
        <v>1155</v>
      </c>
      <c r="E154" s="154" t="s">
        <v>1674</v>
      </c>
      <c r="F154" s="153" t="s">
        <v>776</v>
      </c>
      <c r="G154" s="153" t="s">
        <v>1258</v>
      </c>
      <c r="H154" s="153" t="s">
        <v>13</v>
      </c>
      <c r="I154" s="153" t="s">
        <v>1162</v>
      </c>
      <c r="J154" s="155" t="str">
        <f t="shared" si="13"/>
        <v>U12G SL Lady Owls</v>
      </c>
      <c r="K154" s="156" t="s">
        <v>70</v>
      </c>
      <c r="L154" s="156" t="s">
        <v>1614</v>
      </c>
      <c r="M154" s="156" t="s">
        <v>83</v>
      </c>
      <c r="N154" s="156" t="s">
        <v>84</v>
      </c>
      <c r="O154" s="165" t="s">
        <v>1627</v>
      </c>
      <c r="P154" s="165"/>
      <c r="Q154" s="165"/>
      <c r="R154" s="165"/>
      <c r="S154" s="165"/>
      <c r="T154" s="165"/>
      <c r="U154" s="158">
        <f t="shared" si="14"/>
        <v>0</v>
      </c>
      <c r="V154" s="177"/>
    </row>
    <row r="155" spans="1:22" x14ac:dyDescent="0.3">
      <c r="A155" s="153">
        <v>156</v>
      </c>
      <c r="B155" s="153" t="s">
        <v>832</v>
      </c>
      <c r="C155" s="153"/>
      <c r="D155" s="154">
        <v>1156</v>
      </c>
      <c r="E155" s="154" t="s">
        <v>1815</v>
      </c>
      <c r="F155" s="153" t="s">
        <v>773</v>
      </c>
      <c r="G155" s="153" t="s">
        <v>1243</v>
      </c>
      <c r="H155" s="153" t="s">
        <v>13</v>
      </c>
      <c r="I155" s="153" t="s">
        <v>1162</v>
      </c>
      <c r="J155" s="155" t="str">
        <f t="shared" si="13"/>
        <v>U14 SL Wolfsburg (Vipers)</v>
      </c>
      <c r="K155" s="156" t="s">
        <v>1971</v>
      </c>
      <c r="L155" s="156" t="s">
        <v>1615</v>
      </c>
      <c r="M155" s="156" t="s">
        <v>1616</v>
      </c>
      <c r="N155" s="156" t="s">
        <v>1617</v>
      </c>
      <c r="O155" s="165" t="s">
        <v>1626</v>
      </c>
      <c r="P155" s="165"/>
      <c r="Q155" s="165"/>
      <c r="R155" s="165"/>
      <c r="S155" s="165"/>
      <c r="T155" s="165"/>
      <c r="U155" s="158">
        <f t="shared" si="14"/>
        <v>0</v>
      </c>
      <c r="V155" s="177"/>
    </row>
    <row r="156" spans="1:22" s="160" customFormat="1" x14ac:dyDescent="0.3">
      <c r="A156" s="153">
        <v>157</v>
      </c>
      <c r="B156" s="153" t="s">
        <v>832</v>
      </c>
      <c r="C156" s="153"/>
      <c r="D156" s="154">
        <v>1157</v>
      </c>
      <c r="E156" s="154" t="s">
        <v>1661</v>
      </c>
      <c r="F156" s="158" t="s">
        <v>770</v>
      </c>
      <c r="G156" s="158" t="s">
        <v>1258</v>
      </c>
      <c r="H156" s="158" t="s">
        <v>13</v>
      </c>
      <c r="I156" s="158" t="s">
        <v>1162</v>
      </c>
      <c r="J156" s="155" t="str">
        <f t="shared" si="13"/>
        <v>U14G SL Reign (Breeze)</v>
      </c>
      <c r="K156" s="159" t="s">
        <v>1972</v>
      </c>
      <c r="L156" s="159" t="s">
        <v>1618</v>
      </c>
      <c r="M156" s="159" t="s">
        <v>1619</v>
      </c>
      <c r="N156" s="159" t="s">
        <v>1620</v>
      </c>
      <c r="O156" s="165" t="s">
        <v>1626</v>
      </c>
      <c r="P156" s="165"/>
      <c r="Q156" s="165"/>
      <c r="R156" s="165"/>
      <c r="S156" s="165"/>
      <c r="T156" s="165"/>
      <c r="U156" s="158">
        <f t="shared" si="14"/>
        <v>0</v>
      </c>
      <c r="V156" s="177"/>
    </row>
    <row r="157" spans="1:22" s="160" customFormat="1" hidden="1" x14ac:dyDescent="0.3">
      <c r="A157" s="153">
        <v>158</v>
      </c>
      <c r="B157" s="153" t="s">
        <v>832</v>
      </c>
      <c r="C157" s="153" t="s">
        <v>1690</v>
      </c>
      <c r="D157" s="154">
        <v>1158</v>
      </c>
      <c r="E157" s="154" t="s">
        <v>1816</v>
      </c>
      <c r="F157" s="158" t="s">
        <v>787</v>
      </c>
      <c r="G157" s="158" t="s">
        <v>1243</v>
      </c>
      <c r="H157" s="158" t="s">
        <v>1457</v>
      </c>
      <c r="I157" s="158" t="s">
        <v>1458</v>
      </c>
      <c r="J157" s="261" t="str">
        <f t="shared" si="13"/>
        <v>U10 WCHSA Royal Eagles</v>
      </c>
      <c r="K157" s="159" t="s">
        <v>2202</v>
      </c>
      <c r="L157" s="159" t="s">
        <v>2164</v>
      </c>
      <c r="M157" s="159" t="s">
        <v>2165</v>
      </c>
      <c r="N157" s="159" t="s">
        <v>2166</v>
      </c>
      <c r="O157" s="165"/>
      <c r="P157" s="165"/>
      <c r="Q157" s="165"/>
      <c r="R157" s="165"/>
      <c r="S157" s="165"/>
      <c r="T157" s="165"/>
      <c r="U157" s="158">
        <f t="shared" si="14"/>
        <v>0</v>
      </c>
      <c r="V157" s="177" t="s">
        <v>819</v>
      </c>
    </row>
    <row r="158" spans="1:22" hidden="1" x14ac:dyDescent="0.3">
      <c r="A158" s="153">
        <v>159</v>
      </c>
      <c r="B158" s="153" t="s">
        <v>832</v>
      </c>
      <c r="C158" s="153"/>
      <c r="D158" s="154">
        <v>1159</v>
      </c>
      <c r="E158" s="154" t="s">
        <v>1817</v>
      </c>
      <c r="F158" s="153" t="s">
        <v>773</v>
      </c>
      <c r="G158" s="153" t="s">
        <v>1243</v>
      </c>
      <c r="H158" s="153" t="s">
        <v>836</v>
      </c>
      <c r="I158" s="153" t="s">
        <v>1266</v>
      </c>
      <c r="J158" s="155" t="str">
        <f t="shared" si="13"/>
        <v>U14 WA Waubedonia U14 Coed</v>
      </c>
      <c r="K158" s="156" t="s">
        <v>1621</v>
      </c>
      <c r="L158" s="156" t="s">
        <v>663</v>
      </c>
      <c r="M158" s="156" t="s">
        <v>1408</v>
      </c>
      <c r="N158" s="156" t="s">
        <v>661</v>
      </c>
      <c r="O158" s="165"/>
      <c r="P158" s="165"/>
      <c r="Q158" s="165"/>
      <c r="R158" s="165"/>
      <c r="S158" s="165"/>
      <c r="T158" s="165"/>
      <c r="U158" s="158">
        <f t="shared" si="14"/>
        <v>0</v>
      </c>
      <c r="V158" s="232" t="s">
        <v>1421</v>
      </c>
    </row>
    <row r="159" spans="1:22" s="160" customFormat="1" ht="57.6" hidden="1" x14ac:dyDescent="0.3">
      <c r="A159" s="153">
        <v>160</v>
      </c>
      <c r="B159" s="153" t="s">
        <v>832</v>
      </c>
      <c r="C159" s="153"/>
      <c r="D159" s="154">
        <v>1160</v>
      </c>
      <c r="E159" s="154" t="s">
        <v>1660</v>
      </c>
      <c r="F159" s="158" t="s">
        <v>770</v>
      </c>
      <c r="G159" s="158" t="s">
        <v>1258</v>
      </c>
      <c r="H159" s="158" t="s">
        <v>836</v>
      </c>
      <c r="I159" s="158" t="s">
        <v>1266</v>
      </c>
      <c r="J159" s="261" t="str">
        <f t="shared" si="13"/>
        <v>U14G WA Waubedonia U14 Girls</v>
      </c>
      <c r="K159" s="159" t="s">
        <v>1409</v>
      </c>
      <c r="L159" s="159" t="s">
        <v>2043</v>
      </c>
      <c r="M159" s="159" t="s">
        <v>2044</v>
      </c>
      <c r="N159" s="159" t="s">
        <v>651</v>
      </c>
      <c r="O159" s="165" t="s">
        <v>1630</v>
      </c>
      <c r="P159" s="165"/>
      <c r="Q159" s="165"/>
      <c r="R159" s="165"/>
      <c r="S159" s="165"/>
      <c r="T159" s="165"/>
      <c r="U159" s="158">
        <f t="shared" si="14"/>
        <v>0</v>
      </c>
      <c r="V159" s="177" t="s">
        <v>815</v>
      </c>
    </row>
    <row r="160" spans="1:22" s="160" customFormat="1" hidden="1" x14ac:dyDescent="0.3">
      <c r="A160" s="153">
        <v>161</v>
      </c>
      <c r="B160" s="153" t="s">
        <v>832</v>
      </c>
      <c r="C160" s="153" t="s">
        <v>1688</v>
      </c>
      <c r="D160" s="154">
        <v>1161</v>
      </c>
      <c r="E160" s="154" t="s">
        <v>1818</v>
      </c>
      <c r="F160" s="153" t="s">
        <v>107</v>
      </c>
      <c r="G160" s="153" t="s">
        <v>1243</v>
      </c>
      <c r="H160" s="158" t="s">
        <v>684</v>
      </c>
      <c r="I160" s="158" t="s">
        <v>1267</v>
      </c>
      <c r="J160" s="155" t="str">
        <f t="shared" si="13"/>
        <v>U-7 WB Storm</v>
      </c>
      <c r="K160" s="159" t="s">
        <v>240</v>
      </c>
      <c r="L160" s="156" t="s">
        <v>2150</v>
      </c>
      <c r="M160" s="156" t="s">
        <v>682</v>
      </c>
      <c r="N160" s="156" t="s">
        <v>681</v>
      </c>
      <c r="O160" s="165"/>
      <c r="P160" s="165"/>
      <c r="Q160" s="165"/>
      <c r="R160" s="165"/>
      <c r="S160" s="165"/>
      <c r="T160" s="165"/>
      <c r="U160" s="158"/>
      <c r="V160" s="177"/>
    </row>
    <row r="161" spans="1:22" s="160" customFormat="1" hidden="1" x14ac:dyDescent="0.3">
      <c r="A161" s="153">
        <v>162</v>
      </c>
      <c r="B161" s="153" t="s">
        <v>832</v>
      </c>
      <c r="C161" s="153" t="s">
        <v>1688</v>
      </c>
      <c r="D161" s="154">
        <v>1162</v>
      </c>
      <c r="E161" s="154" t="s">
        <v>1819</v>
      </c>
      <c r="F161" s="158" t="s">
        <v>142</v>
      </c>
      <c r="G161" s="158" t="s">
        <v>1243</v>
      </c>
      <c r="H161" s="158" t="s">
        <v>684</v>
      </c>
      <c r="I161" s="158" t="s">
        <v>1267</v>
      </c>
      <c r="J161" s="155" t="str">
        <f t="shared" si="13"/>
        <v>U-8 WB Stars</v>
      </c>
      <c r="K161" s="159" t="s">
        <v>342</v>
      </c>
      <c r="L161" s="159" t="s">
        <v>2150</v>
      </c>
      <c r="M161" s="159" t="s">
        <v>682</v>
      </c>
      <c r="N161" s="159" t="s">
        <v>681</v>
      </c>
      <c r="O161" s="165"/>
      <c r="P161" s="165"/>
      <c r="Q161" s="165"/>
      <c r="R161" s="165"/>
      <c r="S161" s="165"/>
      <c r="T161" s="165"/>
      <c r="U161" s="158">
        <f>S161+T161</f>
        <v>0</v>
      </c>
      <c r="V161" s="177" t="s">
        <v>815</v>
      </c>
    </row>
    <row r="162" spans="1:22" s="160" customFormat="1" hidden="1" x14ac:dyDescent="0.3">
      <c r="A162" s="153">
        <v>163</v>
      </c>
      <c r="B162" s="153" t="s">
        <v>832</v>
      </c>
      <c r="C162" s="153" t="s">
        <v>1690</v>
      </c>
      <c r="D162" s="154">
        <v>1163</v>
      </c>
      <c r="E162" s="154" t="s">
        <v>1820</v>
      </c>
      <c r="F162" s="158" t="s">
        <v>19</v>
      </c>
      <c r="G162" s="158" t="s">
        <v>1243</v>
      </c>
      <c r="H162" s="158" t="s">
        <v>684</v>
      </c>
      <c r="I162" s="158" t="s">
        <v>1267</v>
      </c>
      <c r="J162" s="155" t="str">
        <f t="shared" ref="J162" si="15">F162&amp;" "&amp;H162&amp;" "&amp;K162</f>
        <v>U-9 WB Magic</v>
      </c>
      <c r="K162" s="159" t="s">
        <v>1336</v>
      </c>
      <c r="L162" s="159" t="s">
        <v>2150</v>
      </c>
      <c r="M162" s="159" t="s">
        <v>682</v>
      </c>
      <c r="N162" s="159" t="s">
        <v>681</v>
      </c>
      <c r="O162" s="165"/>
      <c r="P162" s="165"/>
      <c r="Q162" s="165"/>
      <c r="R162" s="165"/>
      <c r="S162" s="165"/>
      <c r="T162" s="165"/>
      <c r="U162" s="158">
        <f t="shared" ref="U162" si="16">S162+T162</f>
        <v>0</v>
      </c>
      <c r="V162" s="177" t="s">
        <v>815</v>
      </c>
    </row>
  </sheetData>
  <autoFilter ref="A1:V162" xr:uid="{2246D9A9-F53A-4B3F-B0C2-EFA21B462540}">
    <filterColumn colId="8">
      <filters>
        <filter val="Slinger"/>
      </filters>
    </filterColumn>
  </autoFilter>
  <phoneticPr fontId="43" type="noConversion"/>
  <hyperlinks>
    <hyperlink ref="N19" r:id="rId1" xr:uid="{FB73CBEE-0355-493D-B1F3-AEE1E5E4ED41}"/>
    <hyperlink ref="N29" r:id="rId2" xr:uid="{A0820A75-E4C7-4FA7-AD74-D32C24B367BD}"/>
    <hyperlink ref="N9" r:id="rId3" xr:uid="{DDB7759D-BFBF-469A-BDF0-F02DCA2CCED1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81"/>
  <sheetViews>
    <sheetView showGridLines="0" zoomScale="80" zoomScaleNormal="80" workbookViewId="0">
      <selection activeCell="B2" sqref="B2:B10"/>
    </sheetView>
  </sheetViews>
  <sheetFormatPr defaultRowHeight="14.4" x14ac:dyDescent="0.3"/>
  <cols>
    <col min="1" max="1" width="2.88671875" customWidth="1"/>
    <col min="2" max="2" width="25.33203125" bestFit="1" customWidth="1"/>
    <col min="3" max="3" width="4.5546875" customWidth="1"/>
    <col min="4" max="5" width="8.88671875" style="7" customWidth="1"/>
    <col min="6" max="6" width="8.33203125" style="7" bestFit="1" customWidth="1"/>
    <col min="7" max="7" width="25.33203125" customWidth="1"/>
    <col min="8" max="8" width="9" bestFit="1" customWidth="1"/>
    <col min="9" max="9" width="7.88671875" style="7" bestFit="1" customWidth="1"/>
    <col min="10" max="10" width="25.33203125" customWidth="1"/>
    <col min="13" max="13" width="20.5546875" bestFit="1" customWidth="1"/>
    <col min="14" max="14" width="6.33203125" bestFit="1" customWidth="1"/>
    <col min="16" max="16" width="20.5546875" bestFit="1" customWidth="1"/>
    <col min="17" max="17" width="6.33203125" bestFit="1" customWidth="1"/>
  </cols>
  <sheetData>
    <row r="1" spans="1:18" ht="15" thickBot="1" x14ac:dyDescent="0.35">
      <c r="D1" s="7" t="s">
        <v>911</v>
      </c>
      <c r="E1" s="7" t="s">
        <v>916</v>
      </c>
      <c r="F1" s="83" t="s">
        <v>909</v>
      </c>
      <c r="G1" t="s">
        <v>850</v>
      </c>
      <c r="H1" s="7" t="s">
        <v>916</v>
      </c>
      <c r="I1" s="84" t="s">
        <v>910</v>
      </c>
      <c r="J1" t="s">
        <v>848</v>
      </c>
    </row>
    <row r="2" spans="1:18" ht="15" thickBot="1" x14ac:dyDescent="0.35">
      <c r="A2">
        <v>1</v>
      </c>
      <c r="B2" s="77" t="s">
        <v>946</v>
      </c>
      <c r="D2" s="88">
        <v>1</v>
      </c>
      <c r="E2" s="91" t="str">
        <f>MID(G2,5,2)</f>
        <v>ER</v>
      </c>
      <c r="F2" s="88">
        <v>1</v>
      </c>
      <c r="G2" s="81" t="str">
        <f t="shared" ref="G2:G29" si="0">VLOOKUP(F2,A:B,2,FALSE)</f>
        <v>U14 ER Wolfhounds</v>
      </c>
      <c r="H2" s="7" t="str">
        <f>MID(J2,5,2)</f>
        <v>HT</v>
      </c>
      <c r="I2" s="89">
        <v>2</v>
      </c>
      <c r="J2" s="81" t="str">
        <f t="shared" ref="J2:J29" si="1">VLOOKUP(I2,A:B,2,FALSE)</f>
        <v>U14 HT Spurs</v>
      </c>
    </row>
    <row r="3" spans="1:18" ht="15" thickBot="1" x14ac:dyDescent="0.35">
      <c r="A3">
        <v>2</v>
      </c>
      <c r="B3" s="31" t="s">
        <v>947</v>
      </c>
      <c r="D3" s="88">
        <v>1</v>
      </c>
      <c r="E3" s="7" t="str">
        <f t="shared" ref="E3:E36" si="2">MID(G3,5,2)</f>
        <v>JK</v>
      </c>
      <c r="F3" s="88">
        <v>3</v>
      </c>
      <c r="G3" s="81" t="str">
        <f t="shared" si="0"/>
        <v>U14 JK Lynx</v>
      </c>
      <c r="H3" s="7" t="str">
        <f t="shared" ref="H3:H36" si="3">MID(J3,5,2)</f>
        <v>KW</v>
      </c>
      <c r="I3" s="89">
        <v>4</v>
      </c>
      <c r="J3" s="81" t="str">
        <f t="shared" si="1"/>
        <v>U14 KW Panthers</v>
      </c>
      <c r="M3" s="199" t="s">
        <v>915</v>
      </c>
      <c r="N3" s="200"/>
      <c r="P3" s="199" t="s">
        <v>915</v>
      </c>
      <c r="Q3" s="200"/>
    </row>
    <row r="4" spans="1:18" ht="15" thickBot="1" x14ac:dyDescent="0.35">
      <c r="A4">
        <v>3</v>
      </c>
      <c r="B4" s="32" t="s">
        <v>948</v>
      </c>
      <c r="D4" s="88">
        <v>1</v>
      </c>
      <c r="E4" s="7" t="str">
        <f t="shared" si="2"/>
        <v>RF</v>
      </c>
      <c r="F4" s="88">
        <v>5</v>
      </c>
      <c r="G4" s="81" t="str">
        <f t="shared" si="0"/>
        <v>U14 RF Kickers</v>
      </c>
      <c r="H4" s="7" t="str">
        <f t="shared" si="3"/>
        <v>HU</v>
      </c>
      <c r="I4" s="89">
        <v>6</v>
      </c>
      <c r="J4" s="81" t="str">
        <f t="shared" si="1"/>
        <v>U14 HU Renegades</v>
      </c>
      <c r="M4" s="199" t="s">
        <v>850</v>
      </c>
      <c r="N4" s="200" t="s">
        <v>756</v>
      </c>
      <c r="P4" s="199" t="s">
        <v>848</v>
      </c>
      <c r="Q4" s="200" t="s">
        <v>756</v>
      </c>
    </row>
    <row r="5" spans="1:18" ht="15" thickBot="1" x14ac:dyDescent="0.35">
      <c r="A5">
        <v>4</v>
      </c>
      <c r="B5" s="31" t="s">
        <v>949</v>
      </c>
      <c r="D5" s="88">
        <v>1</v>
      </c>
      <c r="E5" s="7" t="str">
        <f t="shared" si="2"/>
        <v>JK</v>
      </c>
      <c r="F5" s="88">
        <v>7</v>
      </c>
      <c r="G5" s="81" t="str">
        <f t="shared" si="0"/>
        <v>U14 JK Wolves</v>
      </c>
      <c r="H5" s="7" t="str">
        <f t="shared" si="3"/>
        <v>KW</v>
      </c>
      <c r="I5" s="89">
        <v>8</v>
      </c>
      <c r="J5" s="81" t="str">
        <f t="shared" si="1"/>
        <v>U14 KW Comets</v>
      </c>
      <c r="M5" s="201" t="s">
        <v>946</v>
      </c>
      <c r="N5" s="200">
        <v>5</v>
      </c>
      <c r="P5" s="201" t="s">
        <v>946</v>
      </c>
      <c r="Q5" s="200">
        <v>2</v>
      </c>
      <c r="R5">
        <f>N5+Q5</f>
        <v>7</v>
      </c>
    </row>
    <row r="6" spans="1:18" ht="15" thickBot="1" x14ac:dyDescent="0.35">
      <c r="A6">
        <v>5</v>
      </c>
      <c r="B6" s="32" t="s">
        <v>950</v>
      </c>
      <c r="D6" s="88">
        <v>1</v>
      </c>
      <c r="E6" s="7" t="str">
        <f t="shared" si="2"/>
        <v>SL</v>
      </c>
      <c r="F6" s="88">
        <v>9</v>
      </c>
      <c r="G6" s="81" t="str">
        <f t="shared" si="0"/>
        <v>U14 SL Rampage</v>
      </c>
      <c r="H6" s="7" t="e">
        <f t="shared" si="3"/>
        <v>#N/A</v>
      </c>
      <c r="I6" s="89" t="s">
        <v>944</v>
      </c>
      <c r="J6" s="81" t="e">
        <f t="shared" si="1"/>
        <v>#N/A</v>
      </c>
      <c r="M6" s="202" t="s">
        <v>947</v>
      </c>
      <c r="N6" s="203">
        <v>3</v>
      </c>
      <c r="P6" s="202" t="s">
        <v>947</v>
      </c>
      <c r="Q6" s="203">
        <v>4</v>
      </c>
      <c r="R6">
        <f>N6+Q6</f>
        <v>7</v>
      </c>
    </row>
    <row r="7" spans="1:18" ht="15" thickBot="1" x14ac:dyDescent="0.35">
      <c r="A7">
        <v>6</v>
      </c>
      <c r="B7" s="33" t="s">
        <v>939</v>
      </c>
      <c r="D7" s="88">
        <v>2</v>
      </c>
      <c r="E7" s="7" t="str">
        <f t="shared" si="2"/>
        <v>HT</v>
      </c>
      <c r="F7" s="88">
        <v>2</v>
      </c>
      <c r="G7" s="81" t="str">
        <f t="shared" si="0"/>
        <v>U14 HT Spurs</v>
      </c>
      <c r="H7" s="7" t="str">
        <f t="shared" si="3"/>
        <v>JK</v>
      </c>
      <c r="I7" s="89">
        <v>3</v>
      </c>
      <c r="J7" s="81" t="str">
        <f t="shared" si="1"/>
        <v>U14 JK Lynx</v>
      </c>
      <c r="M7" s="202" t="s">
        <v>939</v>
      </c>
      <c r="N7" s="203">
        <v>3</v>
      </c>
      <c r="P7" s="202" t="s">
        <v>939</v>
      </c>
      <c r="Q7" s="203">
        <v>4</v>
      </c>
      <c r="R7">
        <f t="shared" ref="R7:R14" si="4">N7+Q7</f>
        <v>7</v>
      </c>
    </row>
    <row r="8" spans="1:18" ht="15" thickBot="1" x14ac:dyDescent="0.35">
      <c r="A8">
        <v>7</v>
      </c>
      <c r="B8" s="77" t="s">
        <v>940</v>
      </c>
      <c r="D8" s="88">
        <v>2</v>
      </c>
      <c r="E8" s="7" t="str">
        <f t="shared" si="2"/>
        <v>KW</v>
      </c>
      <c r="F8" s="88">
        <v>4</v>
      </c>
      <c r="G8" s="81" t="str">
        <f t="shared" si="0"/>
        <v>U14 KW Panthers</v>
      </c>
      <c r="H8" s="7" t="str">
        <f t="shared" si="3"/>
        <v>RF</v>
      </c>
      <c r="I8" s="89">
        <v>5</v>
      </c>
      <c r="J8" s="81" t="str">
        <f t="shared" si="1"/>
        <v>U14 RF Kickers</v>
      </c>
      <c r="M8" s="202" t="s">
        <v>948</v>
      </c>
      <c r="N8" s="203">
        <v>3</v>
      </c>
      <c r="P8" s="202" t="s">
        <v>948</v>
      </c>
      <c r="Q8" s="203">
        <v>4</v>
      </c>
      <c r="R8">
        <f t="shared" si="4"/>
        <v>7</v>
      </c>
    </row>
    <row r="9" spans="1:18" ht="15" thickBot="1" x14ac:dyDescent="0.35">
      <c r="A9">
        <v>8</v>
      </c>
      <c r="B9" s="31" t="s">
        <v>941</v>
      </c>
      <c r="D9" s="88">
        <v>2</v>
      </c>
      <c r="E9" s="7" t="str">
        <f t="shared" si="2"/>
        <v>HU</v>
      </c>
      <c r="F9" s="88">
        <v>6</v>
      </c>
      <c r="G9" s="81" t="str">
        <f t="shared" si="0"/>
        <v>U14 HU Renegades</v>
      </c>
      <c r="H9" s="7" t="str">
        <f t="shared" si="3"/>
        <v>JK</v>
      </c>
      <c r="I9" s="89">
        <v>7</v>
      </c>
      <c r="J9" s="81" t="str">
        <f t="shared" si="1"/>
        <v>U14 JK Wolves</v>
      </c>
      <c r="M9" s="202" t="s">
        <v>940</v>
      </c>
      <c r="N9" s="203">
        <v>3</v>
      </c>
      <c r="P9" s="202" t="s">
        <v>940</v>
      </c>
      <c r="Q9" s="203">
        <v>4</v>
      </c>
      <c r="R9">
        <f t="shared" si="4"/>
        <v>7</v>
      </c>
    </row>
    <row r="10" spans="1:18" ht="15" thickBot="1" x14ac:dyDescent="0.35">
      <c r="A10">
        <v>9</v>
      </c>
      <c r="B10" t="s">
        <v>942</v>
      </c>
      <c r="D10" s="88">
        <v>2</v>
      </c>
      <c r="E10" s="7" t="str">
        <f t="shared" si="2"/>
        <v>KW</v>
      </c>
      <c r="F10" s="88">
        <v>8</v>
      </c>
      <c r="G10" s="81" t="str">
        <f t="shared" si="0"/>
        <v>U14 KW Comets</v>
      </c>
      <c r="H10" s="7" t="str">
        <f t="shared" si="3"/>
        <v>SL</v>
      </c>
      <c r="I10" s="89">
        <v>9</v>
      </c>
      <c r="J10" s="81" t="str">
        <f t="shared" si="1"/>
        <v>U14 SL Rampage</v>
      </c>
      <c r="M10" s="202" t="s">
        <v>941</v>
      </c>
      <c r="N10" s="203">
        <v>4</v>
      </c>
      <c r="P10" s="202" t="s">
        <v>941</v>
      </c>
      <c r="Q10" s="203">
        <v>3</v>
      </c>
      <c r="R10">
        <f t="shared" si="4"/>
        <v>7</v>
      </c>
    </row>
    <row r="11" spans="1:18" ht="15" thickBot="1" x14ac:dyDescent="0.35">
      <c r="D11" s="88">
        <v>2</v>
      </c>
      <c r="E11" s="7" t="e">
        <f t="shared" si="2"/>
        <v>#N/A</v>
      </c>
      <c r="F11" s="88" t="s">
        <v>944</v>
      </c>
      <c r="G11" s="81" t="e">
        <f t="shared" si="0"/>
        <v>#N/A</v>
      </c>
      <c r="H11" s="7" t="str">
        <f t="shared" si="3"/>
        <v>ER</v>
      </c>
      <c r="I11" s="89">
        <v>1</v>
      </c>
      <c r="J11" s="81" t="str">
        <f t="shared" si="1"/>
        <v>U14 ER Wolfhounds</v>
      </c>
      <c r="M11" s="202" t="s">
        <v>949</v>
      </c>
      <c r="N11" s="203">
        <v>3</v>
      </c>
      <c r="P11" s="202" t="s">
        <v>949</v>
      </c>
      <c r="Q11" s="203">
        <v>4</v>
      </c>
      <c r="R11">
        <f t="shared" si="4"/>
        <v>7</v>
      </c>
    </row>
    <row r="12" spans="1:18" ht="15" thickBot="1" x14ac:dyDescent="0.35">
      <c r="D12" s="88">
        <v>3</v>
      </c>
      <c r="E12" s="7" t="str">
        <f t="shared" si="2"/>
        <v>JK</v>
      </c>
      <c r="F12" s="88">
        <v>3</v>
      </c>
      <c r="G12" s="81" t="str">
        <f t="shared" si="0"/>
        <v>U14 JK Lynx</v>
      </c>
      <c r="H12" s="7" t="str">
        <f t="shared" si="3"/>
        <v>RF</v>
      </c>
      <c r="I12" s="89">
        <v>5</v>
      </c>
      <c r="J12" s="81" t="str">
        <f t="shared" si="1"/>
        <v>U14 RF Kickers</v>
      </c>
      <c r="M12" s="202" t="s">
        <v>950</v>
      </c>
      <c r="N12" s="203">
        <v>3</v>
      </c>
      <c r="P12" s="202" t="s">
        <v>950</v>
      </c>
      <c r="Q12" s="203">
        <v>4</v>
      </c>
      <c r="R12">
        <f t="shared" si="4"/>
        <v>7</v>
      </c>
    </row>
    <row r="13" spans="1:18" ht="15" thickBot="1" x14ac:dyDescent="0.35">
      <c r="D13" s="88">
        <v>3</v>
      </c>
      <c r="E13" s="91" t="str">
        <f t="shared" si="2"/>
        <v>ER</v>
      </c>
      <c r="F13" s="88">
        <v>1</v>
      </c>
      <c r="G13" s="81" t="str">
        <f t="shared" si="0"/>
        <v>U14 ER Wolfhounds</v>
      </c>
      <c r="H13" s="7" t="str">
        <f t="shared" si="3"/>
        <v>HU</v>
      </c>
      <c r="I13" s="89">
        <v>6</v>
      </c>
      <c r="J13" s="81" t="str">
        <f t="shared" si="1"/>
        <v>U14 HU Renegades</v>
      </c>
      <c r="M13" s="202" t="s">
        <v>942</v>
      </c>
      <c r="N13" s="203">
        <v>4</v>
      </c>
      <c r="P13" s="202" t="s">
        <v>942</v>
      </c>
      <c r="Q13" s="203">
        <v>3</v>
      </c>
      <c r="R13">
        <f t="shared" si="4"/>
        <v>7</v>
      </c>
    </row>
    <row r="14" spans="1:18" ht="15" thickBot="1" x14ac:dyDescent="0.35">
      <c r="D14" s="88">
        <v>3</v>
      </c>
      <c r="E14" s="7" t="str">
        <f t="shared" si="2"/>
        <v>HT</v>
      </c>
      <c r="F14" s="88">
        <v>2</v>
      </c>
      <c r="G14" s="81" t="str">
        <f t="shared" si="0"/>
        <v>U14 HT Spurs</v>
      </c>
      <c r="H14" s="7" t="str">
        <f t="shared" si="3"/>
        <v>KW</v>
      </c>
      <c r="I14" s="89">
        <v>8</v>
      </c>
      <c r="J14" s="81" t="str">
        <f t="shared" si="1"/>
        <v>U14 KW Comets</v>
      </c>
      <c r="M14" s="202" t="s">
        <v>914</v>
      </c>
      <c r="N14" s="203">
        <v>4</v>
      </c>
      <c r="P14" s="202" t="s">
        <v>914</v>
      </c>
      <c r="Q14" s="203">
        <v>3</v>
      </c>
      <c r="R14">
        <f t="shared" si="4"/>
        <v>7</v>
      </c>
    </row>
    <row r="15" spans="1:18" ht="15" thickBot="1" x14ac:dyDescent="0.35">
      <c r="D15" s="88">
        <v>3</v>
      </c>
      <c r="E15" s="7" t="str">
        <f t="shared" si="2"/>
        <v>KW</v>
      </c>
      <c r="F15" s="88">
        <v>4</v>
      </c>
      <c r="G15" s="81" t="str">
        <f t="shared" si="0"/>
        <v>U14 KW Panthers</v>
      </c>
      <c r="H15" s="7" t="str">
        <f t="shared" si="3"/>
        <v>SL</v>
      </c>
      <c r="I15" s="89">
        <v>9</v>
      </c>
      <c r="J15" s="81" t="str">
        <f t="shared" si="1"/>
        <v>U14 SL Rampage</v>
      </c>
      <c r="M15" s="202" t="s">
        <v>754</v>
      </c>
      <c r="N15" s="203"/>
      <c r="P15" s="202" t="s">
        <v>754</v>
      </c>
      <c r="Q15" s="203"/>
    </row>
    <row r="16" spans="1:18" ht="15" thickBot="1" x14ac:dyDescent="0.35">
      <c r="D16" s="88">
        <v>3</v>
      </c>
      <c r="E16" s="7" t="str">
        <f t="shared" si="2"/>
        <v>JK</v>
      </c>
      <c r="F16" s="88">
        <v>7</v>
      </c>
      <c r="G16" s="81" t="str">
        <f t="shared" si="0"/>
        <v>U14 JK Wolves</v>
      </c>
      <c r="H16" s="7" t="e">
        <f t="shared" si="3"/>
        <v>#N/A</v>
      </c>
      <c r="I16" s="89" t="s">
        <v>944</v>
      </c>
      <c r="J16" s="81" t="e">
        <f t="shared" si="1"/>
        <v>#N/A</v>
      </c>
      <c r="M16" s="204" t="s">
        <v>755</v>
      </c>
      <c r="N16" s="205">
        <v>35</v>
      </c>
      <c r="P16" s="204" t="s">
        <v>755</v>
      </c>
      <c r="Q16" s="205">
        <v>35</v>
      </c>
    </row>
    <row r="17" spans="4:14" ht="15" thickBot="1" x14ac:dyDescent="0.35">
      <c r="D17" s="88">
        <v>4</v>
      </c>
      <c r="E17" s="7" t="str">
        <f t="shared" si="2"/>
        <v>HU</v>
      </c>
      <c r="F17" s="88">
        <v>6</v>
      </c>
      <c r="G17" s="81" t="str">
        <f t="shared" si="0"/>
        <v>U14 HU Renegades</v>
      </c>
      <c r="H17" s="7" t="str">
        <f t="shared" si="3"/>
        <v>KW</v>
      </c>
      <c r="I17" s="89">
        <v>4</v>
      </c>
      <c r="J17" s="81" t="str">
        <f t="shared" si="1"/>
        <v>U14 KW Panthers</v>
      </c>
    </row>
    <row r="18" spans="4:14" ht="15" thickBot="1" x14ac:dyDescent="0.35">
      <c r="D18" s="88">
        <v>4</v>
      </c>
      <c r="E18" s="7" t="str">
        <f t="shared" si="2"/>
        <v>KW</v>
      </c>
      <c r="F18" s="88">
        <v>8</v>
      </c>
      <c r="G18" s="81" t="str">
        <f t="shared" si="0"/>
        <v>U14 KW Comets</v>
      </c>
      <c r="H18" s="7" t="str">
        <f t="shared" si="3"/>
        <v>RF</v>
      </c>
      <c r="I18" s="89">
        <v>5</v>
      </c>
      <c r="J18" s="81" t="str">
        <f t="shared" si="1"/>
        <v>U14 RF Kickers</v>
      </c>
    </row>
    <row r="19" spans="4:14" ht="15" thickBot="1" x14ac:dyDescent="0.35">
      <c r="D19" s="88">
        <v>4</v>
      </c>
      <c r="E19" s="7" t="str">
        <f t="shared" si="2"/>
        <v>SL</v>
      </c>
      <c r="F19" s="88">
        <v>9</v>
      </c>
      <c r="G19" s="81" t="str">
        <f t="shared" si="0"/>
        <v>U14 SL Rampage</v>
      </c>
      <c r="H19" s="7" t="str">
        <f t="shared" si="3"/>
        <v>JK</v>
      </c>
      <c r="I19" s="89">
        <v>7</v>
      </c>
      <c r="J19" s="81" t="str">
        <f t="shared" si="1"/>
        <v>U14 JK Wolves</v>
      </c>
    </row>
    <row r="20" spans="4:14" ht="15" thickBot="1" x14ac:dyDescent="0.35">
      <c r="D20" s="88">
        <v>4</v>
      </c>
      <c r="E20" s="7" t="e">
        <f t="shared" si="2"/>
        <v>#N/A</v>
      </c>
      <c r="F20" s="88" t="s">
        <v>944</v>
      </c>
      <c r="G20" s="81" t="e">
        <f t="shared" si="0"/>
        <v>#N/A</v>
      </c>
      <c r="H20" s="7" t="str">
        <f t="shared" si="3"/>
        <v>JK</v>
      </c>
      <c r="I20" s="89">
        <v>3</v>
      </c>
      <c r="J20" s="81" t="str">
        <f t="shared" si="1"/>
        <v>U14 JK Lynx</v>
      </c>
    </row>
    <row r="21" spans="4:14" ht="15" thickBot="1" x14ac:dyDescent="0.35">
      <c r="D21" s="88">
        <v>4</v>
      </c>
      <c r="E21" s="91" t="str">
        <f t="shared" si="2"/>
        <v>ER</v>
      </c>
      <c r="F21" s="88">
        <v>1</v>
      </c>
      <c r="G21" s="81" t="str">
        <f t="shared" si="0"/>
        <v>U14 ER Wolfhounds</v>
      </c>
      <c r="H21" s="7" t="str">
        <f t="shared" si="3"/>
        <v>HT</v>
      </c>
      <c r="I21" s="89">
        <v>2</v>
      </c>
      <c r="J21" s="81" t="str">
        <f t="shared" si="1"/>
        <v>U14 HT Spurs</v>
      </c>
    </row>
    <row r="22" spans="4:14" ht="15" thickBot="1" x14ac:dyDescent="0.35">
      <c r="D22" s="88">
        <v>5</v>
      </c>
      <c r="E22" s="7" t="str">
        <f t="shared" si="2"/>
        <v>RF</v>
      </c>
      <c r="F22" s="88">
        <v>5</v>
      </c>
      <c r="G22" s="81" t="str">
        <f t="shared" si="0"/>
        <v>U14 RF Kickers</v>
      </c>
      <c r="H22" s="7" t="str">
        <f t="shared" si="3"/>
        <v>SL</v>
      </c>
      <c r="I22" s="89">
        <v>9</v>
      </c>
      <c r="J22" s="81" t="str">
        <f t="shared" si="1"/>
        <v>U14 SL Rampage</v>
      </c>
      <c r="L22" s="7"/>
      <c r="N22" s="7"/>
    </row>
    <row r="23" spans="4:14" ht="15" thickBot="1" x14ac:dyDescent="0.35">
      <c r="D23" s="88">
        <v>5</v>
      </c>
      <c r="E23" s="7" t="str">
        <f t="shared" si="2"/>
        <v>JK</v>
      </c>
      <c r="F23" s="88">
        <v>7</v>
      </c>
      <c r="G23" s="81" t="str">
        <f t="shared" si="0"/>
        <v>U14 JK Wolves</v>
      </c>
      <c r="H23" s="7" t="str">
        <f t="shared" si="3"/>
        <v>ER</v>
      </c>
      <c r="I23" s="89">
        <v>1</v>
      </c>
      <c r="J23" s="81" t="str">
        <f t="shared" si="1"/>
        <v>U14 ER Wolfhounds</v>
      </c>
      <c r="L23" s="7"/>
      <c r="N23" s="7"/>
    </row>
    <row r="24" spans="4:14" ht="15" thickBot="1" x14ac:dyDescent="0.35">
      <c r="D24" s="88">
        <v>5</v>
      </c>
      <c r="E24" s="7" t="str">
        <f t="shared" si="2"/>
        <v>KW</v>
      </c>
      <c r="F24" s="88">
        <v>4</v>
      </c>
      <c r="G24" s="81" t="str">
        <f t="shared" si="0"/>
        <v>U14 KW Panthers</v>
      </c>
      <c r="H24" s="7" t="str">
        <f t="shared" si="3"/>
        <v>HT</v>
      </c>
      <c r="I24" s="89">
        <v>2</v>
      </c>
      <c r="J24" s="81" t="str">
        <f t="shared" si="1"/>
        <v>U14 HT Spurs</v>
      </c>
      <c r="L24" s="7"/>
      <c r="N24" s="7"/>
    </row>
    <row r="25" spans="4:14" ht="15" thickBot="1" x14ac:dyDescent="0.35">
      <c r="D25" s="88">
        <v>5</v>
      </c>
      <c r="E25" s="7" t="str">
        <f t="shared" si="2"/>
        <v>JK</v>
      </c>
      <c r="F25" s="88">
        <v>3</v>
      </c>
      <c r="G25" s="81" t="str">
        <f t="shared" si="0"/>
        <v>U14 JK Lynx</v>
      </c>
      <c r="H25" s="7" t="str">
        <f t="shared" si="3"/>
        <v>HU</v>
      </c>
      <c r="I25" s="89">
        <v>6</v>
      </c>
      <c r="J25" s="81" t="str">
        <f t="shared" si="1"/>
        <v>U14 HU Renegades</v>
      </c>
      <c r="L25" s="7"/>
      <c r="N25" s="7"/>
    </row>
    <row r="26" spans="4:14" ht="15" thickBot="1" x14ac:dyDescent="0.35">
      <c r="D26" s="88">
        <v>5</v>
      </c>
      <c r="E26" s="7" t="str">
        <f t="shared" si="2"/>
        <v>KW</v>
      </c>
      <c r="F26" s="88">
        <v>8</v>
      </c>
      <c r="G26" s="81" t="str">
        <f t="shared" si="0"/>
        <v>U14 KW Comets</v>
      </c>
      <c r="H26" s="7" t="e">
        <f t="shared" si="3"/>
        <v>#N/A</v>
      </c>
      <c r="I26" s="89" t="s">
        <v>944</v>
      </c>
      <c r="J26" s="81" t="e">
        <f t="shared" si="1"/>
        <v>#N/A</v>
      </c>
      <c r="L26" s="7"/>
      <c r="N26" s="7"/>
    </row>
    <row r="27" spans="4:14" ht="15" thickBot="1" x14ac:dyDescent="0.35">
      <c r="D27" s="88">
        <v>6</v>
      </c>
      <c r="E27" s="7" t="str">
        <f t="shared" si="2"/>
        <v>SL</v>
      </c>
      <c r="F27" s="88">
        <v>9</v>
      </c>
      <c r="G27" s="81" t="str">
        <f t="shared" si="0"/>
        <v>U14 SL Rampage</v>
      </c>
      <c r="H27" s="7" t="str">
        <f t="shared" si="3"/>
        <v>HT</v>
      </c>
      <c r="I27" s="89">
        <v>2</v>
      </c>
      <c r="J27" s="81" t="str">
        <f t="shared" si="1"/>
        <v>U14 HT Spurs</v>
      </c>
      <c r="L27" s="7"/>
      <c r="N27" s="7"/>
    </row>
    <row r="28" spans="4:14" ht="15" thickBot="1" x14ac:dyDescent="0.35">
      <c r="D28" s="88">
        <v>6</v>
      </c>
      <c r="E28" s="91" t="str">
        <f t="shared" si="2"/>
        <v>ER</v>
      </c>
      <c r="F28" s="88">
        <v>1</v>
      </c>
      <c r="G28" s="81" t="str">
        <f t="shared" si="0"/>
        <v>U14 ER Wolfhounds</v>
      </c>
      <c r="H28" s="7" t="str">
        <f t="shared" si="3"/>
        <v>KW</v>
      </c>
      <c r="I28" s="89">
        <v>4</v>
      </c>
      <c r="J28" s="81" t="str">
        <f t="shared" si="1"/>
        <v>U14 KW Panthers</v>
      </c>
      <c r="L28" s="7"/>
      <c r="N28" s="7"/>
    </row>
    <row r="29" spans="4:14" ht="15" thickBot="1" x14ac:dyDescent="0.35">
      <c r="D29" s="88">
        <v>6</v>
      </c>
      <c r="E29" s="7" t="str">
        <f t="shared" si="2"/>
        <v>RF</v>
      </c>
      <c r="F29" s="88">
        <v>5</v>
      </c>
      <c r="G29" s="81" t="str">
        <f t="shared" si="0"/>
        <v>U14 RF Kickers</v>
      </c>
      <c r="H29" s="7" t="str">
        <f t="shared" si="3"/>
        <v>KW</v>
      </c>
      <c r="I29" s="89">
        <v>8</v>
      </c>
      <c r="J29" s="81" t="str">
        <f t="shared" si="1"/>
        <v>U14 KW Comets</v>
      </c>
      <c r="L29" s="7"/>
      <c r="N29" s="7"/>
    </row>
    <row r="30" spans="4:14" ht="15" thickBot="1" x14ac:dyDescent="0.35">
      <c r="D30" s="88">
        <v>6</v>
      </c>
      <c r="E30" s="7" t="str">
        <f t="shared" si="2"/>
        <v>HU</v>
      </c>
      <c r="F30" s="88">
        <v>6</v>
      </c>
      <c r="G30" s="81" t="str">
        <f t="shared" ref="G30:G36" si="5">VLOOKUP(F30,A:B,2,FALSE)</f>
        <v>U14 HU Renegades</v>
      </c>
      <c r="H30" s="7" t="str">
        <f t="shared" si="3"/>
        <v>JK</v>
      </c>
      <c r="I30" s="89">
        <v>3</v>
      </c>
      <c r="J30" s="81" t="str">
        <f t="shared" ref="J30:J36" si="6">VLOOKUP(I30,A:B,2,FALSE)</f>
        <v>U14 JK Lynx</v>
      </c>
      <c r="L30" s="7"/>
      <c r="N30" s="7"/>
    </row>
    <row r="31" spans="4:14" ht="15" thickBot="1" x14ac:dyDescent="0.35">
      <c r="D31" s="88">
        <v>6</v>
      </c>
      <c r="E31" s="7" t="e">
        <f t="shared" si="2"/>
        <v>#N/A</v>
      </c>
      <c r="F31" s="88" t="s">
        <v>944</v>
      </c>
      <c r="G31" s="81" t="e">
        <f t="shared" si="5"/>
        <v>#N/A</v>
      </c>
      <c r="H31" s="7" t="str">
        <f t="shared" si="3"/>
        <v>JK</v>
      </c>
      <c r="I31" s="89">
        <v>7</v>
      </c>
      <c r="J31" s="81" t="str">
        <f t="shared" si="6"/>
        <v>U14 JK Wolves</v>
      </c>
      <c r="L31" s="7"/>
      <c r="N31" s="7"/>
    </row>
    <row r="32" spans="4:14" ht="15" thickBot="1" x14ac:dyDescent="0.35">
      <c r="D32" s="88">
        <v>7</v>
      </c>
      <c r="E32" s="7" t="str">
        <f t="shared" si="2"/>
        <v>HT</v>
      </c>
      <c r="F32" s="88">
        <v>2</v>
      </c>
      <c r="G32" s="81" t="str">
        <f t="shared" si="5"/>
        <v>U14 HT Spurs</v>
      </c>
      <c r="H32" s="7" t="str">
        <f t="shared" si="3"/>
        <v>HU</v>
      </c>
      <c r="I32" s="89">
        <v>6</v>
      </c>
      <c r="J32" s="81" t="str">
        <f t="shared" si="6"/>
        <v>U14 HU Renegades</v>
      </c>
      <c r="L32" s="7"/>
      <c r="N32" s="7"/>
    </row>
    <row r="33" spans="4:14" ht="15" thickBot="1" x14ac:dyDescent="0.35">
      <c r="D33" s="88">
        <v>7</v>
      </c>
      <c r="E33" s="7" t="str">
        <f t="shared" si="2"/>
        <v>KW</v>
      </c>
      <c r="F33" s="88">
        <v>8</v>
      </c>
      <c r="G33" s="81" t="str">
        <f t="shared" si="5"/>
        <v>U14 KW Comets</v>
      </c>
      <c r="H33" s="7" t="str">
        <f t="shared" si="3"/>
        <v>JK</v>
      </c>
      <c r="I33" s="89">
        <v>3</v>
      </c>
      <c r="J33" s="81" t="str">
        <f t="shared" si="6"/>
        <v>U14 JK Lynx</v>
      </c>
      <c r="L33" s="7"/>
      <c r="N33" s="7"/>
    </row>
    <row r="34" spans="4:14" ht="15" thickBot="1" x14ac:dyDescent="0.35">
      <c r="D34" s="88">
        <v>7</v>
      </c>
      <c r="E34" s="7" t="str">
        <f t="shared" si="2"/>
        <v>SL</v>
      </c>
      <c r="F34" s="88">
        <v>9</v>
      </c>
      <c r="G34" s="81" t="str">
        <f t="shared" si="5"/>
        <v>U14 SL Rampage</v>
      </c>
      <c r="H34" s="7" t="str">
        <f t="shared" si="3"/>
        <v>KW</v>
      </c>
      <c r="I34" s="89">
        <v>4</v>
      </c>
      <c r="J34" s="81" t="str">
        <f t="shared" si="6"/>
        <v>U14 KW Panthers</v>
      </c>
      <c r="L34" s="7"/>
      <c r="N34" s="7"/>
    </row>
    <row r="35" spans="4:14" ht="15" thickBot="1" x14ac:dyDescent="0.35">
      <c r="D35" s="88">
        <v>7</v>
      </c>
      <c r="E35" s="91" t="str">
        <f t="shared" si="2"/>
        <v>ER</v>
      </c>
      <c r="F35" s="88">
        <v>1</v>
      </c>
      <c r="G35" s="81" t="str">
        <f t="shared" si="5"/>
        <v>U14 ER Wolfhounds</v>
      </c>
      <c r="H35" s="7" t="str">
        <f t="shared" si="3"/>
        <v>JK</v>
      </c>
      <c r="I35" s="89">
        <v>7</v>
      </c>
      <c r="J35" s="81" t="str">
        <f t="shared" si="6"/>
        <v>U14 JK Wolves</v>
      </c>
      <c r="L35" s="7"/>
      <c r="N35" s="7"/>
    </row>
    <row r="36" spans="4:14" ht="15" thickBot="1" x14ac:dyDescent="0.35">
      <c r="D36" s="88">
        <v>7</v>
      </c>
      <c r="E36" s="7" t="e">
        <f t="shared" si="2"/>
        <v>#N/A</v>
      </c>
      <c r="F36" s="88" t="s">
        <v>944</v>
      </c>
      <c r="G36" s="81" t="e">
        <f t="shared" si="5"/>
        <v>#N/A</v>
      </c>
      <c r="H36" s="7" t="str">
        <f t="shared" si="3"/>
        <v>RF</v>
      </c>
      <c r="I36" s="89">
        <v>5</v>
      </c>
      <c r="J36" s="81" t="str">
        <f t="shared" si="6"/>
        <v>U14 RF Kickers</v>
      </c>
      <c r="L36" s="7"/>
      <c r="N36" s="7"/>
    </row>
    <row r="37" spans="4:14" ht="100.95" customHeight="1" thickBot="1" x14ac:dyDescent="0.35">
      <c r="D37" s="90"/>
      <c r="E37" s="92"/>
      <c r="F37" s="88"/>
      <c r="G37" s="89"/>
      <c r="H37" s="7"/>
      <c r="I37" s="90"/>
      <c r="J37" s="81"/>
      <c r="L37" s="7"/>
      <c r="N37" s="7"/>
    </row>
    <row r="38" spans="4:14" ht="15" thickBot="1" x14ac:dyDescent="0.35">
      <c r="D38" s="90"/>
      <c r="E38" s="92"/>
      <c r="F38" s="86"/>
      <c r="G38" s="86"/>
      <c r="H38" s="87"/>
      <c r="I38" s="90"/>
      <c r="J38" s="81"/>
      <c r="L38" s="7"/>
      <c r="N38" s="7"/>
    </row>
    <row r="39" spans="4:14" ht="15" thickBot="1" x14ac:dyDescent="0.35">
      <c r="D39" s="90"/>
      <c r="E39" s="92"/>
      <c r="F39" s="88"/>
      <c r="G39" s="88"/>
      <c r="H39" s="89"/>
      <c r="I39" s="90"/>
      <c r="J39" s="81"/>
      <c r="L39" s="7"/>
      <c r="N39" s="7"/>
    </row>
    <row r="40" spans="4:14" ht="15" thickBot="1" x14ac:dyDescent="0.35">
      <c r="D40" s="90"/>
      <c r="E40" s="92"/>
      <c r="F40" s="88"/>
      <c r="G40" s="88"/>
      <c r="H40" s="89"/>
      <c r="I40" s="90"/>
      <c r="J40" s="81"/>
      <c r="L40" s="7"/>
      <c r="N40" s="7"/>
    </row>
    <row r="41" spans="4:14" ht="15" thickBot="1" x14ac:dyDescent="0.35">
      <c r="D41" s="90"/>
      <c r="E41" s="92"/>
      <c r="F41" s="88"/>
      <c r="G41" s="88"/>
      <c r="H41" s="89"/>
      <c r="I41" s="90"/>
      <c r="J41" s="81"/>
      <c r="L41" s="7"/>
      <c r="N41" s="7"/>
    </row>
    <row r="42" spans="4:14" ht="15" thickBot="1" x14ac:dyDescent="0.35">
      <c r="D42" s="90"/>
      <c r="E42" s="92"/>
      <c r="F42" s="88"/>
      <c r="G42" s="88"/>
      <c r="H42" s="89"/>
      <c r="I42" s="90"/>
      <c r="J42" s="81"/>
      <c r="L42" s="7"/>
      <c r="N42" s="7"/>
    </row>
    <row r="43" spans="4:14" ht="15" thickBot="1" x14ac:dyDescent="0.35">
      <c r="D43" s="90"/>
      <c r="E43" s="92"/>
      <c r="F43" s="88"/>
      <c r="G43" s="88"/>
      <c r="H43" s="89"/>
      <c r="I43" s="90"/>
      <c r="J43" s="81"/>
      <c r="L43" s="7"/>
      <c r="N43" s="7"/>
    </row>
    <row r="44" spans="4:14" ht="15" thickBot="1" x14ac:dyDescent="0.35">
      <c r="D44" s="90"/>
      <c r="E44" s="92"/>
      <c r="F44" s="88"/>
      <c r="G44" s="88"/>
      <c r="H44" s="89"/>
      <c r="I44" s="90"/>
      <c r="J44" s="81"/>
      <c r="L44" s="7"/>
      <c r="N44" s="7"/>
    </row>
    <row r="45" spans="4:14" ht="15" thickBot="1" x14ac:dyDescent="0.35">
      <c r="D45" s="90"/>
      <c r="E45" s="92"/>
      <c r="F45" s="88"/>
      <c r="G45" s="88"/>
      <c r="H45" s="89"/>
      <c r="I45" s="90"/>
      <c r="J45" s="81"/>
      <c r="L45" s="7"/>
      <c r="N45" s="7"/>
    </row>
    <row r="46" spans="4:14" ht="15" thickBot="1" x14ac:dyDescent="0.35">
      <c r="D46" s="90"/>
      <c r="E46" s="92"/>
      <c r="F46" s="88"/>
      <c r="G46" s="88"/>
      <c r="H46" s="89"/>
      <c r="I46" s="90"/>
      <c r="J46" s="81"/>
      <c r="L46" s="7"/>
      <c r="N46" s="7"/>
    </row>
    <row r="47" spans="4:14" ht="15" thickBot="1" x14ac:dyDescent="0.35">
      <c r="D47" s="90"/>
      <c r="E47" s="92"/>
      <c r="F47" s="88"/>
      <c r="G47" s="88"/>
      <c r="H47" s="89"/>
      <c r="I47" s="90"/>
      <c r="J47" s="81"/>
      <c r="L47" s="7"/>
      <c r="N47" s="7"/>
    </row>
    <row r="48" spans="4:14" ht="15" thickBot="1" x14ac:dyDescent="0.35">
      <c r="D48" s="90"/>
      <c r="E48" s="92"/>
      <c r="F48" s="88"/>
      <c r="G48" s="88"/>
      <c r="H48" s="89"/>
      <c r="I48" s="90"/>
      <c r="J48" s="81"/>
      <c r="L48" s="7"/>
      <c r="N48" s="7"/>
    </row>
    <row r="49" spans="4:14" ht="15" thickBot="1" x14ac:dyDescent="0.35">
      <c r="D49" s="90"/>
      <c r="E49" s="92"/>
      <c r="F49" s="88"/>
      <c r="G49" s="88"/>
      <c r="H49" s="89"/>
      <c r="I49" s="90"/>
      <c r="J49" s="81"/>
      <c r="L49" s="7"/>
      <c r="N49" s="7"/>
    </row>
    <row r="50" spans="4:14" ht="15" thickBot="1" x14ac:dyDescent="0.35">
      <c r="D50" s="90"/>
      <c r="E50" s="92"/>
      <c r="F50" s="88"/>
      <c r="G50" s="88"/>
      <c r="H50" s="89"/>
      <c r="I50" s="90"/>
      <c r="J50" s="81"/>
      <c r="L50" s="7"/>
      <c r="N50" s="7"/>
    </row>
    <row r="51" spans="4:14" ht="15" thickBot="1" x14ac:dyDescent="0.35">
      <c r="D51" s="90"/>
      <c r="E51" s="92"/>
      <c r="F51" s="88"/>
      <c r="G51" s="88"/>
      <c r="H51" s="89"/>
      <c r="I51" s="90"/>
      <c r="J51" s="81"/>
      <c r="L51" s="7"/>
      <c r="N51" s="7"/>
    </row>
    <row r="52" spans="4:14" ht="15" thickBot="1" x14ac:dyDescent="0.35">
      <c r="D52" s="90"/>
      <c r="E52" s="92"/>
      <c r="F52" s="88"/>
      <c r="G52" s="88"/>
      <c r="H52" s="89"/>
      <c r="I52" s="90"/>
      <c r="J52" s="81"/>
      <c r="L52" s="7"/>
      <c r="N52" s="7"/>
    </row>
    <row r="53" spans="4:14" ht="15" thickBot="1" x14ac:dyDescent="0.35">
      <c r="D53" s="90"/>
      <c r="E53" s="92"/>
      <c r="F53" s="88"/>
      <c r="G53" s="88"/>
      <c r="H53" s="89"/>
      <c r="I53" s="90"/>
      <c r="J53" s="81"/>
      <c r="L53" s="7"/>
      <c r="N53" s="7"/>
    </row>
    <row r="54" spans="4:14" ht="15" thickBot="1" x14ac:dyDescent="0.35">
      <c r="D54" s="90"/>
      <c r="E54" s="92"/>
      <c r="F54" s="88"/>
      <c r="G54" s="88"/>
      <c r="H54" s="89"/>
      <c r="I54" s="90"/>
      <c r="J54" s="81"/>
      <c r="L54" s="7"/>
      <c r="N54" s="7"/>
    </row>
    <row r="55" spans="4:14" ht="15" thickBot="1" x14ac:dyDescent="0.35">
      <c r="D55" s="90"/>
      <c r="E55" s="92"/>
      <c r="F55" s="88"/>
      <c r="G55" s="88"/>
      <c r="H55" s="89"/>
      <c r="I55" s="90"/>
      <c r="J55" s="81"/>
      <c r="L55" s="7"/>
      <c r="N55" s="7"/>
    </row>
    <row r="56" spans="4:14" ht="15" thickBot="1" x14ac:dyDescent="0.35">
      <c r="D56" s="90"/>
      <c r="E56" s="92"/>
      <c r="F56" s="88"/>
      <c r="G56" s="88"/>
      <c r="H56" s="89"/>
      <c r="I56" s="90"/>
      <c r="J56" s="81"/>
      <c r="L56" s="7"/>
      <c r="N56" s="7"/>
    </row>
    <row r="57" spans="4:14" ht="15" thickBot="1" x14ac:dyDescent="0.35">
      <c r="D57" s="90"/>
      <c r="E57" s="92"/>
      <c r="F57" s="88"/>
      <c r="G57" s="88"/>
      <c r="H57" s="89"/>
      <c r="I57" s="90"/>
      <c r="J57" s="81"/>
      <c r="L57" s="7"/>
      <c r="N57" s="7"/>
    </row>
    <row r="58" spans="4:14" ht="15" thickBot="1" x14ac:dyDescent="0.35">
      <c r="D58" s="90"/>
      <c r="E58" s="92"/>
      <c r="F58" s="88"/>
      <c r="G58" s="88"/>
      <c r="H58" s="89"/>
      <c r="I58" s="90"/>
      <c r="J58" s="81"/>
      <c r="L58" s="7"/>
      <c r="N58" s="7"/>
    </row>
    <row r="59" spans="4:14" ht="15" thickBot="1" x14ac:dyDescent="0.35">
      <c r="D59" s="90"/>
      <c r="E59" s="92"/>
      <c r="F59" s="88"/>
      <c r="G59" s="88"/>
      <c r="H59" s="89"/>
      <c r="I59" s="90"/>
      <c r="J59" s="81"/>
      <c r="L59" s="7"/>
      <c r="N59" s="7"/>
    </row>
    <row r="60" spans="4:14" ht="15" thickBot="1" x14ac:dyDescent="0.35">
      <c r="D60" s="90"/>
      <c r="E60" s="92"/>
      <c r="F60" s="88"/>
      <c r="G60" s="88"/>
      <c r="H60" s="89"/>
      <c r="I60" s="90"/>
      <c r="J60" s="81"/>
      <c r="L60" s="7"/>
      <c r="N60" s="7"/>
    </row>
    <row r="61" spans="4:14" ht="15" thickBot="1" x14ac:dyDescent="0.35">
      <c r="D61" s="90"/>
      <c r="E61" s="92"/>
      <c r="F61" s="88"/>
      <c r="G61" s="88"/>
      <c r="H61" s="89"/>
      <c r="I61" s="90"/>
      <c r="J61" s="81"/>
      <c r="L61" s="7"/>
      <c r="N61" s="7"/>
    </row>
    <row r="62" spans="4:14" ht="15" thickBot="1" x14ac:dyDescent="0.35">
      <c r="D62" s="90"/>
      <c r="E62" s="92"/>
      <c r="F62" s="88"/>
      <c r="G62" s="88"/>
      <c r="H62" s="89"/>
      <c r="I62" s="90"/>
      <c r="J62" s="81"/>
      <c r="L62" s="7"/>
      <c r="N62" s="7"/>
    </row>
    <row r="63" spans="4:14" ht="15" thickBot="1" x14ac:dyDescent="0.35">
      <c r="D63" s="90"/>
      <c r="E63" s="92"/>
      <c r="F63" s="88"/>
      <c r="G63" s="88"/>
      <c r="H63" s="89"/>
      <c r="I63" s="90"/>
      <c r="J63" s="81"/>
      <c r="L63" s="7"/>
      <c r="N63" s="7"/>
    </row>
    <row r="64" spans="4:14" ht="15" thickBot="1" x14ac:dyDescent="0.35">
      <c r="D64" s="90"/>
      <c r="E64" s="92"/>
      <c r="F64" s="88"/>
      <c r="G64" s="88"/>
      <c r="H64" s="89"/>
      <c r="I64" s="90"/>
      <c r="J64" s="81"/>
      <c r="L64" s="7"/>
      <c r="N64" s="7"/>
    </row>
    <row r="65" spans="4:14" ht="15" thickBot="1" x14ac:dyDescent="0.35">
      <c r="D65" s="90"/>
      <c r="E65" s="92"/>
      <c r="F65" s="88"/>
      <c r="G65" s="88"/>
      <c r="H65" s="89"/>
      <c r="I65" s="90"/>
      <c r="J65" s="81"/>
      <c r="L65" s="7"/>
      <c r="N65" s="7"/>
    </row>
    <row r="66" spans="4:14" ht="15" thickBot="1" x14ac:dyDescent="0.35">
      <c r="D66" s="90"/>
      <c r="E66" s="92"/>
      <c r="F66" s="88"/>
      <c r="G66" s="88"/>
      <c r="H66" s="89"/>
      <c r="I66" s="90"/>
      <c r="J66" s="81"/>
      <c r="L66" s="7"/>
      <c r="N66" s="7"/>
    </row>
    <row r="67" spans="4:14" ht="15" thickBot="1" x14ac:dyDescent="0.35">
      <c r="D67" s="90"/>
      <c r="E67" s="92"/>
      <c r="F67" s="88"/>
      <c r="G67" s="88"/>
      <c r="H67" s="89"/>
      <c r="I67" s="90"/>
      <c r="J67" s="81"/>
      <c r="L67" s="7"/>
      <c r="N67" s="7"/>
    </row>
    <row r="68" spans="4:14" ht="15" thickBot="1" x14ac:dyDescent="0.35">
      <c r="D68" s="90"/>
      <c r="E68" s="92"/>
      <c r="F68" s="88"/>
      <c r="G68" s="88"/>
      <c r="H68" s="89"/>
      <c r="I68" s="90"/>
      <c r="J68" s="81"/>
      <c r="L68" s="7"/>
      <c r="N68" s="7"/>
    </row>
    <row r="69" spans="4:14" ht="15" thickBot="1" x14ac:dyDescent="0.35">
      <c r="D69" s="90"/>
      <c r="E69" s="92"/>
      <c r="F69" s="88"/>
      <c r="G69" s="88"/>
      <c r="H69" s="89"/>
      <c r="I69" s="90"/>
      <c r="J69" s="81"/>
      <c r="L69" s="7"/>
      <c r="N69" s="7"/>
    </row>
    <row r="70" spans="4:14" ht="15" thickBot="1" x14ac:dyDescent="0.35">
      <c r="D70" s="90"/>
      <c r="E70" s="92"/>
      <c r="F70" s="88"/>
      <c r="G70" s="88"/>
      <c r="H70" s="89"/>
      <c r="I70" s="90"/>
      <c r="J70" s="81"/>
      <c r="L70" s="7"/>
      <c r="N70" s="7"/>
    </row>
    <row r="71" spans="4:14" ht="15" thickBot="1" x14ac:dyDescent="0.35">
      <c r="D71" s="90"/>
      <c r="E71" s="92"/>
      <c r="F71" s="88"/>
      <c r="G71" s="88"/>
      <c r="H71" s="89"/>
      <c r="I71" s="90"/>
      <c r="J71" s="81"/>
      <c r="L71" s="7"/>
      <c r="N71" s="7"/>
    </row>
    <row r="72" spans="4:14" ht="15" thickBot="1" x14ac:dyDescent="0.35">
      <c r="D72" s="90"/>
      <c r="E72" s="92"/>
      <c r="F72" s="88"/>
      <c r="G72" s="88"/>
      <c r="H72" s="89"/>
      <c r="I72" s="90"/>
      <c r="J72" s="81"/>
      <c r="L72" s="7"/>
      <c r="N72" s="7"/>
    </row>
    <row r="73" spans="4:14" ht="15" thickBot="1" x14ac:dyDescent="0.35">
      <c r="D73" s="90"/>
      <c r="E73" s="92"/>
      <c r="F73" s="88"/>
      <c r="G73" s="88"/>
      <c r="H73" s="89"/>
      <c r="I73" s="90"/>
      <c r="J73" s="81"/>
      <c r="L73" s="7"/>
      <c r="N73" s="7"/>
    </row>
    <row r="74" spans="4:14" x14ac:dyDescent="0.3">
      <c r="D74" s="90"/>
      <c r="E74" s="92"/>
      <c r="F74" s="90"/>
      <c r="G74" s="81"/>
      <c r="H74" s="7"/>
      <c r="I74" s="90"/>
      <c r="J74" s="81"/>
      <c r="L74" s="7"/>
      <c r="N74" s="7"/>
    </row>
    <row r="75" spans="4:14" x14ac:dyDescent="0.3">
      <c r="D75" s="90"/>
      <c r="E75" s="92"/>
      <c r="F75" s="90"/>
      <c r="G75" s="81"/>
      <c r="H75" s="7"/>
      <c r="I75" s="90"/>
      <c r="J75" s="81"/>
      <c r="L75" s="7"/>
      <c r="N75" s="7"/>
    </row>
    <row r="76" spans="4:14" x14ac:dyDescent="0.3">
      <c r="D76" s="90"/>
      <c r="E76" s="92"/>
      <c r="F76" s="90"/>
      <c r="G76" s="81"/>
      <c r="H76" s="7"/>
      <c r="I76" s="90"/>
      <c r="J76" s="81"/>
      <c r="L76" s="7"/>
      <c r="N76" s="7"/>
    </row>
    <row r="77" spans="4:14" x14ac:dyDescent="0.3">
      <c r="D77" s="90"/>
      <c r="E77" s="92"/>
      <c r="F77" s="90"/>
      <c r="G77" s="81"/>
      <c r="H77" s="7"/>
      <c r="I77" s="90"/>
      <c r="J77" s="81"/>
      <c r="L77" s="7"/>
      <c r="N77" s="7"/>
    </row>
    <row r="78" spans="4:14" x14ac:dyDescent="0.3">
      <c r="D78" s="90"/>
      <c r="E78" s="92"/>
      <c r="F78" s="90"/>
      <c r="G78" s="81"/>
      <c r="H78" s="7"/>
      <c r="I78" s="90"/>
      <c r="J78" s="81"/>
      <c r="L78" s="7"/>
      <c r="N78" s="7"/>
    </row>
    <row r="79" spans="4:14" x14ac:dyDescent="0.3">
      <c r="D79" s="90"/>
      <c r="E79" s="92"/>
      <c r="F79" s="90"/>
      <c r="G79" s="81"/>
      <c r="H79" s="7"/>
      <c r="I79" s="90"/>
      <c r="J79" s="81"/>
      <c r="L79" s="7"/>
      <c r="N79" s="7"/>
    </row>
    <row r="80" spans="4:14" x14ac:dyDescent="0.3">
      <c r="D80" s="90"/>
      <c r="E80" s="92"/>
      <c r="F80" s="90"/>
      <c r="G80" s="81"/>
      <c r="H80" s="7"/>
      <c r="I80" s="90"/>
      <c r="J80" s="81"/>
      <c r="L80" s="7"/>
      <c r="N80" s="7"/>
    </row>
    <row r="81" spans="4:14" x14ac:dyDescent="0.3">
      <c r="D81" s="85"/>
      <c r="F81" s="85"/>
      <c r="G81" s="81"/>
      <c r="H81" s="7"/>
      <c r="I81" s="85"/>
      <c r="J81" s="81"/>
      <c r="L81" s="7"/>
      <c r="N81" s="7"/>
    </row>
  </sheetData>
  <autoFilter ref="D1:J36" xr:uid="{00000000-0009-0000-0000-000002000000}"/>
  <conditionalFormatting sqref="G2:G36 J2:J81 G74:G81">
    <cfRule type="expression" dxfId="443" priority="3" stopIfTrue="1">
      <formula>E2="EW"</formula>
    </cfRule>
    <cfRule type="expression" dxfId="442" priority="4" stopIfTrue="1">
      <formula>E2="KW"</formula>
    </cfRule>
    <cfRule type="expression" dxfId="441" priority="5" stopIfTrue="1">
      <formula>E2="SL"</formula>
    </cfRule>
    <cfRule type="expression" dxfId="440" priority="6" stopIfTrue="1">
      <formula>E2="HT"</formula>
    </cfRule>
  </conditionalFormatting>
  <conditionalFormatting sqref="J2:J81 G2:G36 G74:G81">
    <cfRule type="expression" dxfId="439" priority="2" stopIfTrue="1">
      <formula>E2="JK"</formula>
    </cfRule>
  </conditionalFormatting>
  <conditionalFormatting sqref="J2:J81">
    <cfRule type="expression" dxfId="438" priority="1" stopIfTrue="1">
      <formula>"e2=""JK"""</formula>
    </cfRule>
  </conditionalFormatting>
  <pageMargins left="0.7" right="0.7" top="0.75" bottom="0.75" header="0.3" footer="0.3"/>
  <pageSetup orientation="portrait" r:id="rId3"/>
  <drawing r:id="rId4"/>
  <legacyDrawing r:id="rId5"/>
  <controls>
    <mc:AlternateContent xmlns:mc="http://schemas.openxmlformats.org/markup-compatibility/2006">
      <mc:Choice Requires="x14">
        <control shapeId="94209" r:id="rId6" name="Control 1">
          <controlPr defaultSize="0" r:id="rId7">
            <anchor moveWithCells="1">
              <from>
                <xdr:col>2</xdr:col>
                <xdr:colOff>83820</xdr:colOff>
                <xdr:row>73</xdr:row>
                <xdr:rowOff>99060</xdr:rowOff>
              </from>
              <to>
                <xdr:col>3</xdr:col>
                <xdr:colOff>76200</xdr:colOff>
                <xdr:row>74</xdr:row>
                <xdr:rowOff>175260</xdr:rowOff>
              </to>
            </anchor>
          </controlPr>
        </control>
      </mc:Choice>
      <mc:Fallback>
        <control shapeId="94209" r:id="rId6" name="Control 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1d27431-7f96-4350-a5d5-1e9ccc6fbd8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C65A6894D3E440A62C44A648F66661" ma:contentTypeVersion="20" ma:contentTypeDescription="Create a new document." ma:contentTypeScope="" ma:versionID="6c163b5ac4b86613bd62d298c0736497">
  <xsd:schema xmlns:xsd="http://www.w3.org/2001/XMLSchema" xmlns:xs="http://www.w3.org/2001/XMLSchema" xmlns:p="http://schemas.microsoft.com/office/2006/metadata/properties" xmlns:ns3="08cfceca-822e-4b38-873c-8bf03819ad53" xmlns:ns4="91d27431-7f96-4350-a5d5-1e9ccc6fbd86" targetNamespace="http://schemas.microsoft.com/office/2006/metadata/properties" ma:root="true" ma:fieldsID="1408316c77ac3c2ae00beddd4afb22fa" ns3:_="" ns4:_="">
    <xsd:import namespace="08cfceca-822e-4b38-873c-8bf03819ad53"/>
    <xsd:import namespace="91d27431-7f96-4350-a5d5-1e9ccc6fbd86"/>
    <xsd:element name="properties">
      <xsd:complexType>
        <xsd:sequence>
          <xsd:element name="documentManagement">
            <xsd:complexType>
              <xsd:all>
                <xsd:element ref="ns3:SharedWithDetails" minOccurs="0"/>
                <xsd:element ref="ns3:SharedWithUser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Location" minOccurs="0"/>
                <xsd:element ref="ns4:MediaLengthInSeconds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cfceca-822e-4b38-873c-8bf03819ad53" elementFormDefault="qualified">
    <xsd:import namespace="http://schemas.microsoft.com/office/2006/documentManagement/types"/>
    <xsd:import namespace="http://schemas.microsoft.com/office/infopath/2007/PartnerControls"/>
    <xsd:element name="SharedWithDetails" ma:index="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edWithUsers" ma:index="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11" nillable="true" ma:displayName="Last Shared By User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d27431-7f96-4350-a5d5-1e9ccc6fbd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_activity" ma:index="24" nillable="true" ma:displayName="_activity" ma:hidden="true" ma:internalName="_activity">
      <xsd:simpleType>
        <xsd:restriction base="dms:Note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E98EBE-EF55-4894-B8A7-92821A61AA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4E98C70-E131-48EA-86A4-9B29E9AD5DA1}">
  <ds:schemaRefs>
    <ds:schemaRef ds:uri="http://purl.org/dc/terms/"/>
    <ds:schemaRef ds:uri="http://schemas.microsoft.com/office/2006/documentManagement/types"/>
    <ds:schemaRef ds:uri="91d27431-7f96-4350-a5d5-1e9ccc6fbd86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  <ds:schemaRef ds:uri="http://schemas.openxmlformats.org/package/2006/metadata/core-properties"/>
    <ds:schemaRef ds:uri="08cfceca-822e-4b38-873c-8bf03819ad53"/>
  </ds:schemaRefs>
</ds:datastoreItem>
</file>

<file path=customXml/itemProps3.xml><?xml version="1.0" encoding="utf-8"?>
<ds:datastoreItem xmlns:ds="http://schemas.openxmlformats.org/officeDocument/2006/customXml" ds:itemID="{3514A1EB-24CF-427A-BB6B-BA6BAC9658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cfceca-822e-4b38-873c-8bf03819ad53"/>
    <ds:schemaRef ds:uri="91d27431-7f96-4350-a5d5-1e9ccc6fbd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Schedule Changes</vt:lpstr>
      <vt:lpstr>Scheduled</vt:lpstr>
      <vt:lpstr>Checks</vt:lpstr>
      <vt:lpstr>Special Request Notes</vt:lpstr>
      <vt:lpstr>Sheet1</vt:lpstr>
      <vt:lpstr>Special Req's</vt:lpstr>
      <vt:lpstr>Master FINAL 2024 8-19-24</vt:lpstr>
      <vt:lpstr>Team Info</vt:lpstr>
      <vt:lpstr>9 Team temp (2)</vt:lpstr>
      <vt:lpstr>coach updates for KW</vt:lpstr>
      <vt:lpstr>Pivot</vt:lpstr>
      <vt:lpstr>HT Away</vt:lpstr>
      <vt:lpstr>SL Home</vt:lpstr>
      <vt:lpstr>ER Home</vt:lpstr>
      <vt:lpstr>OLD - Spring 2023</vt:lpstr>
      <vt:lpstr>BR Team Games</vt:lpstr>
      <vt:lpstr>ER Team Games</vt:lpstr>
      <vt:lpstr>HT Team Games</vt:lpstr>
      <vt:lpstr>HU Team Games</vt:lpstr>
      <vt:lpstr>JK Team Games</vt:lpstr>
      <vt:lpstr>JU Team Games</vt:lpstr>
      <vt:lpstr>KW Team Games</vt:lpstr>
      <vt:lpstr>RL Team Games</vt:lpstr>
      <vt:lpstr>RF Team Games</vt:lpstr>
      <vt:lpstr>SL Team Games</vt:lpstr>
      <vt:lpstr>Wsh Cty Team Games</vt:lpstr>
      <vt:lpstr>WA Team Games</vt:lpstr>
      <vt:lpstr>WB Team Games</vt:lpstr>
      <vt:lpstr>All Teams</vt:lpstr>
      <vt:lpstr>8 team</vt:lpstr>
      <vt:lpstr>Template 8 teams</vt:lpstr>
      <vt:lpstr>Play</vt:lpstr>
      <vt:lpstr>9 Team temp</vt:lpstr>
      <vt:lpstr>SL_TEAMS</vt:lpstr>
      <vt:lpstr>RF_TEAMS</vt:lpstr>
      <vt:lpstr>KW_TEAMS</vt:lpstr>
      <vt:lpstr>JU_TEAMS</vt:lpstr>
      <vt:lpstr>JK_TEAMS</vt:lpstr>
      <vt:lpstr>HU_TEAMS</vt:lpstr>
      <vt:lpstr>HT_TEAMS</vt:lpstr>
      <vt:lpstr>EW_TEAMS</vt:lpstr>
      <vt:lpstr>WB_TEAMS</vt:lpstr>
      <vt:lpstr>BR_TEAMS</vt:lpstr>
      <vt:lpstr>ER_TEAMS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Smidl</dc:creator>
  <cp:lastModifiedBy>Tony Smidl</cp:lastModifiedBy>
  <cp:lastPrinted>2024-03-20T02:21:12Z</cp:lastPrinted>
  <dcterms:created xsi:type="dcterms:W3CDTF">2022-12-30T16:47:17Z</dcterms:created>
  <dcterms:modified xsi:type="dcterms:W3CDTF">2024-08-19T19:55:50Z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0x01010032C65A6894D3E440A62C44A648F66661</vt:lpwstr>
  </property>
  <property fmtid="{D5CDD505-2E9C-101B-9397-08002B2CF9AE}" pid="3" name="MSIP_Label_937d27c0-b6cd-40f3-a0e1-631f68c80666_Enabled">
    <vt:lpwstr>true</vt:lpwstr>
  </property>
  <property fmtid="{D5CDD505-2E9C-101B-9397-08002B2CF9AE}" pid="4" name="MSIP_Label_937d27c0-b6cd-40f3-a0e1-631f68c80666_SetDate">
    <vt:lpwstr>2024-03-14T02:26:37Z</vt:lpwstr>
  </property>
  <property fmtid="{D5CDD505-2E9C-101B-9397-08002B2CF9AE}" pid="5" name="MSIP_Label_937d27c0-b6cd-40f3-a0e1-631f68c80666_Method">
    <vt:lpwstr>Privileged</vt:lpwstr>
  </property>
  <property fmtid="{D5CDD505-2E9C-101B-9397-08002B2CF9AE}" pid="6" name="MSIP_Label_937d27c0-b6cd-40f3-a0e1-631f68c80666_Name">
    <vt:lpwstr>937d27c0-b6cd-40f3-a0e1-631f68c80666</vt:lpwstr>
  </property>
  <property fmtid="{D5CDD505-2E9C-101B-9397-08002B2CF9AE}" pid="7" name="MSIP_Label_937d27c0-b6cd-40f3-a0e1-631f68c80666_SiteId">
    <vt:lpwstr>855b093e-7340-45c7-9f0c-96150415893e</vt:lpwstr>
  </property>
  <property fmtid="{D5CDD505-2E9C-101B-9397-08002B2CF9AE}" pid="8" name="MSIP_Label_937d27c0-b6cd-40f3-a0e1-631f68c80666_ActionId">
    <vt:lpwstr>61ea7e48-e8b4-4458-bdd2-091155ffcf19</vt:lpwstr>
  </property>
  <property fmtid="{D5CDD505-2E9C-101B-9397-08002B2CF9AE}" pid="9" name="MSIP_Label_937d27c0-b6cd-40f3-a0e1-631f68c80666_ContentBits">
    <vt:lpwstr>0</vt:lpwstr>
  </property>
</Properties>
</file>